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'Sheet1'!$B$1:$T$179</definedName>
  </definedNames>
  <calcPr fullCalcOnLoad="1"/>
</workbook>
</file>

<file path=xl/sharedStrings.xml><?xml version="1.0" encoding="utf-8"?>
<sst xmlns="http://schemas.openxmlformats.org/spreadsheetml/2006/main" count="281" uniqueCount="153">
  <si>
    <t>Access Road</t>
  </si>
  <si>
    <t>Animal Trails and Walkways</t>
  </si>
  <si>
    <t>Conservation Cover</t>
  </si>
  <si>
    <t xml:space="preserve"> </t>
  </si>
  <si>
    <t>Contour Farming</t>
  </si>
  <si>
    <t>Critical Area Planting</t>
  </si>
  <si>
    <t>Diversion</t>
  </si>
  <si>
    <t>Field Border</t>
  </si>
  <si>
    <t>Filter Strip</t>
  </si>
  <si>
    <t>Forest Site Preparation</t>
  </si>
  <si>
    <t>FR</t>
  </si>
  <si>
    <t>Grade Stabilization Structure</t>
  </si>
  <si>
    <t>Grassed Waterway</t>
  </si>
  <si>
    <t>Lined Waterway or Outlet</t>
  </si>
  <si>
    <t>Mulching</t>
  </si>
  <si>
    <t>Nutrient Management</t>
  </si>
  <si>
    <t>Obstruction Removal</t>
  </si>
  <si>
    <t>Pasture and Hayland Planting</t>
  </si>
  <si>
    <t>Pipeline</t>
  </si>
  <si>
    <t>Prescribed Burning</t>
  </si>
  <si>
    <t>528A</t>
  </si>
  <si>
    <t>329A</t>
  </si>
  <si>
    <t>329B</t>
  </si>
  <si>
    <t>Roof Runoff Management</t>
  </si>
  <si>
    <t>Sinkhole Treatment</t>
  </si>
  <si>
    <t>Spoil Spreading</t>
  </si>
  <si>
    <t>Spring Development</t>
  </si>
  <si>
    <t>Streambank and Shoreline Protection</t>
  </si>
  <si>
    <t>Practice</t>
  </si>
  <si>
    <t>Code</t>
  </si>
  <si>
    <t>Stream Channel Stabilization</t>
  </si>
  <si>
    <t>Structure for Water Control</t>
  </si>
  <si>
    <t>Subsurface Drain</t>
  </si>
  <si>
    <t>Terrace</t>
  </si>
  <si>
    <t>Tree/Shrub Establishment</t>
  </si>
  <si>
    <t>Underground Outlet</t>
  </si>
  <si>
    <t>Use Exclusion</t>
  </si>
  <si>
    <t>Water and Sediment Control Basin</t>
  </si>
  <si>
    <t>Well</t>
  </si>
  <si>
    <t>Well Decommissioning</t>
  </si>
  <si>
    <t>Windbreak/Shelterbelt Establishment</t>
  </si>
  <si>
    <t>Windbreak/Shelterbelt Restoration</t>
  </si>
  <si>
    <t>Practice Name</t>
  </si>
  <si>
    <t>Rate</t>
  </si>
  <si>
    <t>Cost</t>
  </si>
  <si>
    <t>Share</t>
  </si>
  <si>
    <t>Flat</t>
  </si>
  <si>
    <t>Rate or</t>
  </si>
  <si>
    <t>Reporting</t>
  </si>
  <si>
    <t>Units</t>
  </si>
  <si>
    <t>Feet</t>
  </si>
  <si>
    <t>Acre</t>
  </si>
  <si>
    <t>Yes</t>
  </si>
  <si>
    <t>No</t>
  </si>
  <si>
    <t>Producer Name:</t>
  </si>
  <si>
    <t>Address:</t>
  </si>
  <si>
    <t>Farm Number:</t>
  </si>
  <si>
    <t>TOTAL COST SHARE REQUESTED</t>
  </si>
  <si>
    <t>No.</t>
  </si>
  <si>
    <t>Limit</t>
  </si>
  <si>
    <t>Max.</t>
  </si>
  <si>
    <t>Heavy Use Area Protection-Nonbarnyard</t>
  </si>
  <si>
    <t xml:space="preserve">     Heavy Use Area Protection-Barnyard</t>
  </si>
  <si>
    <t xml:space="preserve">     Fence-Barnyard</t>
  </si>
  <si>
    <t>Fence-Nonbarnyard</t>
  </si>
  <si>
    <t>Pest Management-Field Crops</t>
  </si>
  <si>
    <t xml:space="preserve">     Pest Management-Specialty Crops</t>
  </si>
  <si>
    <t>Prescribed Grazing-Cropland</t>
  </si>
  <si>
    <t xml:space="preserve">     Prescribed Grazing-Pasture</t>
  </si>
  <si>
    <t>Residue Management-No Till</t>
  </si>
  <si>
    <t>Residue Management-Mulch Till</t>
  </si>
  <si>
    <t>Sediment Basin-Nonbarnyard</t>
  </si>
  <si>
    <t xml:space="preserve">     Sediment Basin-Barnyard</t>
  </si>
  <si>
    <t>Brush Management-Medium I</t>
  </si>
  <si>
    <t xml:space="preserve">      Brush Management-Medium II</t>
  </si>
  <si>
    <t xml:space="preserve">      Brush Management-Heavy</t>
  </si>
  <si>
    <t>Tract Number:</t>
  </si>
  <si>
    <t>FSA Office:</t>
  </si>
  <si>
    <t>Date of Application:</t>
  </si>
  <si>
    <t xml:space="preserve">       </t>
  </si>
  <si>
    <t>Number</t>
  </si>
  <si>
    <t>Closure of Waste Impoundments</t>
  </si>
  <si>
    <t xml:space="preserve">                     Place an X in the appropriate Column</t>
  </si>
  <si>
    <t>Stripcropping</t>
  </si>
  <si>
    <t>Contour Buffer Strip</t>
  </si>
  <si>
    <t>Cover Crop</t>
  </si>
  <si>
    <t>Watering Facility (Trough or Tank)</t>
  </si>
  <si>
    <t>Firebreak</t>
  </si>
  <si>
    <t>Only areas shown in white may be filled in.  All other areas and formulas</t>
  </si>
  <si>
    <t>are cell protected.</t>
  </si>
  <si>
    <t xml:space="preserve">To print the spreadsheet, left click on "File" located on the upper left, then </t>
  </si>
  <si>
    <t xml:space="preserve">move the cursor down to "Print" and left click, then left click on "OK" on </t>
  </si>
  <si>
    <t>FOR ALL QUESTIONS FROM 1-6, PLACE AN x IN THE APPROPRIATE WHITE</t>
  </si>
  <si>
    <t>BOX.  TYPE x THEN HIT "ENTER".  DO NOT HIT THE SPACE BAR OR ANY OTHER</t>
  </si>
  <si>
    <t>KEY EITHER BEFORE OR AFTER THE  x.</t>
  </si>
  <si>
    <t xml:space="preserve">the bottom of the pop up window.  The first two pages of the spreadsheet </t>
  </si>
  <si>
    <t>to Madison for ranking.</t>
  </si>
  <si>
    <t>will be printed.  Only these two pages of the spreadsheet should be submitted</t>
  </si>
  <si>
    <t>Enter practice amounts.  For flat rate practices, nothing more is required.</t>
  </si>
  <si>
    <t xml:space="preserve">For per cent of actual cost practices, you will need to enter the total </t>
  </si>
  <si>
    <t>project cost.</t>
  </si>
  <si>
    <t>EQIP cost share is calculated automatically.  The spreadsheet takes into</t>
  </si>
  <si>
    <t xml:space="preserve">account all cost share limits, and will not allow the maximum to be </t>
  </si>
  <si>
    <t>exceeded.</t>
  </si>
  <si>
    <t>Cost share dollars are shown as whole dollars.  FSA will only make payment</t>
  </si>
  <si>
    <t>for whole dollars.  Cents are rounded up or down to the nearest dollar.</t>
  </si>
  <si>
    <t>GRAND TOTAL</t>
  </si>
  <si>
    <t xml:space="preserve">       EQIP FY 2003 Ranking Sheet, Columbia County Signup</t>
  </si>
  <si>
    <r>
      <t xml:space="preserve">2.  Are any of the practices being installed within the Surface Water Quality Management Area </t>
    </r>
    <r>
      <rPr>
        <sz val="10"/>
        <rFont val="Times New Roman"/>
        <family val="1"/>
      </rPr>
      <t>(SWQMA)</t>
    </r>
    <r>
      <rPr>
        <sz val="11"/>
        <rFont val="Times New Roman"/>
        <family val="1"/>
      </rPr>
      <t>?</t>
    </r>
  </si>
  <si>
    <t xml:space="preserve">     SWQMA is defined as area within 1,000 ft from the ordinary high-water mark of navigable water that consists of a lake, pond or  </t>
  </si>
  <si>
    <t xml:space="preserve">     flowage &amp;/or area within 300 feet from the ordinary high-water mark of navigable waters that consist of a river or stream. </t>
  </si>
  <si>
    <t>Soil/Water Quality</t>
  </si>
  <si>
    <t xml:space="preserve">          No overflow of manure structures</t>
  </si>
  <si>
    <t xml:space="preserve">          No unconfined manure stacks in water quality management areas</t>
  </si>
  <si>
    <t xml:space="preserve">          No unlimited livestock access to waters of the state so that adequate sod cover cannot be maintained</t>
  </si>
  <si>
    <t xml:space="preserve">          No direct runoff from feedlots</t>
  </si>
  <si>
    <t>Core Practices</t>
  </si>
  <si>
    <t>Pest Management</t>
  </si>
  <si>
    <t>Residue Management</t>
  </si>
  <si>
    <t>Forest/Wildlife</t>
  </si>
  <si>
    <t xml:space="preserve">    after implementation of practices on this application?  </t>
  </si>
  <si>
    <t>Priority</t>
  </si>
  <si>
    <t>Forest Stand Improvement</t>
  </si>
  <si>
    <t>Tree &amp; Shrub Pruning</t>
  </si>
  <si>
    <t xml:space="preserve">3.  Is the property (site) located in an Outstanding Resource Water (ORW) or an Exceptional Resource Water </t>
  </si>
  <si>
    <t xml:space="preserve">    (ERW) watershed?  Name watershed:</t>
  </si>
  <si>
    <t xml:space="preserve">     will benefit groundwater quality?</t>
  </si>
  <si>
    <t xml:space="preserve">1. Is the property (site) located in the impaired waters watershed on the 303d list?  Name watershed:  </t>
  </si>
  <si>
    <t>1.  The following core practices have already been installed &amp; meet NRCS standards &amp; specifications :</t>
  </si>
  <si>
    <t>Conservation Buffers &amp;/or Prescribed Grazing</t>
  </si>
  <si>
    <t>3.  Will noxious vegetation/invasive species will be treated with the implementation of practices in this application?</t>
  </si>
  <si>
    <t>2.  Will forest resources be protected from livestock grazing with the implementation of practices in this application?</t>
  </si>
  <si>
    <t>4.  Will Insect/Disease problems be treated with practices in this application (i.e. gypsy moth/oak wilt)?</t>
  </si>
  <si>
    <t>Treatment</t>
  </si>
  <si>
    <t>Needed</t>
  </si>
  <si>
    <t>Total</t>
  </si>
  <si>
    <t>Project</t>
  </si>
  <si>
    <t xml:space="preserve">EQIP </t>
  </si>
  <si>
    <t xml:space="preserve">Cost </t>
  </si>
  <si>
    <t>Points for</t>
  </si>
  <si>
    <t>FOR QUESTION 1, PLACE AN x IN THE APPROPRIATE WHITE</t>
  </si>
  <si>
    <t>5.  Is there an unused/abandoned well on the property that will be properly decommissioned?</t>
  </si>
  <si>
    <t>6.  Is eligible land currently in compliance or will be in compliance with the AWAC prohibitions</t>
  </si>
  <si>
    <t xml:space="preserve">1.  Will implementation of  practices in this application reduce fragmentation of forest/wildlife habitat?  </t>
  </si>
  <si>
    <t xml:space="preserve">                   Area to be treated is within </t>
  </si>
  <si>
    <t>feet from a lake or stream.</t>
  </si>
  <si>
    <t>In case of a tie, the proximity to streams &amp; lakes will be used:</t>
  </si>
  <si>
    <t>FOR TIE-BREAKER QUESTION, ENTER NUMBER OF FEET IN THE APPROPRIATE</t>
  </si>
  <si>
    <t xml:space="preserve">WHITE BOX. </t>
  </si>
  <si>
    <t xml:space="preserve">4.  Is the property (site) located in an Atrazine Prohibition Area &amp; implementation of  practices in this application </t>
  </si>
  <si>
    <t>6.  Will Endangered/Threatened Species on NHI benefit from implementation of practices on this application?</t>
  </si>
  <si>
    <t>Forest Trails and Landings</t>
  </si>
  <si>
    <t>Columbia County EQIP Eligible Practices and Cost Share Rates, FY 03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</si>
</sst>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00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0000"/>
    <numFmt numFmtId="171" formatCode="0.0"/>
    <numFmt numFmtId="172" formatCode="0.00000"/>
    <numFmt numFmtId="173" formatCode="0.000000"/>
    <numFmt numFmtId="174" formatCode="_(* #,##0.000_);_(* \(#,##0.000\);_(* &quot;-&quot;??_);_(@_)"/>
    <numFmt numFmtId="175" formatCode="_(* #,##0.0000_);_(* \(#,##0.0000\);_(* &quot;-&quot;??_);_(@_)"/>
  </numFmts>
  <fonts count="11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b/>
      <u val="single"/>
      <sz val="11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4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0" fontId="4" fillId="3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65" fontId="2" fillId="0" borderId="0" xfId="15" applyNumberFormat="1" applyFont="1" applyFill="1" applyAlignment="1" applyProtection="1">
      <alignment/>
      <protection locked="0"/>
    </xf>
    <xf numFmtId="165" fontId="2" fillId="0" borderId="0" xfId="15" applyNumberFormat="1" applyFon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8" fillId="4" borderId="0" xfId="0" applyFont="1" applyFill="1" applyAlignment="1">
      <alignment/>
    </xf>
    <xf numFmtId="173" fontId="4" fillId="4" borderId="0" xfId="0" applyNumberFormat="1" applyFont="1" applyFill="1" applyAlignment="1">
      <alignment/>
    </xf>
    <xf numFmtId="0" fontId="7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>
      <alignment/>
    </xf>
    <xf numFmtId="172" fontId="1" fillId="4" borderId="0" xfId="0" applyNumberFormat="1" applyFont="1" applyFill="1" applyAlignment="1">
      <alignment/>
    </xf>
    <xf numFmtId="0" fontId="1" fillId="4" borderId="0" xfId="0" applyFont="1" applyFill="1" applyAlignment="1">
      <alignment horizontal="right"/>
    </xf>
    <xf numFmtId="165" fontId="2" fillId="4" borderId="0" xfId="15" applyNumberFormat="1" applyFont="1" applyFill="1" applyAlignment="1" applyProtection="1">
      <alignment/>
      <protection locked="0"/>
    </xf>
    <xf numFmtId="0" fontId="5" fillId="4" borderId="0" xfId="0" applyFont="1" applyFill="1" applyAlignment="1">
      <alignment/>
    </xf>
    <xf numFmtId="0" fontId="1" fillId="4" borderId="0" xfId="0" applyFon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6" fillId="4" borderId="0" xfId="0" applyFont="1" applyFill="1" applyAlignment="1" applyProtection="1">
      <alignment/>
      <protection locked="0"/>
    </xf>
    <xf numFmtId="0" fontId="4" fillId="4" borderId="0" xfId="0" applyFont="1" applyFill="1" applyAlignment="1" applyProtection="1">
      <alignment/>
      <protection locked="0"/>
    </xf>
    <xf numFmtId="0" fontId="6" fillId="4" borderId="0" xfId="0" applyFont="1" applyFill="1" applyAlignment="1">
      <alignment/>
    </xf>
    <xf numFmtId="165" fontId="0" fillId="4" borderId="0" xfId="0" applyNumberFormat="1" applyFill="1" applyAlignment="1">
      <alignment/>
    </xf>
    <xf numFmtId="169" fontId="1" fillId="4" borderId="0" xfId="0" applyNumberFormat="1" applyFont="1" applyFill="1" applyAlignment="1">
      <alignment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165" fontId="2" fillId="4" borderId="0" xfId="15" applyNumberFormat="1" applyFont="1" applyFill="1" applyAlignment="1">
      <alignment/>
    </xf>
    <xf numFmtId="2" fontId="2" fillId="4" borderId="0" xfId="0" applyNumberFormat="1" applyFont="1" applyFill="1" applyAlignment="1">
      <alignment/>
    </xf>
    <xf numFmtId="43" fontId="2" fillId="4" borderId="0" xfId="15" applyFont="1" applyFill="1" applyAlignment="1">
      <alignment/>
    </xf>
    <xf numFmtId="0" fontId="2" fillId="4" borderId="0" xfId="0" applyFont="1" applyFill="1" applyAlignment="1">
      <alignment horizontal="right"/>
    </xf>
    <xf numFmtId="43" fontId="2" fillId="4" borderId="0" xfId="15" applyNumberFormat="1" applyFont="1" applyFill="1" applyAlignment="1">
      <alignment/>
    </xf>
    <xf numFmtId="165" fontId="2" fillId="4" borderId="0" xfId="15" applyNumberFormat="1" applyFont="1" applyFill="1" applyAlignment="1">
      <alignment horizontal="right"/>
    </xf>
    <xf numFmtId="0" fontId="9" fillId="4" borderId="0" xfId="0" applyFont="1" applyFill="1" applyAlignment="1">
      <alignment/>
    </xf>
    <xf numFmtId="0" fontId="3" fillId="4" borderId="0" xfId="0" applyFont="1" applyFill="1" applyAlignment="1">
      <alignment horizontal="left"/>
    </xf>
    <xf numFmtId="165" fontId="2" fillId="0" borderId="0" xfId="15" applyNumberFormat="1" applyFont="1" applyAlignment="1" applyProtection="1">
      <alignment/>
      <protection locked="0"/>
    </xf>
    <xf numFmtId="165" fontId="2" fillId="5" borderId="0" xfId="15" applyNumberFormat="1" applyFont="1" applyFill="1" applyAlignment="1">
      <alignment/>
    </xf>
    <xf numFmtId="165" fontId="2" fillId="5" borderId="0" xfId="0" applyNumberFormat="1" applyFont="1" applyFill="1" applyAlignment="1">
      <alignment/>
    </xf>
    <xf numFmtId="169" fontId="1" fillId="6" borderId="0" xfId="17" applyNumberFormat="1" applyFont="1" applyFill="1" applyAlignment="1">
      <alignment/>
    </xf>
    <xf numFmtId="171" fontId="2" fillId="0" borderId="0" xfId="15" applyNumberFormat="1" applyFont="1" applyAlignment="1" applyProtection="1">
      <alignment/>
      <protection locked="0"/>
    </xf>
    <xf numFmtId="171" fontId="2" fillId="0" borderId="0" xfId="15" applyNumberFormat="1" applyFont="1" applyAlignment="1">
      <alignment/>
    </xf>
    <xf numFmtId="1" fontId="1" fillId="4" borderId="0" xfId="17" applyNumberFormat="1" applyFont="1" applyFill="1" applyAlignment="1">
      <alignment/>
    </xf>
    <xf numFmtId="1" fontId="1" fillId="4" borderId="0" xfId="0" applyNumberFormat="1" applyFont="1" applyFill="1" applyAlignment="1">
      <alignment/>
    </xf>
    <xf numFmtId="0" fontId="1" fillId="3" borderId="0" xfId="0" applyFont="1" applyFill="1" applyAlignment="1" applyProtection="1">
      <alignment horizontal="center"/>
      <protection locked="0"/>
    </xf>
    <xf numFmtId="1" fontId="1" fillId="7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180975</xdr:rowOff>
    </xdr:from>
    <xdr:to>
      <xdr:col>10</xdr:col>
      <xdr:colOff>504825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71975" y="4733925"/>
          <a:ext cx="5048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180975</xdr:rowOff>
    </xdr:from>
    <xdr:to>
      <xdr:col>7</xdr:col>
      <xdr:colOff>0</xdr:colOff>
      <xdr:row>26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3448050" y="4733925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</xdr:row>
      <xdr:rowOff>19050</xdr:rowOff>
    </xdr:from>
    <xdr:to>
      <xdr:col>18</xdr:col>
      <xdr:colOff>228600</xdr:colOff>
      <xdr:row>2</xdr:row>
      <xdr:rowOff>19050</xdr:rowOff>
    </xdr:to>
    <xdr:sp>
      <xdr:nvSpPr>
        <xdr:cNvPr id="3" name="Line 11"/>
        <xdr:cNvSpPr>
          <a:spLocks/>
        </xdr:cNvSpPr>
      </xdr:nvSpPr>
      <xdr:spPr>
        <a:xfrm>
          <a:off x="1266825" y="381000"/>
          <a:ext cx="6172200" cy="0"/>
        </a:xfrm>
        <a:prstGeom prst="line">
          <a:avLst/>
        </a:prstGeom>
        <a:noFill/>
        <a:ln w="57150" cmpd="thinThick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171450</xdr:rowOff>
    </xdr:from>
    <xdr:to>
      <xdr:col>14</xdr:col>
      <xdr:colOff>95250</xdr:colOff>
      <xdr:row>9</xdr:row>
      <xdr:rowOff>171450</xdr:rowOff>
    </xdr:to>
    <xdr:sp>
      <xdr:nvSpPr>
        <xdr:cNvPr id="4" name="Line 14"/>
        <xdr:cNvSpPr>
          <a:spLocks/>
        </xdr:cNvSpPr>
      </xdr:nvSpPr>
      <xdr:spPr>
        <a:xfrm>
          <a:off x="1209675" y="1866900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180975</xdr:rowOff>
    </xdr:from>
    <xdr:to>
      <xdr:col>7</xdr:col>
      <xdr:colOff>0</xdr:colOff>
      <xdr:row>31</xdr:row>
      <xdr:rowOff>0</xdr:rowOff>
    </xdr:to>
    <xdr:sp>
      <xdr:nvSpPr>
        <xdr:cNvPr id="5" name="Rectangle 17"/>
        <xdr:cNvSpPr>
          <a:spLocks/>
        </xdr:cNvSpPr>
      </xdr:nvSpPr>
      <xdr:spPr>
        <a:xfrm>
          <a:off x="3448050" y="5686425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29</xdr:row>
      <xdr:rowOff>180975</xdr:rowOff>
    </xdr:from>
    <xdr:to>
      <xdr:col>10</xdr:col>
      <xdr:colOff>495300</xdr:colOff>
      <xdr:row>30</xdr:row>
      <xdr:rowOff>180975</xdr:rowOff>
    </xdr:to>
    <xdr:sp>
      <xdr:nvSpPr>
        <xdr:cNvPr id="6" name="Rectangle 18"/>
        <xdr:cNvSpPr>
          <a:spLocks/>
        </xdr:cNvSpPr>
      </xdr:nvSpPr>
      <xdr:spPr>
        <a:xfrm>
          <a:off x="4381500" y="5686425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180975</xdr:rowOff>
    </xdr:from>
    <xdr:to>
      <xdr:col>7</xdr:col>
      <xdr:colOff>0</xdr:colOff>
      <xdr:row>46</xdr:row>
      <xdr:rowOff>0</xdr:rowOff>
    </xdr:to>
    <xdr:sp>
      <xdr:nvSpPr>
        <xdr:cNvPr id="7" name="Rectangle 23"/>
        <xdr:cNvSpPr>
          <a:spLocks/>
        </xdr:cNvSpPr>
      </xdr:nvSpPr>
      <xdr:spPr>
        <a:xfrm>
          <a:off x="3448050" y="8543925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44</xdr:row>
      <xdr:rowOff>180975</xdr:rowOff>
    </xdr:from>
    <xdr:to>
      <xdr:col>10</xdr:col>
      <xdr:colOff>495300</xdr:colOff>
      <xdr:row>45</xdr:row>
      <xdr:rowOff>180975</xdr:rowOff>
    </xdr:to>
    <xdr:sp>
      <xdr:nvSpPr>
        <xdr:cNvPr id="8" name="Rectangle 24"/>
        <xdr:cNvSpPr>
          <a:spLocks/>
        </xdr:cNvSpPr>
      </xdr:nvSpPr>
      <xdr:spPr>
        <a:xfrm>
          <a:off x="4381500" y="8543925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10</xdr:col>
      <xdr:colOff>504825</xdr:colOff>
      <xdr:row>15</xdr:row>
      <xdr:rowOff>0</xdr:rowOff>
    </xdr:to>
    <xdr:sp>
      <xdr:nvSpPr>
        <xdr:cNvPr id="9" name="Rectangle 32"/>
        <xdr:cNvSpPr>
          <a:spLocks/>
        </xdr:cNvSpPr>
      </xdr:nvSpPr>
      <xdr:spPr>
        <a:xfrm>
          <a:off x="4371975" y="2638425"/>
          <a:ext cx="5048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180975</xdr:rowOff>
    </xdr:from>
    <xdr:to>
      <xdr:col>7</xdr:col>
      <xdr:colOff>0</xdr:colOff>
      <xdr:row>15</xdr:row>
      <xdr:rowOff>0</xdr:rowOff>
    </xdr:to>
    <xdr:sp>
      <xdr:nvSpPr>
        <xdr:cNvPr id="10" name="Rectangle 33"/>
        <xdr:cNvSpPr>
          <a:spLocks/>
        </xdr:cNvSpPr>
      </xdr:nvSpPr>
      <xdr:spPr>
        <a:xfrm>
          <a:off x="3448050" y="2638425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180975</xdr:rowOff>
    </xdr:from>
    <xdr:to>
      <xdr:col>10</xdr:col>
      <xdr:colOff>504825</xdr:colOff>
      <xdr:row>21</xdr:row>
      <xdr:rowOff>0</xdr:rowOff>
    </xdr:to>
    <xdr:sp>
      <xdr:nvSpPr>
        <xdr:cNvPr id="11" name="Rectangle 34"/>
        <xdr:cNvSpPr>
          <a:spLocks/>
        </xdr:cNvSpPr>
      </xdr:nvSpPr>
      <xdr:spPr>
        <a:xfrm>
          <a:off x="4371975" y="3781425"/>
          <a:ext cx="5048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180975</xdr:rowOff>
    </xdr:from>
    <xdr:to>
      <xdr:col>7</xdr:col>
      <xdr:colOff>0</xdr:colOff>
      <xdr:row>21</xdr:row>
      <xdr:rowOff>0</xdr:rowOff>
    </xdr:to>
    <xdr:sp>
      <xdr:nvSpPr>
        <xdr:cNvPr id="12" name="Rectangle 35"/>
        <xdr:cNvSpPr>
          <a:spLocks/>
        </xdr:cNvSpPr>
      </xdr:nvSpPr>
      <xdr:spPr>
        <a:xfrm>
          <a:off x="3448050" y="3781425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180975</xdr:rowOff>
    </xdr:from>
    <xdr:to>
      <xdr:col>7</xdr:col>
      <xdr:colOff>0</xdr:colOff>
      <xdr:row>35</xdr:row>
      <xdr:rowOff>0</xdr:rowOff>
    </xdr:to>
    <xdr:sp>
      <xdr:nvSpPr>
        <xdr:cNvPr id="13" name="Rectangle 38"/>
        <xdr:cNvSpPr>
          <a:spLocks/>
        </xdr:cNvSpPr>
      </xdr:nvSpPr>
      <xdr:spPr>
        <a:xfrm>
          <a:off x="3448050" y="6448425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33</xdr:row>
      <xdr:rowOff>180975</xdr:rowOff>
    </xdr:from>
    <xdr:to>
      <xdr:col>10</xdr:col>
      <xdr:colOff>495300</xdr:colOff>
      <xdr:row>34</xdr:row>
      <xdr:rowOff>180975</xdr:rowOff>
    </xdr:to>
    <xdr:sp>
      <xdr:nvSpPr>
        <xdr:cNvPr id="14" name="Rectangle 39"/>
        <xdr:cNvSpPr>
          <a:spLocks/>
        </xdr:cNvSpPr>
      </xdr:nvSpPr>
      <xdr:spPr>
        <a:xfrm>
          <a:off x="4381500" y="6448425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180975</xdr:rowOff>
    </xdr:from>
    <xdr:to>
      <xdr:col>7</xdr:col>
      <xdr:colOff>0</xdr:colOff>
      <xdr:row>42</xdr:row>
      <xdr:rowOff>0</xdr:rowOff>
    </xdr:to>
    <xdr:sp>
      <xdr:nvSpPr>
        <xdr:cNvPr id="15" name="Rectangle 40"/>
        <xdr:cNvSpPr>
          <a:spLocks/>
        </xdr:cNvSpPr>
      </xdr:nvSpPr>
      <xdr:spPr>
        <a:xfrm>
          <a:off x="3448050" y="7781925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40</xdr:row>
      <xdr:rowOff>180975</xdr:rowOff>
    </xdr:from>
    <xdr:to>
      <xdr:col>10</xdr:col>
      <xdr:colOff>495300</xdr:colOff>
      <xdr:row>41</xdr:row>
      <xdr:rowOff>180975</xdr:rowOff>
    </xdr:to>
    <xdr:sp>
      <xdr:nvSpPr>
        <xdr:cNvPr id="16" name="Rectangle 41"/>
        <xdr:cNvSpPr>
          <a:spLocks/>
        </xdr:cNvSpPr>
      </xdr:nvSpPr>
      <xdr:spPr>
        <a:xfrm>
          <a:off x="4381500" y="7781925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180975</xdr:rowOff>
    </xdr:from>
    <xdr:to>
      <xdr:col>7</xdr:col>
      <xdr:colOff>0</xdr:colOff>
      <xdr:row>49</xdr:row>
      <xdr:rowOff>0</xdr:rowOff>
    </xdr:to>
    <xdr:sp>
      <xdr:nvSpPr>
        <xdr:cNvPr id="17" name="Rectangle 42"/>
        <xdr:cNvSpPr>
          <a:spLocks/>
        </xdr:cNvSpPr>
      </xdr:nvSpPr>
      <xdr:spPr>
        <a:xfrm>
          <a:off x="3448050" y="9115425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47</xdr:row>
      <xdr:rowOff>180975</xdr:rowOff>
    </xdr:from>
    <xdr:to>
      <xdr:col>10</xdr:col>
      <xdr:colOff>495300</xdr:colOff>
      <xdr:row>48</xdr:row>
      <xdr:rowOff>180975</xdr:rowOff>
    </xdr:to>
    <xdr:sp>
      <xdr:nvSpPr>
        <xdr:cNvPr id="18" name="Rectangle 43"/>
        <xdr:cNvSpPr>
          <a:spLocks/>
        </xdr:cNvSpPr>
      </xdr:nvSpPr>
      <xdr:spPr>
        <a:xfrm>
          <a:off x="4381500" y="9115425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180975</xdr:rowOff>
    </xdr:from>
    <xdr:to>
      <xdr:col>7</xdr:col>
      <xdr:colOff>0</xdr:colOff>
      <xdr:row>52</xdr:row>
      <xdr:rowOff>0</xdr:rowOff>
    </xdr:to>
    <xdr:sp>
      <xdr:nvSpPr>
        <xdr:cNvPr id="19" name="Rectangle 44"/>
        <xdr:cNvSpPr>
          <a:spLocks/>
        </xdr:cNvSpPr>
      </xdr:nvSpPr>
      <xdr:spPr>
        <a:xfrm>
          <a:off x="3448050" y="9686925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50</xdr:row>
      <xdr:rowOff>180975</xdr:rowOff>
    </xdr:from>
    <xdr:to>
      <xdr:col>10</xdr:col>
      <xdr:colOff>495300</xdr:colOff>
      <xdr:row>51</xdr:row>
      <xdr:rowOff>180975</xdr:rowOff>
    </xdr:to>
    <xdr:sp>
      <xdr:nvSpPr>
        <xdr:cNvPr id="20" name="Rectangle 45"/>
        <xdr:cNvSpPr>
          <a:spLocks/>
        </xdr:cNvSpPr>
      </xdr:nvSpPr>
      <xdr:spPr>
        <a:xfrm>
          <a:off x="4381500" y="9686925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180975</xdr:rowOff>
    </xdr:from>
    <xdr:to>
      <xdr:col>10</xdr:col>
      <xdr:colOff>504825</xdr:colOff>
      <xdr:row>88</xdr:row>
      <xdr:rowOff>0</xdr:rowOff>
    </xdr:to>
    <xdr:sp>
      <xdr:nvSpPr>
        <xdr:cNvPr id="21" name="Rectangle 46"/>
        <xdr:cNvSpPr>
          <a:spLocks/>
        </xdr:cNvSpPr>
      </xdr:nvSpPr>
      <xdr:spPr>
        <a:xfrm>
          <a:off x="4371975" y="16544925"/>
          <a:ext cx="5048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180975</xdr:rowOff>
    </xdr:from>
    <xdr:to>
      <xdr:col>7</xdr:col>
      <xdr:colOff>0</xdr:colOff>
      <xdr:row>88</xdr:row>
      <xdr:rowOff>0</xdr:rowOff>
    </xdr:to>
    <xdr:sp>
      <xdr:nvSpPr>
        <xdr:cNvPr id="22" name="Rectangle 47"/>
        <xdr:cNvSpPr>
          <a:spLocks/>
        </xdr:cNvSpPr>
      </xdr:nvSpPr>
      <xdr:spPr>
        <a:xfrm>
          <a:off x="3448050" y="16544925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61</xdr:row>
      <xdr:rowOff>19050</xdr:rowOff>
    </xdr:from>
    <xdr:to>
      <xdr:col>18</xdr:col>
      <xdr:colOff>228600</xdr:colOff>
      <xdr:row>61</xdr:row>
      <xdr:rowOff>19050</xdr:rowOff>
    </xdr:to>
    <xdr:sp>
      <xdr:nvSpPr>
        <xdr:cNvPr id="23" name="Line 48"/>
        <xdr:cNvSpPr>
          <a:spLocks/>
        </xdr:cNvSpPr>
      </xdr:nvSpPr>
      <xdr:spPr>
        <a:xfrm>
          <a:off x="1266825" y="11487150"/>
          <a:ext cx="6172200" cy="0"/>
        </a:xfrm>
        <a:prstGeom prst="line">
          <a:avLst/>
        </a:prstGeom>
        <a:noFill/>
        <a:ln w="57150" cmpd="thinThick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64</xdr:row>
      <xdr:rowOff>66675</xdr:rowOff>
    </xdr:from>
    <xdr:to>
      <xdr:col>14</xdr:col>
      <xdr:colOff>133350</xdr:colOff>
      <xdr:row>64</xdr:row>
      <xdr:rowOff>66675</xdr:rowOff>
    </xdr:to>
    <xdr:sp>
      <xdr:nvSpPr>
        <xdr:cNvPr id="24" name="Line 49"/>
        <xdr:cNvSpPr>
          <a:spLocks/>
        </xdr:cNvSpPr>
      </xdr:nvSpPr>
      <xdr:spPr>
        <a:xfrm>
          <a:off x="1247775" y="1223962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90</xdr:row>
      <xdr:rowOff>180975</xdr:rowOff>
    </xdr:from>
    <xdr:to>
      <xdr:col>7</xdr:col>
      <xdr:colOff>0</xdr:colOff>
      <xdr:row>92</xdr:row>
      <xdr:rowOff>0</xdr:rowOff>
    </xdr:to>
    <xdr:sp>
      <xdr:nvSpPr>
        <xdr:cNvPr id="25" name="Rectangle 50"/>
        <xdr:cNvSpPr>
          <a:spLocks/>
        </xdr:cNvSpPr>
      </xdr:nvSpPr>
      <xdr:spPr>
        <a:xfrm>
          <a:off x="3448050" y="17306925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90</xdr:row>
      <xdr:rowOff>180975</xdr:rowOff>
    </xdr:from>
    <xdr:to>
      <xdr:col>10</xdr:col>
      <xdr:colOff>495300</xdr:colOff>
      <xdr:row>91</xdr:row>
      <xdr:rowOff>180975</xdr:rowOff>
    </xdr:to>
    <xdr:sp>
      <xdr:nvSpPr>
        <xdr:cNvPr id="26" name="Rectangle 51"/>
        <xdr:cNvSpPr>
          <a:spLocks/>
        </xdr:cNvSpPr>
      </xdr:nvSpPr>
      <xdr:spPr>
        <a:xfrm>
          <a:off x="4381500" y="17306925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98</xdr:row>
      <xdr:rowOff>180975</xdr:rowOff>
    </xdr:from>
    <xdr:to>
      <xdr:col>7</xdr:col>
      <xdr:colOff>0</xdr:colOff>
      <xdr:row>100</xdr:row>
      <xdr:rowOff>0</xdr:rowOff>
    </xdr:to>
    <xdr:sp>
      <xdr:nvSpPr>
        <xdr:cNvPr id="27" name="Rectangle 52"/>
        <xdr:cNvSpPr>
          <a:spLocks/>
        </xdr:cNvSpPr>
      </xdr:nvSpPr>
      <xdr:spPr>
        <a:xfrm>
          <a:off x="3448050" y="18830925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98</xdr:row>
      <xdr:rowOff>180975</xdr:rowOff>
    </xdr:from>
    <xdr:to>
      <xdr:col>10</xdr:col>
      <xdr:colOff>495300</xdr:colOff>
      <xdr:row>99</xdr:row>
      <xdr:rowOff>180975</xdr:rowOff>
    </xdr:to>
    <xdr:sp>
      <xdr:nvSpPr>
        <xdr:cNvPr id="28" name="Rectangle 53"/>
        <xdr:cNvSpPr>
          <a:spLocks/>
        </xdr:cNvSpPr>
      </xdr:nvSpPr>
      <xdr:spPr>
        <a:xfrm>
          <a:off x="4381500" y="18830925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180975</xdr:rowOff>
    </xdr:from>
    <xdr:to>
      <xdr:col>10</xdr:col>
      <xdr:colOff>504825</xdr:colOff>
      <xdr:row>73</xdr:row>
      <xdr:rowOff>0</xdr:rowOff>
    </xdr:to>
    <xdr:sp>
      <xdr:nvSpPr>
        <xdr:cNvPr id="29" name="Rectangle 54"/>
        <xdr:cNvSpPr>
          <a:spLocks/>
        </xdr:cNvSpPr>
      </xdr:nvSpPr>
      <xdr:spPr>
        <a:xfrm>
          <a:off x="4371975" y="13687425"/>
          <a:ext cx="5048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180975</xdr:rowOff>
    </xdr:from>
    <xdr:to>
      <xdr:col>7</xdr:col>
      <xdr:colOff>0</xdr:colOff>
      <xdr:row>73</xdr:row>
      <xdr:rowOff>0</xdr:rowOff>
    </xdr:to>
    <xdr:sp>
      <xdr:nvSpPr>
        <xdr:cNvPr id="30" name="Rectangle 55"/>
        <xdr:cNvSpPr>
          <a:spLocks/>
        </xdr:cNvSpPr>
      </xdr:nvSpPr>
      <xdr:spPr>
        <a:xfrm>
          <a:off x="3448050" y="13687425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180975</xdr:rowOff>
    </xdr:from>
    <xdr:to>
      <xdr:col>10</xdr:col>
      <xdr:colOff>504825</xdr:colOff>
      <xdr:row>84</xdr:row>
      <xdr:rowOff>0</xdr:rowOff>
    </xdr:to>
    <xdr:sp>
      <xdr:nvSpPr>
        <xdr:cNvPr id="31" name="Rectangle 56"/>
        <xdr:cNvSpPr>
          <a:spLocks/>
        </xdr:cNvSpPr>
      </xdr:nvSpPr>
      <xdr:spPr>
        <a:xfrm>
          <a:off x="4371975" y="15782925"/>
          <a:ext cx="5048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82</xdr:row>
      <xdr:rowOff>180975</xdr:rowOff>
    </xdr:from>
    <xdr:to>
      <xdr:col>7</xdr:col>
      <xdr:colOff>0</xdr:colOff>
      <xdr:row>84</xdr:row>
      <xdr:rowOff>0</xdr:rowOff>
    </xdr:to>
    <xdr:sp>
      <xdr:nvSpPr>
        <xdr:cNvPr id="32" name="Rectangle 57"/>
        <xdr:cNvSpPr>
          <a:spLocks/>
        </xdr:cNvSpPr>
      </xdr:nvSpPr>
      <xdr:spPr>
        <a:xfrm>
          <a:off x="3448050" y="15782925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94</xdr:row>
      <xdr:rowOff>171450</xdr:rowOff>
    </xdr:from>
    <xdr:to>
      <xdr:col>6</xdr:col>
      <xdr:colOff>371475</xdr:colOff>
      <xdr:row>95</xdr:row>
      <xdr:rowOff>180975</xdr:rowOff>
    </xdr:to>
    <xdr:sp>
      <xdr:nvSpPr>
        <xdr:cNvPr id="33" name="Rectangle 58"/>
        <xdr:cNvSpPr>
          <a:spLocks/>
        </xdr:cNvSpPr>
      </xdr:nvSpPr>
      <xdr:spPr>
        <a:xfrm>
          <a:off x="3438525" y="18059400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94</xdr:row>
      <xdr:rowOff>180975</xdr:rowOff>
    </xdr:from>
    <xdr:to>
      <xdr:col>10</xdr:col>
      <xdr:colOff>495300</xdr:colOff>
      <xdr:row>95</xdr:row>
      <xdr:rowOff>180975</xdr:rowOff>
    </xdr:to>
    <xdr:sp>
      <xdr:nvSpPr>
        <xdr:cNvPr id="34" name="Rectangle 59"/>
        <xdr:cNvSpPr>
          <a:spLocks/>
        </xdr:cNvSpPr>
      </xdr:nvSpPr>
      <xdr:spPr>
        <a:xfrm>
          <a:off x="4381500" y="18068925"/>
          <a:ext cx="485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68</xdr:row>
      <xdr:rowOff>180975</xdr:rowOff>
    </xdr:from>
    <xdr:to>
      <xdr:col>10</xdr:col>
      <xdr:colOff>504825</xdr:colOff>
      <xdr:row>70</xdr:row>
      <xdr:rowOff>0</xdr:rowOff>
    </xdr:to>
    <xdr:sp>
      <xdr:nvSpPr>
        <xdr:cNvPr id="35" name="Rectangle 66"/>
        <xdr:cNvSpPr>
          <a:spLocks/>
        </xdr:cNvSpPr>
      </xdr:nvSpPr>
      <xdr:spPr>
        <a:xfrm>
          <a:off x="4371975" y="13115925"/>
          <a:ext cx="5048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180975</xdr:rowOff>
    </xdr:from>
    <xdr:to>
      <xdr:col>7</xdr:col>
      <xdr:colOff>0</xdr:colOff>
      <xdr:row>70</xdr:row>
      <xdr:rowOff>0</xdr:rowOff>
    </xdr:to>
    <xdr:sp>
      <xdr:nvSpPr>
        <xdr:cNvPr id="36" name="Rectangle 67"/>
        <xdr:cNvSpPr>
          <a:spLocks/>
        </xdr:cNvSpPr>
      </xdr:nvSpPr>
      <xdr:spPr>
        <a:xfrm>
          <a:off x="3448050" y="13115925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180975</xdr:rowOff>
    </xdr:from>
    <xdr:to>
      <xdr:col>10</xdr:col>
      <xdr:colOff>504825</xdr:colOff>
      <xdr:row>92</xdr:row>
      <xdr:rowOff>0</xdr:rowOff>
    </xdr:to>
    <xdr:sp>
      <xdr:nvSpPr>
        <xdr:cNvPr id="37" name="Rectangle 68"/>
        <xdr:cNvSpPr>
          <a:spLocks/>
        </xdr:cNvSpPr>
      </xdr:nvSpPr>
      <xdr:spPr>
        <a:xfrm>
          <a:off x="4371975" y="17306925"/>
          <a:ext cx="5048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90</xdr:row>
      <xdr:rowOff>180975</xdr:rowOff>
    </xdr:from>
    <xdr:to>
      <xdr:col>7</xdr:col>
      <xdr:colOff>0</xdr:colOff>
      <xdr:row>92</xdr:row>
      <xdr:rowOff>0</xdr:rowOff>
    </xdr:to>
    <xdr:sp>
      <xdr:nvSpPr>
        <xdr:cNvPr id="38" name="Rectangle 69"/>
        <xdr:cNvSpPr>
          <a:spLocks/>
        </xdr:cNvSpPr>
      </xdr:nvSpPr>
      <xdr:spPr>
        <a:xfrm>
          <a:off x="3448050" y="17306925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180975</xdr:rowOff>
    </xdr:from>
    <xdr:to>
      <xdr:col>10</xdr:col>
      <xdr:colOff>504825</xdr:colOff>
      <xdr:row>76</xdr:row>
      <xdr:rowOff>0</xdr:rowOff>
    </xdr:to>
    <xdr:sp>
      <xdr:nvSpPr>
        <xdr:cNvPr id="39" name="Rectangle 99"/>
        <xdr:cNvSpPr>
          <a:spLocks/>
        </xdr:cNvSpPr>
      </xdr:nvSpPr>
      <xdr:spPr>
        <a:xfrm>
          <a:off x="4371975" y="14258925"/>
          <a:ext cx="5048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74</xdr:row>
      <xdr:rowOff>180975</xdr:rowOff>
    </xdr:from>
    <xdr:to>
      <xdr:col>7</xdr:col>
      <xdr:colOff>0</xdr:colOff>
      <xdr:row>76</xdr:row>
      <xdr:rowOff>0</xdr:rowOff>
    </xdr:to>
    <xdr:sp>
      <xdr:nvSpPr>
        <xdr:cNvPr id="40" name="Rectangle 100"/>
        <xdr:cNvSpPr>
          <a:spLocks/>
        </xdr:cNvSpPr>
      </xdr:nvSpPr>
      <xdr:spPr>
        <a:xfrm>
          <a:off x="3448050" y="14258925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77</xdr:row>
      <xdr:rowOff>180975</xdr:rowOff>
    </xdr:from>
    <xdr:to>
      <xdr:col>10</xdr:col>
      <xdr:colOff>504825</xdr:colOff>
      <xdr:row>79</xdr:row>
      <xdr:rowOff>0</xdr:rowOff>
    </xdr:to>
    <xdr:sp>
      <xdr:nvSpPr>
        <xdr:cNvPr id="41" name="Rectangle 101"/>
        <xdr:cNvSpPr>
          <a:spLocks/>
        </xdr:cNvSpPr>
      </xdr:nvSpPr>
      <xdr:spPr>
        <a:xfrm>
          <a:off x="4371975" y="14830425"/>
          <a:ext cx="5048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180975</xdr:rowOff>
    </xdr:from>
    <xdr:to>
      <xdr:col>7</xdr:col>
      <xdr:colOff>0</xdr:colOff>
      <xdr:row>79</xdr:row>
      <xdr:rowOff>0</xdr:rowOff>
    </xdr:to>
    <xdr:sp>
      <xdr:nvSpPr>
        <xdr:cNvPr id="42" name="Rectangle 102"/>
        <xdr:cNvSpPr>
          <a:spLocks/>
        </xdr:cNvSpPr>
      </xdr:nvSpPr>
      <xdr:spPr>
        <a:xfrm>
          <a:off x="3448050" y="14830425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77</xdr:row>
      <xdr:rowOff>180975</xdr:rowOff>
    </xdr:from>
    <xdr:to>
      <xdr:col>10</xdr:col>
      <xdr:colOff>504825</xdr:colOff>
      <xdr:row>79</xdr:row>
      <xdr:rowOff>0</xdr:rowOff>
    </xdr:to>
    <xdr:sp>
      <xdr:nvSpPr>
        <xdr:cNvPr id="43" name="Rectangle 103"/>
        <xdr:cNvSpPr>
          <a:spLocks/>
        </xdr:cNvSpPr>
      </xdr:nvSpPr>
      <xdr:spPr>
        <a:xfrm>
          <a:off x="4371975" y="14830425"/>
          <a:ext cx="5048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180975</xdr:rowOff>
    </xdr:from>
    <xdr:to>
      <xdr:col>7</xdr:col>
      <xdr:colOff>0</xdr:colOff>
      <xdr:row>79</xdr:row>
      <xdr:rowOff>0</xdr:rowOff>
    </xdr:to>
    <xdr:sp>
      <xdr:nvSpPr>
        <xdr:cNvPr id="44" name="Rectangle 104"/>
        <xdr:cNvSpPr>
          <a:spLocks/>
        </xdr:cNvSpPr>
      </xdr:nvSpPr>
      <xdr:spPr>
        <a:xfrm>
          <a:off x="3448050" y="14830425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180975</xdr:rowOff>
    </xdr:from>
    <xdr:to>
      <xdr:col>10</xdr:col>
      <xdr:colOff>504825</xdr:colOff>
      <xdr:row>76</xdr:row>
      <xdr:rowOff>0</xdr:rowOff>
    </xdr:to>
    <xdr:sp>
      <xdr:nvSpPr>
        <xdr:cNvPr id="45" name="Rectangle 105"/>
        <xdr:cNvSpPr>
          <a:spLocks/>
        </xdr:cNvSpPr>
      </xdr:nvSpPr>
      <xdr:spPr>
        <a:xfrm>
          <a:off x="4371975" y="14258925"/>
          <a:ext cx="5048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74</xdr:row>
      <xdr:rowOff>180975</xdr:rowOff>
    </xdr:from>
    <xdr:to>
      <xdr:col>7</xdr:col>
      <xdr:colOff>0</xdr:colOff>
      <xdr:row>76</xdr:row>
      <xdr:rowOff>0</xdr:rowOff>
    </xdr:to>
    <xdr:sp>
      <xdr:nvSpPr>
        <xdr:cNvPr id="46" name="Rectangle 106"/>
        <xdr:cNvSpPr>
          <a:spLocks/>
        </xdr:cNvSpPr>
      </xdr:nvSpPr>
      <xdr:spPr>
        <a:xfrm>
          <a:off x="3448050" y="14258925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104</xdr:row>
      <xdr:rowOff>180975</xdr:rowOff>
    </xdr:from>
    <xdr:to>
      <xdr:col>7</xdr:col>
      <xdr:colOff>0</xdr:colOff>
      <xdr:row>106</xdr:row>
      <xdr:rowOff>0</xdr:rowOff>
    </xdr:to>
    <xdr:sp>
      <xdr:nvSpPr>
        <xdr:cNvPr id="47" name="Rectangle 107"/>
        <xdr:cNvSpPr>
          <a:spLocks/>
        </xdr:cNvSpPr>
      </xdr:nvSpPr>
      <xdr:spPr>
        <a:xfrm>
          <a:off x="3448050" y="19973925"/>
          <a:ext cx="3810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105</xdr:row>
      <xdr:rowOff>0</xdr:rowOff>
    </xdr:from>
    <xdr:to>
      <xdr:col>7</xdr:col>
      <xdr:colOff>0</xdr:colOff>
      <xdr:row>106</xdr:row>
      <xdr:rowOff>0</xdr:rowOff>
    </xdr:to>
    <xdr:sp>
      <xdr:nvSpPr>
        <xdr:cNvPr id="48" name="Rectangle 111"/>
        <xdr:cNvSpPr>
          <a:spLocks/>
        </xdr:cNvSpPr>
      </xdr:nvSpPr>
      <xdr:spPr>
        <a:xfrm>
          <a:off x="3448050" y="19983450"/>
          <a:ext cx="3810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708"/>
  <sheetViews>
    <sheetView tabSelected="1" workbookViewId="0" topLeftCell="A106">
      <selection activeCell="C113" sqref="C113"/>
    </sheetView>
  </sheetViews>
  <sheetFormatPr defaultColWidth="9.140625" defaultRowHeight="12.75"/>
  <cols>
    <col min="2" max="2" width="5.7109375" style="0" customWidth="1"/>
    <col min="3" max="3" width="1.7109375" style="0" customWidth="1"/>
    <col min="4" max="4" width="12.7109375" style="0" customWidth="1"/>
    <col min="5" max="5" width="20.7109375" style="0" customWidth="1"/>
    <col min="6" max="6" width="1.7109375" style="0" customWidth="1"/>
    <col min="7" max="7" width="5.7109375" style="0" customWidth="1"/>
    <col min="8" max="8" width="1.7109375" style="0" customWidth="1"/>
    <col min="9" max="9" width="4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  <col min="16" max="16" width="1.7109375" style="0" customWidth="1"/>
    <col min="17" max="17" width="10.28125" style="0" customWidth="1"/>
    <col min="18" max="18" width="2.00390625" style="0" customWidth="1"/>
    <col min="19" max="19" width="8.57421875" style="0" customWidth="1"/>
    <col min="20" max="20" width="7.28125" style="0" customWidth="1"/>
  </cols>
  <sheetData>
    <row r="1" spans="2:22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V1" t="s">
        <v>88</v>
      </c>
    </row>
    <row r="2" spans="2:22" ht="15.75">
      <c r="B2" s="15"/>
      <c r="C2" s="15"/>
      <c r="D2" s="28" t="s">
        <v>107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V2" t="s">
        <v>89</v>
      </c>
    </row>
    <row r="3" spans="2:20" ht="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P3" s="15"/>
      <c r="Q3" s="15"/>
      <c r="R3" s="15"/>
      <c r="S3" s="15"/>
      <c r="T3" s="15"/>
    </row>
    <row r="4" spans="2:22" ht="15" customHeight="1">
      <c r="B4" s="15"/>
      <c r="C4" s="14" t="s">
        <v>54</v>
      </c>
      <c r="D4" s="15"/>
      <c r="E4" s="6"/>
      <c r="F4" s="6"/>
      <c r="G4" s="7"/>
      <c r="H4" s="6"/>
      <c r="I4" s="6"/>
      <c r="J4" s="6"/>
      <c r="K4" s="6"/>
      <c r="L4" s="6"/>
      <c r="M4" s="6"/>
      <c r="N4" s="6"/>
      <c r="O4" s="8"/>
      <c r="P4" s="8"/>
      <c r="Q4" s="8"/>
      <c r="R4" s="8"/>
      <c r="S4" s="8"/>
      <c r="T4" s="15"/>
      <c r="V4" t="s">
        <v>90</v>
      </c>
    </row>
    <row r="5" spans="2:22" ht="15" customHeight="1">
      <c r="B5" s="15"/>
      <c r="C5" s="14" t="s">
        <v>55</v>
      </c>
      <c r="D5" s="15"/>
      <c r="E5" s="6"/>
      <c r="F5" s="6"/>
      <c r="G5" s="6" t="s">
        <v>3</v>
      </c>
      <c r="H5" s="6"/>
      <c r="I5" s="6"/>
      <c r="J5" s="6"/>
      <c r="K5" s="9"/>
      <c r="L5" s="6"/>
      <c r="M5" s="6"/>
      <c r="N5" s="6"/>
      <c r="O5" s="8"/>
      <c r="P5" s="8"/>
      <c r="Q5" s="8"/>
      <c r="R5" s="8"/>
      <c r="S5" s="8"/>
      <c r="T5" s="15"/>
      <c r="V5" t="s">
        <v>91</v>
      </c>
    </row>
    <row r="6" spans="2:22" ht="15">
      <c r="B6" s="15"/>
      <c r="C6" s="14" t="s">
        <v>56</v>
      </c>
      <c r="D6" s="15"/>
      <c r="E6" s="6"/>
      <c r="F6" s="6"/>
      <c r="G6" s="6"/>
      <c r="H6" s="6"/>
      <c r="I6" s="6"/>
      <c r="J6" s="6"/>
      <c r="K6" s="10"/>
      <c r="L6" s="6"/>
      <c r="M6" s="6"/>
      <c r="N6" s="6"/>
      <c r="O6" s="8"/>
      <c r="P6" s="8"/>
      <c r="Q6" s="8"/>
      <c r="R6" s="8"/>
      <c r="S6" s="8"/>
      <c r="T6" s="15"/>
      <c r="V6" t="s">
        <v>95</v>
      </c>
    </row>
    <row r="7" spans="2:22" ht="15">
      <c r="B7" s="14"/>
      <c r="C7" s="14" t="s">
        <v>76</v>
      </c>
      <c r="D7" s="14"/>
      <c r="E7" s="6"/>
      <c r="F7" s="6"/>
      <c r="G7" s="6"/>
      <c r="H7" s="6"/>
      <c r="I7" s="6"/>
      <c r="J7" s="6"/>
      <c r="K7" s="6"/>
      <c r="L7" s="6"/>
      <c r="M7" s="6"/>
      <c r="N7" s="6"/>
      <c r="O7" s="8"/>
      <c r="P7" s="8"/>
      <c r="Q7" s="8"/>
      <c r="R7" s="8"/>
      <c r="S7" s="8"/>
      <c r="T7" s="15"/>
      <c r="V7" t="s">
        <v>97</v>
      </c>
    </row>
    <row r="8" spans="2:22" ht="15">
      <c r="B8" s="14"/>
      <c r="C8" s="14" t="s">
        <v>77</v>
      </c>
      <c r="D8" s="14"/>
      <c r="E8" s="6"/>
      <c r="F8" s="6"/>
      <c r="G8" s="14"/>
      <c r="H8" s="14" t="s">
        <v>78</v>
      </c>
      <c r="I8" s="14"/>
      <c r="J8" s="14"/>
      <c r="K8" s="14"/>
      <c r="L8" s="14"/>
      <c r="M8" s="6"/>
      <c r="N8" s="6"/>
      <c r="O8" s="8"/>
      <c r="P8" s="8"/>
      <c r="Q8" s="8"/>
      <c r="R8" s="8"/>
      <c r="S8" s="8"/>
      <c r="T8" s="15"/>
      <c r="V8" t="s">
        <v>96</v>
      </c>
    </row>
    <row r="9" spans="2:20" ht="1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5"/>
      <c r="Q9" s="15"/>
      <c r="R9" s="15"/>
      <c r="S9" s="15"/>
      <c r="T9" s="15"/>
    </row>
    <row r="10" spans="2:20" ht="15">
      <c r="B10" s="14"/>
      <c r="C10" s="14"/>
      <c r="D10" s="14"/>
      <c r="E10" s="18" t="s">
        <v>82</v>
      </c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5"/>
      <c r="Q10" s="15"/>
      <c r="R10" s="15"/>
      <c r="S10" s="15"/>
      <c r="T10" s="15"/>
    </row>
    <row r="11" spans="2:20" ht="15">
      <c r="B11" s="14"/>
      <c r="C11" s="14"/>
      <c r="D11" s="19" t="s">
        <v>3</v>
      </c>
      <c r="E11" s="19"/>
      <c r="F11" s="14"/>
      <c r="G11" s="14"/>
      <c r="H11" s="14"/>
      <c r="I11" s="14"/>
      <c r="J11" s="14"/>
      <c r="K11" s="14"/>
      <c r="L11" s="14"/>
      <c r="M11" s="14"/>
      <c r="N11" s="14"/>
      <c r="O11" s="15"/>
      <c r="P11" s="15"/>
      <c r="Q11" s="15"/>
      <c r="R11" s="15"/>
      <c r="S11" s="15"/>
      <c r="T11" s="15"/>
    </row>
    <row r="12" spans="2:20" ht="15">
      <c r="B12" s="14"/>
      <c r="C12" s="14"/>
      <c r="D12" s="16" t="s">
        <v>111</v>
      </c>
      <c r="E12" s="19"/>
      <c r="F12" s="14"/>
      <c r="G12" s="14"/>
      <c r="H12" s="14"/>
      <c r="I12" s="14"/>
      <c r="J12" s="14"/>
      <c r="K12" s="14"/>
      <c r="L12" s="14"/>
      <c r="M12" s="14"/>
      <c r="N12" s="14"/>
      <c r="O12" s="15"/>
      <c r="P12" s="15"/>
      <c r="Q12" s="15"/>
      <c r="R12" s="15"/>
      <c r="S12" s="15"/>
      <c r="T12" s="15"/>
    </row>
    <row r="13" spans="2:20" ht="15">
      <c r="B13" s="14"/>
      <c r="C13" s="14"/>
      <c r="D13" s="14" t="s">
        <v>127</v>
      </c>
      <c r="E13" s="19"/>
      <c r="F13" s="14"/>
      <c r="G13" s="27"/>
      <c r="H13" s="14"/>
      <c r="I13" s="14"/>
      <c r="J13" s="14"/>
      <c r="K13" s="19"/>
      <c r="L13" s="14"/>
      <c r="M13" s="14"/>
      <c r="N13" s="14"/>
      <c r="O13" s="24"/>
      <c r="P13" s="15"/>
      <c r="Q13" s="15"/>
      <c r="R13" s="15"/>
      <c r="S13" s="24"/>
      <c r="T13" s="15"/>
    </row>
    <row r="14" spans="2:20" ht="15">
      <c r="B14" s="14"/>
      <c r="C14" s="14"/>
      <c r="D14" s="19"/>
      <c r="E14" s="19"/>
      <c r="F14" s="14"/>
      <c r="G14" s="21" t="s">
        <v>52</v>
      </c>
      <c r="H14" s="21"/>
      <c r="I14" s="21"/>
      <c r="J14" s="21"/>
      <c r="K14" s="21" t="s">
        <v>53</v>
      </c>
      <c r="L14" s="14"/>
      <c r="M14" s="14"/>
      <c r="N14" s="14"/>
      <c r="O14" s="24"/>
      <c r="P14" s="15"/>
      <c r="Q14" s="15"/>
      <c r="R14" s="15"/>
      <c r="S14" s="24"/>
      <c r="T14" s="15"/>
    </row>
    <row r="15" spans="2:22" ht="15">
      <c r="B15" s="14"/>
      <c r="C15" s="14"/>
      <c r="D15" s="19"/>
      <c r="E15" s="19"/>
      <c r="F15" s="14"/>
      <c r="G15" s="5"/>
      <c r="H15" s="22"/>
      <c r="I15" s="22"/>
      <c r="J15" s="22"/>
      <c r="K15" s="5"/>
      <c r="L15" s="14"/>
      <c r="M15" s="14">
        <f>IF(+G15="x",5,0)</f>
        <v>0</v>
      </c>
      <c r="N15" s="14"/>
      <c r="O15" s="24"/>
      <c r="P15" s="15"/>
      <c r="Q15" s="15"/>
      <c r="R15" s="15"/>
      <c r="S15" s="24"/>
      <c r="T15" s="15"/>
      <c r="V15" t="s">
        <v>92</v>
      </c>
    </row>
    <row r="16" spans="2:22" ht="15">
      <c r="B16" s="14"/>
      <c r="C16" s="14"/>
      <c r="D16" s="19"/>
      <c r="E16" s="19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15"/>
      <c r="Q16" s="15"/>
      <c r="R16" s="15"/>
      <c r="S16" s="15"/>
      <c r="T16" s="15"/>
      <c r="V16" t="s">
        <v>93</v>
      </c>
    </row>
    <row r="17" spans="2:22" ht="15">
      <c r="B17" s="14"/>
      <c r="C17" s="14"/>
      <c r="D17" s="14" t="s">
        <v>108</v>
      </c>
      <c r="E17" s="15"/>
      <c r="F17" s="14"/>
      <c r="G17" s="18"/>
      <c r="H17" s="14"/>
      <c r="I17" s="14"/>
      <c r="J17" s="14"/>
      <c r="K17" s="14"/>
      <c r="L17" s="14"/>
      <c r="M17" s="14"/>
      <c r="N17" s="14"/>
      <c r="O17" s="15"/>
      <c r="P17" s="15"/>
      <c r="Q17" s="15"/>
      <c r="R17" s="15"/>
      <c r="S17" s="15"/>
      <c r="T17" s="15"/>
      <c r="V17" t="s">
        <v>94</v>
      </c>
    </row>
    <row r="18" spans="2:20" ht="15">
      <c r="B18" s="14"/>
      <c r="C18" s="14"/>
      <c r="D18" s="44" t="s">
        <v>109</v>
      </c>
      <c r="E18" s="15"/>
      <c r="F18" s="14"/>
      <c r="G18" s="18"/>
      <c r="H18" s="14"/>
      <c r="I18" s="14"/>
      <c r="J18" s="14"/>
      <c r="K18" s="14"/>
      <c r="L18" s="14"/>
      <c r="M18" s="14"/>
      <c r="N18" s="14"/>
      <c r="O18" s="15"/>
      <c r="P18" s="15"/>
      <c r="Q18" s="15"/>
      <c r="R18" s="15"/>
      <c r="S18" s="15"/>
      <c r="T18" s="15"/>
    </row>
    <row r="19" spans="2:20" ht="15">
      <c r="B19" s="14"/>
      <c r="C19" s="14"/>
      <c r="D19" s="44" t="s">
        <v>110</v>
      </c>
      <c r="E19" s="15"/>
      <c r="F19" s="14"/>
      <c r="G19" s="18"/>
      <c r="H19" s="14"/>
      <c r="I19" s="14"/>
      <c r="J19" s="14"/>
      <c r="K19" s="14"/>
      <c r="L19" s="14"/>
      <c r="M19" s="14"/>
      <c r="N19" s="14"/>
      <c r="O19" s="15"/>
      <c r="P19" s="15"/>
      <c r="Q19" s="15"/>
      <c r="R19" s="15"/>
      <c r="S19" s="15"/>
      <c r="T19" s="15"/>
    </row>
    <row r="20" spans="2:20" ht="15">
      <c r="B20" s="14"/>
      <c r="C20" s="14"/>
      <c r="D20" s="20"/>
      <c r="E20" s="14"/>
      <c r="F20" s="14"/>
      <c r="G20" s="21" t="s">
        <v>52</v>
      </c>
      <c r="H20" s="21"/>
      <c r="I20" s="21"/>
      <c r="J20" s="21"/>
      <c r="K20" s="21" t="s">
        <v>53</v>
      </c>
      <c r="L20" s="14"/>
      <c r="M20" s="15"/>
      <c r="N20" s="14"/>
      <c r="O20" s="15"/>
      <c r="P20" s="15"/>
      <c r="Q20" s="15"/>
      <c r="R20" s="15"/>
      <c r="S20" s="15"/>
      <c r="T20" s="15"/>
    </row>
    <row r="21" spans="2:20" ht="15">
      <c r="B21" s="14"/>
      <c r="C21" s="14"/>
      <c r="D21" s="14"/>
      <c r="E21" s="14"/>
      <c r="F21" s="14"/>
      <c r="G21" s="5"/>
      <c r="H21" s="22"/>
      <c r="I21" s="22"/>
      <c r="J21" s="22"/>
      <c r="K21" s="5"/>
      <c r="L21" s="14"/>
      <c r="M21" s="14">
        <f>IF(+G21="x",10,0)</f>
        <v>0</v>
      </c>
      <c r="N21" s="14"/>
      <c r="O21" s="15"/>
      <c r="P21" s="15"/>
      <c r="Q21" s="15"/>
      <c r="R21" s="15"/>
      <c r="S21" s="15"/>
      <c r="T21" s="15"/>
    </row>
    <row r="22" spans="2:20" ht="15">
      <c r="B22" s="14"/>
      <c r="C22" s="14"/>
      <c r="D22" s="14"/>
      <c r="E22" s="14"/>
      <c r="F22" s="14"/>
      <c r="G22" s="21"/>
      <c r="H22" s="21"/>
      <c r="I22" s="21"/>
      <c r="J22" s="21"/>
      <c r="K22" s="21"/>
      <c r="L22" s="14"/>
      <c r="M22" s="15"/>
      <c r="N22" s="14"/>
      <c r="O22" s="15"/>
      <c r="P22" s="15"/>
      <c r="Q22" s="15"/>
      <c r="R22" s="15"/>
      <c r="S22" s="15"/>
      <c r="T22" s="15"/>
    </row>
    <row r="23" spans="2:20" ht="15">
      <c r="B23" s="14"/>
      <c r="C23" s="14"/>
      <c r="D23" s="14" t="s">
        <v>124</v>
      </c>
      <c r="E23" s="14"/>
      <c r="F23" s="14"/>
      <c r="G23" s="22"/>
      <c r="H23" s="22"/>
      <c r="I23" s="22"/>
      <c r="J23" s="22"/>
      <c r="K23" s="22"/>
      <c r="L23" s="14"/>
      <c r="M23" s="25"/>
      <c r="N23" s="14"/>
      <c r="O23" s="15"/>
      <c r="P23" s="15"/>
      <c r="Q23" s="15"/>
      <c r="R23" s="15"/>
      <c r="S23" s="15"/>
      <c r="T23" s="15"/>
    </row>
    <row r="24" spans="2:20" ht="15">
      <c r="B24" s="14"/>
      <c r="C24" s="14"/>
      <c r="D24" s="14" t="s">
        <v>125</v>
      </c>
      <c r="E24" s="14"/>
      <c r="F24" s="14"/>
      <c r="G24" s="22"/>
      <c r="H24" s="22"/>
      <c r="I24" s="22"/>
      <c r="J24" s="22"/>
      <c r="K24" s="22"/>
      <c r="L24" s="14"/>
      <c r="M24" s="25"/>
      <c r="N24" s="14"/>
      <c r="O24" s="15"/>
      <c r="P24" s="15"/>
      <c r="Q24" s="15"/>
      <c r="R24" s="15"/>
      <c r="S24" s="15"/>
      <c r="T24" s="15"/>
    </row>
    <row r="25" spans="2:20" ht="15">
      <c r="B25" s="14"/>
      <c r="C25" s="14"/>
      <c r="D25" s="14" t="s">
        <v>3</v>
      </c>
      <c r="E25" s="14"/>
      <c r="F25" s="14"/>
      <c r="G25" s="21" t="s">
        <v>52</v>
      </c>
      <c r="H25" s="21"/>
      <c r="I25" s="21"/>
      <c r="J25" s="21"/>
      <c r="K25" s="21" t="s">
        <v>53</v>
      </c>
      <c r="L25" s="14"/>
      <c r="M25" s="15"/>
      <c r="N25" s="14"/>
      <c r="O25" s="15"/>
      <c r="P25" s="15"/>
      <c r="Q25" s="15"/>
      <c r="R25" s="15"/>
      <c r="S25" s="15"/>
      <c r="T25" s="15"/>
    </row>
    <row r="26" spans="2:20" ht="15">
      <c r="B26" s="14"/>
      <c r="C26" s="14"/>
      <c r="D26" s="14"/>
      <c r="E26" s="14"/>
      <c r="F26" s="14"/>
      <c r="G26" s="5"/>
      <c r="H26" s="22"/>
      <c r="I26" s="22"/>
      <c r="J26" s="22"/>
      <c r="K26" s="5"/>
      <c r="L26" s="14"/>
      <c r="M26" s="14">
        <f>IF(+G26="x",5,0)</f>
        <v>0</v>
      </c>
      <c r="N26" s="14"/>
      <c r="O26" s="15"/>
      <c r="P26" s="15"/>
      <c r="Q26" s="15"/>
      <c r="R26" s="15"/>
      <c r="S26" s="15"/>
      <c r="T26" s="15"/>
    </row>
    <row r="27" spans="2:20" ht="15">
      <c r="B27" s="14"/>
      <c r="C27" s="14"/>
      <c r="D27" s="14"/>
      <c r="E27" s="14"/>
      <c r="F27" s="14"/>
      <c r="G27" s="23"/>
      <c r="H27" s="22"/>
      <c r="I27" s="22"/>
      <c r="J27" s="22"/>
      <c r="K27" s="23"/>
      <c r="L27" s="14"/>
      <c r="M27" s="14"/>
      <c r="N27" s="14"/>
      <c r="O27" s="15"/>
      <c r="P27" s="15"/>
      <c r="Q27" s="15"/>
      <c r="R27" s="15"/>
      <c r="S27" s="15"/>
      <c r="T27" s="15"/>
    </row>
    <row r="28" spans="2:20" ht="15">
      <c r="B28" s="14"/>
      <c r="C28" s="14"/>
      <c r="D28" s="14" t="s">
        <v>149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  <c r="P28" s="15"/>
      <c r="Q28" s="15"/>
      <c r="R28" s="15"/>
      <c r="S28" s="15"/>
      <c r="T28" s="15"/>
    </row>
    <row r="29" spans="2:20" ht="15">
      <c r="B29" s="14"/>
      <c r="C29" s="14"/>
      <c r="D29" s="14" t="s">
        <v>126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5"/>
      <c r="P29" s="15"/>
      <c r="Q29" s="15"/>
      <c r="R29" s="15"/>
      <c r="S29" s="15"/>
      <c r="T29" s="15"/>
    </row>
    <row r="30" spans="2:20" ht="15">
      <c r="B30" s="14"/>
      <c r="C30" s="14"/>
      <c r="D30" s="14"/>
      <c r="E30" s="14"/>
      <c r="F30" s="14"/>
      <c r="G30" s="21" t="s">
        <v>52</v>
      </c>
      <c r="H30" s="21"/>
      <c r="I30" s="21"/>
      <c r="J30" s="21"/>
      <c r="K30" s="21" t="s">
        <v>53</v>
      </c>
      <c r="L30" s="14"/>
      <c r="M30" s="14"/>
      <c r="N30" s="14"/>
      <c r="O30" s="15"/>
      <c r="P30" s="15"/>
      <c r="Q30" s="15"/>
      <c r="R30" s="15"/>
      <c r="S30" s="15"/>
      <c r="T30" s="15"/>
    </row>
    <row r="31" spans="2:20" ht="15">
      <c r="B31" s="14"/>
      <c r="C31" s="14"/>
      <c r="D31" s="14"/>
      <c r="E31" s="14"/>
      <c r="F31" s="14"/>
      <c r="G31" s="5"/>
      <c r="H31" s="22"/>
      <c r="I31" s="22"/>
      <c r="J31" s="22"/>
      <c r="K31" s="5"/>
      <c r="L31" s="14"/>
      <c r="M31" s="14">
        <f>IF(+G31="x",3,0)</f>
        <v>0</v>
      </c>
      <c r="N31" s="14"/>
      <c r="O31" s="15"/>
      <c r="P31" s="15"/>
      <c r="Q31" s="15"/>
      <c r="R31" s="15"/>
      <c r="S31" s="15"/>
      <c r="T31" s="15"/>
    </row>
    <row r="32" spans="2:20" ht="15">
      <c r="B32" s="14"/>
      <c r="C32" s="14"/>
      <c r="D32" s="14"/>
      <c r="E32" s="14"/>
      <c r="F32" s="14"/>
      <c r="G32" s="23"/>
      <c r="H32" s="22"/>
      <c r="I32" s="22"/>
      <c r="J32" s="22"/>
      <c r="K32" s="23"/>
      <c r="L32" s="14"/>
      <c r="M32" s="14"/>
      <c r="N32" s="14"/>
      <c r="O32" s="15"/>
      <c r="P32" s="15"/>
      <c r="Q32" s="15"/>
      <c r="R32" s="15"/>
      <c r="S32" s="15"/>
      <c r="T32" s="15"/>
    </row>
    <row r="33" spans="2:20" ht="15">
      <c r="B33" s="14"/>
      <c r="C33" s="14"/>
      <c r="D33" s="14" t="s">
        <v>141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5"/>
      <c r="P33" s="15"/>
      <c r="Q33" s="15"/>
      <c r="R33" s="15"/>
      <c r="S33" s="15"/>
      <c r="T33" s="15"/>
    </row>
    <row r="34" spans="2:20" ht="15">
      <c r="B34" s="14"/>
      <c r="C34" s="14"/>
      <c r="D34" s="14"/>
      <c r="E34" s="14"/>
      <c r="F34" s="14"/>
      <c r="G34" s="21" t="s">
        <v>52</v>
      </c>
      <c r="H34" s="21"/>
      <c r="I34" s="21"/>
      <c r="J34" s="21"/>
      <c r="K34" s="21" t="s">
        <v>53</v>
      </c>
      <c r="L34" s="14"/>
      <c r="M34" s="14"/>
      <c r="N34" s="14"/>
      <c r="O34" s="15"/>
      <c r="P34" s="15"/>
      <c r="Q34" s="15"/>
      <c r="R34" s="15"/>
      <c r="S34" s="15"/>
      <c r="T34" s="15"/>
    </row>
    <row r="35" spans="2:20" ht="15">
      <c r="B35" s="14"/>
      <c r="C35" s="14"/>
      <c r="D35" s="14"/>
      <c r="E35" s="15"/>
      <c r="F35" s="14"/>
      <c r="G35" s="5"/>
      <c r="H35" s="22"/>
      <c r="I35" s="22"/>
      <c r="J35" s="22"/>
      <c r="K35" s="5"/>
      <c r="L35" s="14"/>
      <c r="M35" s="14">
        <f>IF(+G35="x",5,0)</f>
        <v>0</v>
      </c>
      <c r="N35" s="14"/>
      <c r="O35" s="15"/>
      <c r="P35" s="15"/>
      <c r="Q35" s="15"/>
      <c r="R35" s="15"/>
      <c r="S35" s="15"/>
      <c r="T35" s="15"/>
    </row>
    <row r="36" spans="2:20" ht="15">
      <c r="B36" s="14"/>
      <c r="C36" s="14"/>
      <c r="D36" s="14"/>
      <c r="E36" s="15"/>
      <c r="F36" s="14"/>
      <c r="G36" s="26"/>
      <c r="H36" s="21"/>
      <c r="I36" s="23"/>
      <c r="J36" s="21"/>
      <c r="K36" s="21"/>
      <c r="L36" s="14"/>
      <c r="M36" s="14"/>
      <c r="N36" s="14"/>
      <c r="O36" s="15"/>
      <c r="P36" s="15"/>
      <c r="Q36" s="15"/>
      <c r="R36" s="15"/>
      <c r="S36" s="15"/>
      <c r="T36" s="15"/>
    </row>
    <row r="37" spans="2:20" ht="15">
      <c r="B37" s="14"/>
      <c r="C37" s="14"/>
      <c r="D37" s="14" t="s">
        <v>142</v>
      </c>
      <c r="E37" s="15"/>
      <c r="F37" s="14"/>
      <c r="G37" s="26"/>
      <c r="H37" s="22"/>
      <c r="I37" s="23"/>
      <c r="J37" s="22"/>
      <c r="K37" s="22"/>
      <c r="L37" s="14"/>
      <c r="M37" s="26"/>
      <c r="N37" s="14"/>
      <c r="O37" s="15"/>
      <c r="P37" s="15"/>
      <c r="Q37" s="15"/>
      <c r="R37" s="15"/>
      <c r="S37" s="15"/>
      <c r="T37" s="15"/>
    </row>
    <row r="38" spans="2:20" ht="15">
      <c r="B38" s="14"/>
      <c r="C38" s="14"/>
      <c r="D38" s="14" t="s">
        <v>120</v>
      </c>
      <c r="E38" s="15"/>
      <c r="F38" s="14"/>
      <c r="G38" s="26"/>
      <c r="H38" s="22"/>
      <c r="I38" s="23"/>
      <c r="J38" s="22"/>
      <c r="K38" s="22"/>
      <c r="L38" s="14"/>
      <c r="M38" s="26"/>
      <c r="N38" s="14"/>
      <c r="O38" s="15"/>
      <c r="P38" s="15"/>
      <c r="Q38" s="15"/>
      <c r="R38" s="15"/>
      <c r="S38" s="15"/>
      <c r="T38" s="15"/>
    </row>
    <row r="39" spans="2:20" ht="15">
      <c r="B39" s="14"/>
      <c r="C39" s="14"/>
      <c r="D39" s="14"/>
      <c r="E39" s="15"/>
      <c r="F39" s="14"/>
      <c r="G39" s="26"/>
      <c r="H39" s="22"/>
      <c r="I39" s="23"/>
      <c r="J39" s="22"/>
      <c r="K39" s="22"/>
      <c r="L39" s="14"/>
      <c r="M39" s="26"/>
      <c r="N39" s="14"/>
      <c r="O39" s="15"/>
      <c r="P39" s="15"/>
      <c r="Q39" s="15"/>
      <c r="R39" s="15"/>
      <c r="S39" s="15"/>
      <c r="T39" s="15"/>
    </row>
    <row r="40" spans="2:20" ht="15">
      <c r="B40" s="14"/>
      <c r="C40" s="14"/>
      <c r="D40" s="24" t="s">
        <v>114</v>
      </c>
      <c r="E40" s="24"/>
      <c r="F40" s="14"/>
      <c r="G40" s="26"/>
      <c r="H40" s="22"/>
      <c r="I40" s="23"/>
      <c r="J40" s="22"/>
      <c r="K40" s="22"/>
      <c r="L40" s="14"/>
      <c r="M40" s="26"/>
      <c r="N40" s="14"/>
      <c r="O40" s="15"/>
      <c r="P40" s="15"/>
      <c r="Q40" s="15"/>
      <c r="R40" s="15"/>
      <c r="S40" s="15"/>
      <c r="T40" s="15"/>
    </row>
    <row r="41" spans="2:20" ht="15">
      <c r="B41" s="14"/>
      <c r="C41" s="14"/>
      <c r="D41" s="14"/>
      <c r="E41" s="14"/>
      <c r="F41" s="14"/>
      <c r="G41" s="21" t="s">
        <v>52</v>
      </c>
      <c r="H41" s="21"/>
      <c r="I41" s="21"/>
      <c r="J41" s="21"/>
      <c r="K41" s="21" t="s">
        <v>53</v>
      </c>
      <c r="L41" s="14"/>
      <c r="M41" s="14"/>
      <c r="N41" s="14"/>
      <c r="O41" s="15"/>
      <c r="P41" s="15"/>
      <c r="Q41" s="15"/>
      <c r="R41" s="15"/>
      <c r="S41" s="15"/>
      <c r="T41" s="15"/>
    </row>
    <row r="42" spans="2:20" ht="15">
      <c r="B42" s="14"/>
      <c r="C42" s="14"/>
      <c r="D42" s="14"/>
      <c r="E42" s="14"/>
      <c r="F42" s="14"/>
      <c r="G42" s="5"/>
      <c r="H42" s="22"/>
      <c r="I42" s="22"/>
      <c r="J42" s="22"/>
      <c r="K42" s="5"/>
      <c r="L42" s="14"/>
      <c r="M42" s="14">
        <f>IF(+K42="x",-5,0)</f>
        <v>0</v>
      </c>
      <c r="N42" s="14"/>
      <c r="O42" s="15"/>
      <c r="P42" s="15"/>
      <c r="Q42" s="15"/>
      <c r="R42" s="15"/>
      <c r="S42" s="15"/>
      <c r="T42" s="15"/>
    </row>
    <row r="43" spans="2:20" ht="15">
      <c r="B43" s="14"/>
      <c r="C43" s="14"/>
      <c r="D43" s="14"/>
      <c r="E43" s="14"/>
      <c r="F43" s="14"/>
      <c r="G43" s="21"/>
      <c r="H43" s="21"/>
      <c r="I43" s="21"/>
      <c r="J43" s="21"/>
      <c r="K43" s="21"/>
      <c r="L43" s="14"/>
      <c r="M43" s="14"/>
      <c r="N43" s="14"/>
      <c r="O43" s="15"/>
      <c r="P43" s="15"/>
      <c r="Q43" s="15"/>
      <c r="R43" s="15"/>
      <c r="S43" s="15"/>
      <c r="T43" s="15"/>
    </row>
    <row r="44" spans="2:20" ht="15">
      <c r="B44" s="14"/>
      <c r="C44" s="14"/>
      <c r="D44" s="24" t="s">
        <v>113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5"/>
      <c r="P44" s="15"/>
      <c r="Q44" s="15"/>
      <c r="R44" s="15"/>
      <c r="S44" s="15"/>
      <c r="T44" s="15"/>
    </row>
    <row r="45" spans="2:20" ht="15">
      <c r="B45" s="14"/>
      <c r="C45" s="14"/>
      <c r="D45" s="14"/>
      <c r="E45" s="14"/>
      <c r="F45" s="14"/>
      <c r="G45" s="21" t="s">
        <v>52</v>
      </c>
      <c r="H45" s="21"/>
      <c r="I45" s="21"/>
      <c r="J45" s="21"/>
      <c r="K45" s="21" t="s">
        <v>53</v>
      </c>
      <c r="L45" s="14"/>
      <c r="M45" s="14"/>
      <c r="N45" s="14"/>
      <c r="O45" s="15"/>
      <c r="P45" s="15"/>
      <c r="Q45" s="15"/>
      <c r="R45" s="15"/>
      <c r="S45" s="15"/>
      <c r="T45" s="15"/>
    </row>
    <row r="46" spans="2:20" ht="15">
      <c r="B46" s="14"/>
      <c r="C46" s="14"/>
      <c r="D46" s="14"/>
      <c r="E46" s="14"/>
      <c r="F46" s="14"/>
      <c r="G46" s="5"/>
      <c r="H46" s="22"/>
      <c r="I46" s="22"/>
      <c r="J46" s="22"/>
      <c r="K46" s="5"/>
      <c r="L46" s="14"/>
      <c r="M46" s="14">
        <f>IF(+K46="x",-5,0)</f>
        <v>0</v>
      </c>
      <c r="N46" s="14"/>
      <c r="O46" s="15"/>
      <c r="P46" s="15"/>
      <c r="Q46" s="15"/>
      <c r="R46" s="15"/>
      <c r="S46" s="15"/>
      <c r="T46" s="15"/>
    </row>
    <row r="47" spans="2:20" ht="15">
      <c r="B47" s="14"/>
      <c r="C47" s="14"/>
      <c r="D47" s="24" t="s">
        <v>112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/>
      <c r="P47" s="15"/>
      <c r="Q47" s="15"/>
      <c r="R47" s="15"/>
      <c r="S47" s="15"/>
      <c r="T47" s="15"/>
    </row>
    <row r="48" spans="2:20" ht="15">
      <c r="B48" s="14"/>
      <c r="C48" s="14"/>
      <c r="D48" s="14"/>
      <c r="E48" s="14"/>
      <c r="F48" s="14"/>
      <c r="G48" s="21" t="s">
        <v>52</v>
      </c>
      <c r="H48" s="21"/>
      <c r="I48" s="21"/>
      <c r="J48" s="21"/>
      <c r="K48" s="21" t="s">
        <v>53</v>
      </c>
      <c r="L48" s="14"/>
      <c r="M48" s="14"/>
      <c r="N48" s="14"/>
      <c r="O48" s="15"/>
      <c r="P48" s="15"/>
      <c r="Q48" s="15"/>
      <c r="R48" s="15"/>
      <c r="S48" s="15"/>
      <c r="T48" s="15"/>
    </row>
    <row r="49" spans="2:20" ht="15">
      <c r="B49" s="14"/>
      <c r="C49" s="14"/>
      <c r="D49" s="14"/>
      <c r="E49" s="14"/>
      <c r="F49" s="14"/>
      <c r="G49" s="5"/>
      <c r="H49" s="22"/>
      <c r="I49" s="22"/>
      <c r="J49" s="22"/>
      <c r="K49" s="5"/>
      <c r="L49" s="14"/>
      <c r="M49" s="14">
        <f>IF(+K49="x",-5,0)</f>
        <v>0</v>
      </c>
      <c r="N49" s="14"/>
      <c r="O49" s="15"/>
      <c r="P49" s="15"/>
      <c r="Q49" s="15"/>
      <c r="R49" s="15"/>
      <c r="S49" s="15"/>
      <c r="T49" s="15"/>
    </row>
    <row r="50" spans="2:20" ht="15">
      <c r="B50" s="14"/>
      <c r="C50" s="14"/>
      <c r="D50" s="24" t="s">
        <v>115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5"/>
      <c r="P50" s="15"/>
      <c r="Q50" s="15"/>
      <c r="R50" s="15"/>
      <c r="S50" s="15"/>
      <c r="T50" s="15"/>
    </row>
    <row r="51" spans="2:20" ht="15">
      <c r="B51" s="14"/>
      <c r="C51" s="14"/>
      <c r="D51" s="14"/>
      <c r="E51" s="14"/>
      <c r="F51" s="14"/>
      <c r="G51" s="21" t="s">
        <v>52</v>
      </c>
      <c r="H51" s="21"/>
      <c r="I51" s="21"/>
      <c r="J51" s="21"/>
      <c r="K51" s="21" t="s">
        <v>53</v>
      </c>
      <c r="L51" s="14"/>
      <c r="M51" s="14"/>
      <c r="N51" s="14"/>
      <c r="O51" s="15"/>
      <c r="P51" s="15"/>
      <c r="Q51" s="15"/>
      <c r="R51" s="15"/>
      <c r="S51" s="15"/>
      <c r="T51" s="15"/>
    </row>
    <row r="52" spans="2:20" ht="15">
      <c r="B52" s="14"/>
      <c r="C52" s="14"/>
      <c r="D52" s="14"/>
      <c r="E52" s="14"/>
      <c r="F52" s="14"/>
      <c r="G52" s="5"/>
      <c r="H52" s="22"/>
      <c r="I52" s="22"/>
      <c r="J52" s="22"/>
      <c r="K52" s="5"/>
      <c r="L52" s="14"/>
      <c r="M52" s="14">
        <f>IF(+K52="x",-5,0)</f>
        <v>0</v>
      </c>
      <c r="N52" s="14"/>
      <c r="O52" s="15"/>
      <c r="P52" s="15"/>
      <c r="Q52" s="15"/>
      <c r="R52" s="15"/>
      <c r="S52" s="15"/>
      <c r="T52" s="15"/>
    </row>
    <row r="53" spans="2:20" ht="1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5"/>
      <c r="P53" s="15"/>
      <c r="Q53" s="15"/>
      <c r="R53" s="15"/>
      <c r="S53" s="15"/>
      <c r="T53" s="15"/>
    </row>
    <row r="54" spans="2:20" ht="15">
      <c r="B54" s="14"/>
      <c r="C54" s="14"/>
      <c r="D54" s="14"/>
      <c r="E54" s="14"/>
      <c r="F54" s="14"/>
      <c r="G54" s="15"/>
      <c r="H54" s="14"/>
      <c r="I54" s="14"/>
      <c r="J54" s="14"/>
      <c r="K54" s="14"/>
      <c r="L54" s="14"/>
      <c r="M54" s="17"/>
      <c r="N54" s="14"/>
      <c r="O54" s="15"/>
      <c r="P54" s="15"/>
      <c r="Q54" s="15"/>
      <c r="R54" s="15"/>
      <c r="S54" s="15"/>
      <c r="T54" s="15"/>
    </row>
    <row r="55" spans="2:20" ht="1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5"/>
      <c r="P55" s="15"/>
      <c r="Q55" s="15"/>
      <c r="R55" s="15"/>
      <c r="S55" s="15"/>
      <c r="T55" s="15"/>
    </row>
    <row r="56" spans="2:20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60" spans="2:20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2:20" ht="15.75">
      <c r="B61" s="15"/>
      <c r="C61" s="15"/>
      <c r="D61" s="28" t="s">
        <v>107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2:20" ht="1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5"/>
      <c r="P62" s="15"/>
      <c r="Q62" s="15"/>
      <c r="R62" s="15"/>
      <c r="S62" s="15"/>
      <c r="T62" s="15"/>
    </row>
    <row r="63" spans="2:20" ht="15">
      <c r="B63" s="15"/>
      <c r="C63" s="14" t="s">
        <v>54</v>
      </c>
      <c r="D63" s="15"/>
      <c r="E63" s="29">
        <f>+E4</f>
        <v>0</v>
      </c>
      <c r="F63" s="29"/>
      <c r="G63" s="30"/>
      <c r="H63" s="29"/>
      <c r="I63" s="29"/>
      <c r="J63" s="29"/>
      <c r="K63" s="29"/>
      <c r="L63" s="29"/>
      <c r="M63" s="29"/>
      <c r="N63" s="29"/>
      <c r="O63" s="30"/>
      <c r="P63" s="30"/>
      <c r="Q63" s="30"/>
      <c r="R63" s="30"/>
      <c r="S63" s="30"/>
      <c r="T63" s="15"/>
    </row>
    <row r="64" spans="2:20" ht="25.5">
      <c r="B64" s="15"/>
      <c r="C64" s="14"/>
      <c r="D64" s="15"/>
      <c r="E64" s="18" t="s">
        <v>82</v>
      </c>
      <c r="F64" s="29"/>
      <c r="G64" s="29"/>
      <c r="H64" s="29"/>
      <c r="I64" s="29"/>
      <c r="J64" s="29"/>
      <c r="K64" s="31"/>
      <c r="L64" s="29"/>
      <c r="M64" s="29"/>
      <c r="N64" s="29"/>
      <c r="O64" s="30"/>
      <c r="P64" s="30"/>
      <c r="Q64" s="30"/>
      <c r="R64" s="30"/>
      <c r="S64" s="30"/>
      <c r="T64" s="15"/>
    </row>
    <row r="65" spans="2:20" ht="15">
      <c r="B65" s="15"/>
      <c r="C65" s="14"/>
      <c r="D65" s="15"/>
      <c r="E65" s="29"/>
      <c r="F65" s="29"/>
      <c r="G65" s="29"/>
      <c r="H65" s="29"/>
      <c r="I65" s="29"/>
      <c r="J65" s="29"/>
      <c r="K65" s="32"/>
      <c r="L65" s="29"/>
      <c r="M65" s="29"/>
      <c r="N65" s="29"/>
      <c r="O65" s="30"/>
      <c r="P65" s="30"/>
      <c r="Q65" s="30"/>
      <c r="R65" s="30"/>
      <c r="S65" s="30"/>
      <c r="T65" s="15"/>
    </row>
    <row r="66" spans="2:20" ht="15">
      <c r="B66" s="14"/>
      <c r="C66" s="14"/>
      <c r="D66" s="16" t="s">
        <v>116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0"/>
      <c r="R66" s="30"/>
      <c r="S66" s="30"/>
      <c r="T66" s="15"/>
    </row>
    <row r="67" spans="2:22" ht="15">
      <c r="B67" s="14"/>
      <c r="C67" s="14"/>
      <c r="D67" s="14" t="s">
        <v>128</v>
      </c>
      <c r="E67" s="29"/>
      <c r="F67" s="29"/>
      <c r="G67" s="14"/>
      <c r="H67" s="14"/>
      <c r="I67" s="14"/>
      <c r="J67" s="14"/>
      <c r="K67" s="14"/>
      <c r="L67" s="14"/>
      <c r="M67" s="29"/>
      <c r="N67" s="29"/>
      <c r="O67" s="30"/>
      <c r="P67" s="30"/>
      <c r="Q67" s="30"/>
      <c r="R67" s="30"/>
      <c r="S67" s="30"/>
      <c r="T67" s="15"/>
      <c r="V67" t="s">
        <v>140</v>
      </c>
    </row>
    <row r="68" spans="2:22" ht="15">
      <c r="B68" s="14"/>
      <c r="C68" s="14"/>
      <c r="D68" s="14"/>
      <c r="E68" s="14" t="s">
        <v>15</v>
      </c>
      <c r="F68" s="29"/>
      <c r="G68" s="14"/>
      <c r="H68" s="14"/>
      <c r="I68" s="14"/>
      <c r="J68" s="14"/>
      <c r="K68" s="14"/>
      <c r="L68" s="14"/>
      <c r="M68" s="29"/>
      <c r="N68" s="29"/>
      <c r="O68" s="30"/>
      <c r="P68" s="30"/>
      <c r="Q68" s="30"/>
      <c r="R68" s="30"/>
      <c r="S68" s="30"/>
      <c r="T68" s="15"/>
      <c r="V68" t="s">
        <v>93</v>
      </c>
    </row>
    <row r="69" spans="2:22" ht="15">
      <c r="B69" s="14"/>
      <c r="C69" s="14"/>
      <c r="D69" s="14"/>
      <c r="E69" s="14"/>
      <c r="F69" s="14"/>
      <c r="G69" s="21" t="s">
        <v>52</v>
      </c>
      <c r="H69" s="21"/>
      <c r="I69" s="21"/>
      <c r="J69" s="21"/>
      <c r="K69" s="21" t="s">
        <v>53</v>
      </c>
      <c r="L69" s="14"/>
      <c r="M69" s="14"/>
      <c r="N69" s="14"/>
      <c r="O69" s="15"/>
      <c r="P69" s="15"/>
      <c r="Q69" s="15"/>
      <c r="R69" s="15"/>
      <c r="S69" s="15"/>
      <c r="T69" s="15"/>
      <c r="V69" t="s">
        <v>94</v>
      </c>
    </row>
    <row r="70" spans="2:20" ht="15">
      <c r="B70" s="14"/>
      <c r="C70" s="14"/>
      <c r="D70" s="14"/>
      <c r="E70" s="15"/>
      <c r="F70" s="14"/>
      <c r="G70" s="5"/>
      <c r="H70" s="22"/>
      <c r="I70" s="22"/>
      <c r="J70" s="22"/>
      <c r="K70" s="5"/>
      <c r="L70" s="14"/>
      <c r="M70" s="14">
        <f>IF(+G70="x",3,0)</f>
        <v>0</v>
      </c>
      <c r="N70" s="14"/>
      <c r="O70" s="15"/>
      <c r="P70" s="15"/>
      <c r="Q70" s="15"/>
      <c r="R70" s="15"/>
      <c r="S70" s="15"/>
      <c r="T70" s="15"/>
    </row>
    <row r="71" spans="2:20" ht="15">
      <c r="B71" s="14"/>
      <c r="C71" s="14"/>
      <c r="D71" s="14"/>
      <c r="E71" s="14" t="s">
        <v>117</v>
      </c>
      <c r="F71" s="14"/>
      <c r="G71" s="14"/>
      <c r="H71" s="14"/>
      <c r="I71" s="14"/>
      <c r="J71" s="14"/>
      <c r="K71" s="14"/>
      <c r="L71" s="14"/>
      <c r="M71" s="14"/>
      <c r="N71" s="14"/>
      <c r="O71" s="15"/>
      <c r="P71" s="15"/>
      <c r="Q71" s="15"/>
      <c r="R71" s="15"/>
      <c r="S71" s="15"/>
      <c r="T71" s="15"/>
    </row>
    <row r="72" spans="2:20" ht="15">
      <c r="B72" s="14"/>
      <c r="C72" s="14"/>
      <c r="D72" s="14"/>
      <c r="E72" s="19"/>
      <c r="F72" s="14"/>
      <c r="G72" s="21" t="s">
        <v>52</v>
      </c>
      <c r="H72" s="21"/>
      <c r="I72" s="21"/>
      <c r="J72" s="21"/>
      <c r="K72" s="21" t="s">
        <v>53</v>
      </c>
      <c r="L72" s="14"/>
      <c r="M72" s="14"/>
      <c r="N72" s="14"/>
      <c r="O72" s="24"/>
      <c r="P72" s="15"/>
      <c r="Q72" s="15"/>
      <c r="R72" s="15"/>
      <c r="S72" s="24"/>
      <c r="T72" s="15"/>
    </row>
    <row r="73" spans="2:20" ht="15">
      <c r="B73" s="14"/>
      <c r="C73" s="14"/>
      <c r="D73" s="19"/>
      <c r="E73" s="19"/>
      <c r="F73" s="14"/>
      <c r="G73" s="5"/>
      <c r="H73" s="22"/>
      <c r="I73" s="22"/>
      <c r="J73" s="22"/>
      <c r="K73" s="5"/>
      <c r="L73" s="14"/>
      <c r="M73" s="14">
        <f>IF(+G73="x",3,0)</f>
        <v>0</v>
      </c>
      <c r="N73" s="14"/>
      <c r="O73" s="24"/>
      <c r="P73" s="15"/>
      <c r="Q73" s="15"/>
      <c r="R73" s="15"/>
      <c r="S73" s="24"/>
      <c r="T73" s="15"/>
    </row>
    <row r="74" spans="2:20" ht="15">
      <c r="B74" s="14"/>
      <c r="C74" s="14"/>
      <c r="D74" s="19"/>
      <c r="E74" s="14" t="s">
        <v>118</v>
      </c>
      <c r="F74" s="14"/>
      <c r="G74" s="15"/>
      <c r="H74" s="15"/>
      <c r="I74" s="15"/>
      <c r="J74" s="15"/>
      <c r="K74" s="15"/>
      <c r="L74" s="15"/>
      <c r="M74" s="15"/>
      <c r="N74" s="14"/>
      <c r="O74" s="24"/>
      <c r="P74" s="15"/>
      <c r="Q74" s="15"/>
      <c r="R74" s="15"/>
      <c r="S74" s="24"/>
      <c r="T74" s="15"/>
    </row>
    <row r="75" spans="2:20" ht="15">
      <c r="B75" s="14"/>
      <c r="C75" s="14"/>
      <c r="D75" s="14"/>
      <c r="E75" s="19"/>
      <c r="F75" s="14"/>
      <c r="G75" s="21" t="s">
        <v>52</v>
      </c>
      <c r="H75" s="21"/>
      <c r="I75" s="21"/>
      <c r="J75" s="21"/>
      <c r="K75" s="21" t="s">
        <v>53</v>
      </c>
      <c r="L75" s="14"/>
      <c r="M75" s="14"/>
      <c r="N75" s="14"/>
      <c r="O75" s="24"/>
      <c r="P75" s="15"/>
      <c r="Q75" s="15"/>
      <c r="R75" s="15"/>
      <c r="S75" s="24"/>
      <c r="T75" s="15"/>
    </row>
    <row r="76" spans="2:20" ht="15">
      <c r="B76" s="14"/>
      <c r="C76" s="14"/>
      <c r="D76" s="19"/>
      <c r="E76" s="19"/>
      <c r="F76" s="14"/>
      <c r="G76" s="5"/>
      <c r="H76" s="22"/>
      <c r="I76" s="22"/>
      <c r="J76" s="22"/>
      <c r="K76" s="5"/>
      <c r="L76" s="14"/>
      <c r="M76" s="14">
        <f>IF(+G76="x",3,0)</f>
        <v>0</v>
      </c>
      <c r="N76" s="14"/>
      <c r="O76" s="24"/>
      <c r="P76" s="15"/>
      <c r="Q76" s="15"/>
      <c r="R76" s="15"/>
      <c r="S76" s="24"/>
      <c r="T76" s="15"/>
    </row>
    <row r="77" spans="2:20" ht="15">
      <c r="B77" s="14"/>
      <c r="C77" s="14"/>
      <c r="D77" s="19"/>
      <c r="E77" s="14" t="s">
        <v>129</v>
      </c>
      <c r="F77" s="14"/>
      <c r="G77" s="15"/>
      <c r="H77" s="15"/>
      <c r="I77" s="15"/>
      <c r="J77" s="15"/>
      <c r="K77" s="15"/>
      <c r="L77" s="15"/>
      <c r="M77" s="15"/>
      <c r="N77" s="14"/>
      <c r="O77" s="24"/>
      <c r="P77" s="15"/>
      <c r="Q77" s="15"/>
      <c r="R77" s="15"/>
      <c r="S77" s="24"/>
      <c r="T77" s="15"/>
    </row>
    <row r="78" spans="2:20" ht="15">
      <c r="B78" s="14"/>
      <c r="C78" s="14"/>
      <c r="D78" s="14"/>
      <c r="E78" s="19"/>
      <c r="F78" s="14"/>
      <c r="G78" s="21" t="s">
        <v>52</v>
      </c>
      <c r="H78" s="21"/>
      <c r="I78" s="21"/>
      <c r="J78" s="21"/>
      <c r="K78" s="21" t="s">
        <v>53</v>
      </c>
      <c r="L78" s="14"/>
      <c r="M78" s="14"/>
      <c r="N78" s="14"/>
      <c r="O78" s="24"/>
      <c r="P78" s="15"/>
      <c r="Q78" s="15"/>
      <c r="R78" s="15"/>
      <c r="S78" s="24"/>
      <c r="T78" s="15"/>
    </row>
    <row r="79" spans="2:20" ht="15">
      <c r="B79" s="14"/>
      <c r="C79" s="14"/>
      <c r="D79" s="19"/>
      <c r="E79" s="19"/>
      <c r="F79" s="14"/>
      <c r="G79" s="5"/>
      <c r="H79" s="22"/>
      <c r="I79" s="22"/>
      <c r="J79" s="22"/>
      <c r="K79" s="5"/>
      <c r="L79" s="14"/>
      <c r="M79" s="14">
        <f>IF(+G79="x",3,0)</f>
        <v>0</v>
      </c>
      <c r="N79" s="14"/>
      <c r="O79" s="24"/>
      <c r="P79" s="15"/>
      <c r="Q79" s="15"/>
      <c r="R79" s="15"/>
      <c r="S79" s="24"/>
      <c r="T79" s="15"/>
    </row>
    <row r="80" spans="2:20" ht="15">
      <c r="B80" s="14"/>
      <c r="C80" s="14"/>
      <c r="D80" s="19"/>
      <c r="E80" s="19"/>
      <c r="F80" s="14"/>
      <c r="G80" s="15"/>
      <c r="H80" s="15"/>
      <c r="I80" s="15"/>
      <c r="J80" s="15"/>
      <c r="K80" s="15"/>
      <c r="L80" s="15"/>
      <c r="M80" s="15"/>
      <c r="N80" s="14"/>
      <c r="O80" s="24"/>
      <c r="P80" s="15"/>
      <c r="Q80" s="15"/>
      <c r="R80" s="15"/>
      <c r="S80" s="24"/>
      <c r="T80" s="15"/>
    </row>
    <row r="81" spans="2:20" ht="15">
      <c r="B81" s="14"/>
      <c r="C81" s="14"/>
      <c r="D81" s="16" t="s">
        <v>119</v>
      </c>
      <c r="E81" s="19"/>
      <c r="F81" s="14"/>
      <c r="G81" s="14"/>
      <c r="H81" s="14"/>
      <c r="I81" s="14"/>
      <c r="J81" s="14"/>
      <c r="K81" s="14"/>
      <c r="L81" s="14"/>
      <c r="M81" s="14"/>
      <c r="N81" s="14"/>
      <c r="O81" s="15"/>
      <c r="P81" s="15"/>
      <c r="Q81" s="15"/>
      <c r="R81" s="15"/>
      <c r="S81" s="15"/>
      <c r="T81" s="15"/>
    </row>
    <row r="82" spans="2:22" ht="15">
      <c r="B82" s="14"/>
      <c r="C82" s="14"/>
      <c r="D82" s="14" t="s">
        <v>143</v>
      </c>
      <c r="E82" s="15"/>
      <c r="F82" s="14"/>
      <c r="G82" s="18"/>
      <c r="H82" s="14"/>
      <c r="I82" s="14"/>
      <c r="J82" s="14"/>
      <c r="K82" s="14"/>
      <c r="L82" s="14"/>
      <c r="M82" s="14"/>
      <c r="N82" s="14"/>
      <c r="O82" s="15"/>
      <c r="P82" s="15"/>
      <c r="Q82" s="15"/>
      <c r="R82" s="15"/>
      <c r="S82" s="15"/>
      <c r="T82" s="15"/>
      <c r="V82" t="s">
        <v>92</v>
      </c>
    </row>
    <row r="83" spans="2:22" ht="15">
      <c r="B83" s="14"/>
      <c r="C83" s="14"/>
      <c r="D83" s="20"/>
      <c r="E83" s="14"/>
      <c r="F83" s="14"/>
      <c r="G83" s="21" t="s">
        <v>52</v>
      </c>
      <c r="H83" s="21"/>
      <c r="I83" s="21"/>
      <c r="J83" s="21"/>
      <c r="K83" s="21" t="s">
        <v>53</v>
      </c>
      <c r="L83" s="14"/>
      <c r="M83" s="15"/>
      <c r="N83" s="14"/>
      <c r="O83" s="15"/>
      <c r="P83" s="15"/>
      <c r="Q83" s="15"/>
      <c r="R83" s="15"/>
      <c r="S83" s="15"/>
      <c r="T83" s="15"/>
      <c r="V83" t="s">
        <v>93</v>
      </c>
    </row>
    <row r="84" spans="2:22" ht="15">
      <c r="B84" s="14"/>
      <c r="C84" s="14"/>
      <c r="D84" s="14"/>
      <c r="E84" s="14"/>
      <c r="F84" s="14"/>
      <c r="G84" s="5"/>
      <c r="H84" s="22"/>
      <c r="I84" s="22"/>
      <c r="J84" s="22"/>
      <c r="K84" s="5"/>
      <c r="L84" s="14"/>
      <c r="M84" s="14">
        <f>IF(+G84="x",5,0)</f>
        <v>0</v>
      </c>
      <c r="N84" s="14"/>
      <c r="O84" s="15"/>
      <c r="P84" s="15"/>
      <c r="Q84" s="15"/>
      <c r="R84" s="15"/>
      <c r="S84" s="15"/>
      <c r="T84" s="15"/>
      <c r="V84" t="s">
        <v>94</v>
      </c>
    </row>
    <row r="85" spans="2:20" ht="15">
      <c r="B85" s="14"/>
      <c r="C85" s="14"/>
      <c r="D85" s="14"/>
      <c r="E85" s="14"/>
      <c r="F85" s="14"/>
      <c r="G85" s="21"/>
      <c r="H85" s="21"/>
      <c r="I85" s="21"/>
      <c r="J85" s="21"/>
      <c r="K85" s="21"/>
      <c r="L85" s="14"/>
      <c r="M85" s="15"/>
      <c r="N85" s="14"/>
      <c r="O85" s="15"/>
      <c r="P85" s="15"/>
      <c r="Q85" s="15"/>
      <c r="R85" s="15"/>
      <c r="S85" s="15"/>
      <c r="T85" s="15"/>
    </row>
    <row r="86" spans="2:20" ht="15">
      <c r="B86" s="14"/>
      <c r="C86" s="14"/>
      <c r="D86" s="14" t="s">
        <v>131</v>
      </c>
      <c r="E86" s="14"/>
      <c r="F86" s="14"/>
      <c r="G86" s="22"/>
      <c r="H86" s="22"/>
      <c r="I86" s="22"/>
      <c r="J86" s="22"/>
      <c r="K86" s="22"/>
      <c r="L86" s="14"/>
      <c r="M86" s="25"/>
      <c r="N86" s="14"/>
      <c r="O86" s="15"/>
      <c r="P86" s="15"/>
      <c r="Q86" s="15"/>
      <c r="R86" s="15"/>
      <c r="S86" s="15"/>
      <c r="T86" s="15"/>
    </row>
    <row r="87" spans="2:20" ht="15">
      <c r="B87" s="14"/>
      <c r="C87" s="14"/>
      <c r="D87" s="14"/>
      <c r="E87" s="14"/>
      <c r="F87" s="14"/>
      <c r="G87" s="21" t="s">
        <v>52</v>
      </c>
      <c r="H87" s="21"/>
      <c r="I87" s="21"/>
      <c r="J87" s="21"/>
      <c r="K87" s="21" t="s">
        <v>53</v>
      </c>
      <c r="L87" s="14"/>
      <c r="M87" s="15"/>
      <c r="N87" s="14"/>
      <c r="O87" s="15"/>
      <c r="P87" s="15"/>
      <c r="Q87" s="15"/>
      <c r="R87" s="15"/>
      <c r="S87" s="15"/>
      <c r="T87" s="15"/>
    </row>
    <row r="88" spans="2:20" ht="15">
      <c r="B88" s="14"/>
      <c r="C88" s="14"/>
      <c r="D88" s="14"/>
      <c r="E88" s="14"/>
      <c r="F88" s="14"/>
      <c r="G88" s="5"/>
      <c r="H88" s="22"/>
      <c r="I88" s="22"/>
      <c r="J88" s="22"/>
      <c r="K88" s="5"/>
      <c r="L88" s="14"/>
      <c r="M88" s="14">
        <f>IF(+G88="x",5,0)</f>
        <v>0</v>
      </c>
      <c r="N88" s="14"/>
      <c r="O88" s="15"/>
      <c r="P88" s="15"/>
      <c r="Q88" s="15"/>
      <c r="R88" s="15"/>
      <c r="S88" s="15"/>
      <c r="T88" s="15"/>
    </row>
    <row r="89" spans="2:20" ht="15">
      <c r="B89" s="14"/>
      <c r="C89" s="14"/>
      <c r="D89" s="14"/>
      <c r="E89" s="14"/>
      <c r="F89" s="14"/>
      <c r="G89" s="23"/>
      <c r="H89" s="22"/>
      <c r="I89" s="22"/>
      <c r="J89" s="22"/>
      <c r="K89" s="23"/>
      <c r="L89" s="14"/>
      <c r="M89" s="14"/>
      <c r="N89" s="14"/>
      <c r="O89" s="15"/>
      <c r="P89" s="15"/>
      <c r="Q89" s="15"/>
      <c r="R89" s="15"/>
      <c r="S89" s="15"/>
      <c r="T89" s="15"/>
    </row>
    <row r="90" spans="2:20" ht="15">
      <c r="B90" s="14"/>
      <c r="C90" s="14"/>
      <c r="D90" s="14" t="s">
        <v>130</v>
      </c>
      <c r="E90" s="19"/>
      <c r="F90" s="14"/>
      <c r="G90" s="14"/>
      <c r="H90" s="14"/>
      <c r="I90" s="14"/>
      <c r="J90" s="14"/>
      <c r="K90" s="14"/>
      <c r="L90" s="14"/>
      <c r="M90" s="14"/>
      <c r="N90" s="14"/>
      <c r="O90" s="15"/>
      <c r="P90" s="15"/>
      <c r="Q90" s="15"/>
      <c r="R90" s="15"/>
      <c r="S90" s="15"/>
      <c r="T90" s="15"/>
    </row>
    <row r="91" spans="2:20" ht="15">
      <c r="B91" s="14"/>
      <c r="C91" s="14"/>
      <c r="D91" s="14"/>
      <c r="E91" s="19"/>
      <c r="F91" s="14"/>
      <c r="G91" s="21" t="s">
        <v>52</v>
      </c>
      <c r="H91" s="21"/>
      <c r="I91" s="21"/>
      <c r="J91" s="21"/>
      <c r="K91" s="21" t="s">
        <v>53</v>
      </c>
      <c r="L91" s="14"/>
      <c r="M91" s="14"/>
      <c r="N91" s="14"/>
      <c r="O91" s="15"/>
      <c r="P91" s="15"/>
      <c r="Q91" s="15"/>
      <c r="R91" s="15"/>
      <c r="S91" s="15"/>
      <c r="T91" s="15"/>
    </row>
    <row r="92" spans="2:20" ht="15">
      <c r="B92" s="14"/>
      <c r="C92" s="14"/>
      <c r="D92" s="19"/>
      <c r="E92" s="19"/>
      <c r="F92" s="14"/>
      <c r="G92" s="5"/>
      <c r="H92" s="22"/>
      <c r="I92" s="22"/>
      <c r="J92" s="22"/>
      <c r="K92" s="5"/>
      <c r="L92" s="14"/>
      <c r="M92" s="14">
        <f>IF(+G92="x",10,0)</f>
        <v>0</v>
      </c>
      <c r="N92" s="14"/>
      <c r="O92" s="15"/>
      <c r="P92" s="15"/>
      <c r="Q92" s="15"/>
      <c r="R92" s="15"/>
      <c r="S92" s="15"/>
      <c r="T92" s="15"/>
    </row>
    <row r="93" spans="2:20" ht="15">
      <c r="B93" s="14"/>
      <c r="C93" s="14"/>
      <c r="D93" s="14"/>
      <c r="E93" s="14"/>
      <c r="F93" s="14"/>
      <c r="G93" s="23"/>
      <c r="H93" s="22"/>
      <c r="I93" s="22"/>
      <c r="J93" s="22"/>
      <c r="K93" s="23"/>
      <c r="L93" s="14"/>
      <c r="M93" s="14"/>
      <c r="N93" s="14"/>
      <c r="O93" s="15"/>
      <c r="P93" s="15"/>
      <c r="Q93" s="15"/>
      <c r="R93" s="15"/>
      <c r="S93" s="15"/>
      <c r="T93" s="15"/>
    </row>
    <row r="94" spans="2:20" ht="15">
      <c r="B94" s="14"/>
      <c r="C94" s="14"/>
      <c r="D94" s="14" t="s">
        <v>132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5"/>
      <c r="P94" s="15"/>
      <c r="Q94" s="15"/>
      <c r="R94" s="15"/>
      <c r="S94" s="15"/>
      <c r="T94" s="15"/>
    </row>
    <row r="95" spans="2:20" ht="15">
      <c r="B95" s="14"/>
      <c r="C95" s="14"/>
      <c r="D95" s="14" t="s">
        <v>3</v>
      </c>
      <c r="E95" s="14"/>
      <c r="F95" s="14"/>
      <c r="G95" s="21" t="s">
        <v>52</v>
      </c>
      <c r="H95" s="21"/>
      <c r="I95" s="21"/>
      <c r="J95" s="21"/>
      <c r="K95" s="21" t="s">
        <v>53</v>
      </c>
      <c r="L95" s="14"/>
      <c r="M95" s="14"/>
      <c r="N95" s="14"/>
      <c r="O95" s="15"/>
      <c r="P95" s="15"/>
      <c r="Q95" s="15"/>
      <c r="R95" s="15"/>
      <c r="S95" s="15"/>
      <c r="T95" s="15"/>
    </row>
    <row r="96" spans="2:20" ht="15">
      <c r="B96" s="14"/>
      <c r="C96" s="14"/>
      <c r="D96" s="14"/>
      <c r="E96" s="14"/>
      <c r="F96" s="14"/>
      <c r="G96" s="5"/>
      <c r="H96" s="22"/>
      <c r="I96" s="22"/>
      <c r="J96" s="22"/>
      <c r="K96" s="5"/>
      <c r="L96" s="14"/>
      <c r="M96" s="14">
        <f>IF(+G96="x",5,0)</f>
        <v>0</v>
      </c>
      <c r="N96" s="14"/>
      <c r="O96" s="15"/>
      <c r="P96" s="15"/>
      <c r="Q96" s="15"/>
      <c r="R96" s="15"/>
      <c r="S96" s="15"/>
      <c r="T96" s="15"/>
    </row>
    <row r="97" spans="2:20" ht="15">
      <c r="B97" s="14"/>
      <c r="C97" s="14"/>
      <c r="D97" s="14"/>
      <c r="E97" s="15"/>
      <c r="F97" s="14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2:20" ht="15">
      <c r="B98" s="14"/>
      <c r="C98" s="14"/>
      <c r="D98" s="14" t="s">
        <v>150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5"/>
      <c r="P98" s="15"/>
      <c r="Q98" s="15"/>
      <c r="R98" s="15"/>
      <c r="S98" s="15"/>
      <c r="T98" s="15"/>
    </row>
    <row r="99" spans="2:20" ht="15">
      <c r="B99" s="14"/>
      <c r="C99" s="14"/>
      <c r="D99" s="14"/>
      <c r="E99" s="14"/>
      <c r="F99" s="14"/>
      <c r="G99" s="21" t="s">
        <v>52</v>
      </c>
      <c r="H99" s="21"/>
      <c r="I99" s="21"/>
      <c r="J99" s="21"/>
      <c r="K99" s="21" t="s">
        <v>53</v>
      </c>
      <c r="L99" s="14"/>
      <c r="M99" s="14"/>
      <c r="N99" s="14"/>
      <c r="O99" s="15"/>
      <c r="P99" s="15"/>
      <c r="Q99" s="15"/>
      <c r="R99" s="15"/>
      <c r="S99" s="15"/>
      <c r="T99" s="15"/>
    </row>
    <row r="100" spans="2:20" ht="15">
      <c r="B100" s="14"/>
      <c r="C100" s="14"/>
      <c r="D100" s="14"/>
      <c r="E100" s="14"/>
      <c r="F100" s="14"/>
      <c r="G100" s="5"/>
      <c r="H100" s="22"/>
      <c r="I100" s="22"/>
      <c r="J100" s="22"/>
      <c r="K100" s="5"/>
      <c r="L100" s="14"/>
      <c r="M100" s="14">
        <f>IF(+G100="x",5,0)</f>
        <v>0</v>
      </c>
      <c r="N100" s="14"/>
      <c r="O100" s="15"/>
      <c r="P100" s="15"/>
      <c r="Q100" s="15"/>
      <c r="R100" s="15"/>
      <c r="S100" s="15"/>
      <c r="T100" s="15"/>
    </row>
    <row r="101" spans="2:20" ht="15">
      <c r="B101" s="14"/>
      <c r="C101" s="14"/>
      <c r="D101" s="16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5"/>
      <c r="P101" s="15"/>
      <c r="Q101" s="15"/>
      <c r="R101" s="15"/>
      <c r="S101" s="15"/>
      <c r="T101" s="15"/>
    </row>
    <row r="102" spans="2:20" ht="15">
      <c r="B102" s="14"/>
      <c r="C102" s="14"/>
      <c r="D102" s="16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5"/>
      <c r="P102" s="15"/>
      <c r="Q102" s="15"/>
      <c r="R102" s="15"/>
      <c r="S102" s="15"/>
      <c r="T102" s="15"/>
    </row>
    <row r="103" spans="2:20" ht="15">
      <c r="B103" s="14"/>
      <c r="C103" s="14"/>
      <c r="D103" s="14"/>
      <c r="E103" s="14"/>
      <c r="F103" s="14"/>
      <c r="G103" s="16"/>
      <c r="H103" s="14"/>
      <c r="I103" s="14"/>
      <c r="J103" s="14"/>
      <c r="K103" s="14"/>
      <c r="L103" s="14"/>
      <c r="M103" s="53"/>
      <c r="N103" s="14"/>
      <c r="O103" s="15"/>
      <c r="P103" s="15"/>
      <c r="Q103" s="15"/>
      <c r="R103" s="15"/>
      <c r="S103" s="15"/>
      <c r="T103" s="15"/>
    </row>
    <row r="104" spans="2:22" ht="15">
      <c r="B104" s="14"/>
      <c r="C104" s="14"/>
      <c r="D104" s="16" t="s">
        <v>146</v>
      </c>
      <c r="E104" s="14"/>
      <c r="F104" s="14"/>
      <c r="G104" s="16"/>
      <c r="H104" s="14"/>
      <c r="I104" s="14"/>
      <c r="J104" s="14"/>
      <c r="K104" s="14"/>
      <c r="L104" s="14"/>
      <c r="M104" s="53"/>
      <c r="N104" s="14"/>
      <c r="O104" s="15"/>
      <c r="P104" s="15"/>
      <c r="Q104" s="15"/>
      <c r="R104" s="15"/>
      <c r="S104" s="15"/>
      <c r="T104" s="15"/>
      <c r="V104" t="s">
        <v>147</v>
      </c>
    </row>
    <row r="105" spans="2:22" ht="15">
      <c r="B105" s="14"/>
      <c r="C105" s="14"/>
      <c r="D105" s="14"/>
      <c r="E105" s="14"/>
      <c r="F105" s="14"/>
      <c r="G105" s="21"/>
      <c r="H105" s="21"/>
      <c r="I105" s="21"/>
      <c r="J105" s="21"/>
      <c r="K105" s="21"/>
      <c r="L105" s="14"/>
      <c r="M105" s="14"/>
      <c r="N105" s="14"/>
      <c r="O105" s="15"/>
      <c r="P105" s="15"/>
      <c r="Q105" s="15"/>
      <c r="R105" s="15"/>
      <c r="S105" s="15"/>
      <c r="T105" s="15"/>
      <c r="V105" t="s">
        <v>148</v>
      </c>
    </row>
    <row r="106" spans="2:20" ht="15">
      <c r="B106" s="14"/>
      <c r="C106" s="14"/>
      <c r="D106" s="14" t="s">
        <v>144</v>
      </c>
      <c r="E106" s="14"/>
      <c r="F106" s="14"/>
      <c r="G106" s="54"/>
      <c r="H106" s="14" t="s">
        <v>145</v>
      </c>
      <c r="I106" s="14"/>
      <c r="J106" s="22"/>
      <c r="K106" s="21"/>
      <c r="L106" s="14"/>
      <c r="M106" s="14"/>
      <c r="N106" s="14"/>
      <c r="O106" s="15"/>
      <c r="P106" s="15"/>
      <c r="Q106" s="15"/>
      <c r="R106" s="15"/>
      <c r="S106" s="15"/>
      <c r="T106" s="15"/>
    </row>
    <row r="107" spans="2:20" ht="15">
      <c r="B107" s="14"/>
      <c r="C107" s="14"/>
      <c r="D107" s="14"/>
      <c r="E107" s="14"/>
      <c r="F107" s="14"/>
      <c r="G107" s="21"/>
      <c r="H107" s="14"/>
      <c r="I107" s="14"/>
      <c r="J107" s="14"/>
      <c r="K107" s="14"/>
      <c r="L107" s="14"/>
      <c r="M107" s="14">
        <f>IF(G106&gt;0,1+(1/G106)*25,0)</f>
        <v>0</v>
      </c>
      <c r="N107" s="14"/>
      <c r="O107" s="15"/>
      <c r="P107" s="15"/>
      <c r="Q107" s="15"/>
      <c r="R107" s="15"/>
      <c r="S107" s="15"/>
      <c r="T107" s="15"/>
    </row>
    <row r="108" spans="2:20" ht="15">
      <c r="B108" s="14"/>
      <c r="C108" s="14"/>
      <c r="D108" s="14"/>
      <c r="E108" s="14"/>
      <c r="F108" s="14"/>
      <c r="G108" s="21"/>
      <c r="H108" s="14"/>
      <c r="I108" s="14"/>
      <c r="J108" s="14"/>
      <c r="K108" s="14"/>
      <c r="L108" s="14"/>
      <c r="M108" s="14"/>
      <c r="N108" s="14"/>
      <c r="O108" s="15"/>
      <c r="P108" s="15"/>
      <c r="Q108" s="15"/>
      <c r="R108" s="15"/>
      <c r="S108" s="15"/>
      <c r="T108" s="15"/>
    </row>
    <row r="109" spans="2:20" ht="15">
      <c r="B109" s="14"/>
      <c r="C109" s="14"/>
      <c r="D109" s="14"/>
      <c r="E109" s="14"/>
      <c r="F109" s="14"/>
      <c r="G109" s="16" t="s">
        <v>106</v>
      </c>
      <c r="H109" s="14"/>
      <c r="I109" s="14"/>
      <c r="J109" s="14"/>
      <c r="K109" s="14"/>
      <c r="L109" s="14"/>
      <c r="M109" s="55">
        <f>SUM(M15:M100)+S178+M107</f>
        <v>0</v>
      </c>
      <c r="N109" s="14"/>
      <c r="O109" s="15"/>
      <c r="P109" s="15"/>
      <c r="Q109" s="15"/>
      <c r="R109" s="15"/>
      <c r="S109" s="15"/>
      <c r="T109" s="15"/>
    </row>
    <row r="110" spans="2:20" ht="15">
      <c r="B110" s="14"/>
      <c r="C110" s="14"/>
      <c r="D110" s="14"/>
      <c r="E110" s="14"/>
      <c r="F110" s="14"/>
      <c r="G110" s="21"/>
      <c r="H110" s="14"/>
      <c r="I110" s="14"/>
      <c r="J110" s="14"/>
      <c r="K110" s="14"/>
      <c r="L110" s="14"/>
      <c r="M110" s="14"/>
      <c r="N110" s="14"/>
      <c r="O110" s="15"/>
      <c r="P110" s="15"/>
      <c r="Q110" s="15"/>
      <c r="R110" s="15"/>
      <c r="S110" s="15"/>
      <c r="T110" s="15"/>
    </row>
    <row r="111" spans="2:20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3" spans="2:20" ht="25.5">
      <c r="B113" s="15"/>
      <c r="C113" s="28" t="s">
        <v>152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33"/>
      <c r="N113" s="15"/>
      <c r="O113" s="15"/>
      <c r="P113" s="15"/>
      <c r="Q113" s="15"/>
      <c r="R113" s="15"/>
      <c r="S113" s="15"/>
      <c r="T113" s="15"/>
    </row>
    <row r="114" spans="2:20" ht="15">
      <c r="B114" s="15"/>
      <c r="C114" s="14" t="s">
        <v>54</v>
      </c>
      <c r="D114" s="15"/>
      <c r="E114" s="34">
        <f>IF(+E4=0,0,E4)</f>
        <v>0</v>
      </c>
      <c r="F114" s="14"/>
      <c r="G114" s="15"/>
      <c r="H114" s="15"/>
      <c r="I114" s="14" t="s">
        <v>76</v>
      </c>
      <c r="J114" s="15"/>
      <c r="K114" s="15"/>
      <c r="L114" s="35">
        <f>IF(+E7=0,0,+E7)</f>
        <v>0</v>
      </c>
      <c r="M114" s="19"/>
      <c r="N114" s="15"/>
      <c r="O114" s="15"/>
      <c r="P114" s="15"/>
      <c r="Q114" s="15"/>
      <c r="R114" s="15"/>
      <c r="S114" s="15"/>
      <c r="T114" s="15" t="s">
        <v>79</v>
      </c>
    </row>
    <row r="115" spans="2:20" ht="15">
      <c r="B115" s="15"/>
      <c r="C115" s="14" t="s">
        <v>56</v>
      </c>
      <c r="D115" s="15"/>
      <c r="E115" s="34">
        <f>IF(+E6=0,0,E6)</f>
        <v>0</v>
      </c>
      <c r="F115" s="15"/>
      <c r="G115" s="15"/>
      <c r="H115" s="15"/>
      <c r="I115" s="15"/>
      <c r="J115" s="15"/>
      <c r="K115" s="36" t="s">
        <v>46</v>
      </c>
      <c r="L115" s="36"/>
      <c r="M115" s="45"/>
      <c r="N115" s="36"/>
      <c r="O115" s="36"/>
      <c r="P115" s="36"/>
      <c r="Q115" s="36"/>
      <c r="R115" s="36"/>
      <c r="S115" s="36"/>
      <c r="T115" s="15"/>
    </row>
    <row r="116" spans="1:62" ht="12" customHeight="1">
      <c r="A116" s="2"/>
      <c r="B116" s="24"/>
      <c r="C116" s="14"/>
      <c r="D116" s="14"/>
      <c r="E116" s="24"/>
      <c r="F116" s="24"/>
      <c r="G116" s="24"/>
      <c r="H116" s="24"/>
      <c r="I116" s="36" t="s">
        <v>44</v>
      </c>
      <c r="J116" s="36"/>
      <c r="K116" s="36" t="s">
        <v>47</v>
      </c>
      <c r="L116" s="36"/>
      <c r="M116" s="36" t="s">
        <v>133</v>
      </c>
      <c r="N116" s="36"/>
      <c r="O116" s="36" t="s">
        <v>135</v>
      </c>
      <c r="P116" s="36"/>
      <c r="Q116" s="36" t="s">
        <v>137</v>
      </c>
      <c r="R116" s="36"/>
      <c r="S116" s="36" t="s">
        <v>139</v>
      </c>
      <c r="T116" s="14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</row>
    <row r="117" spans="1:62" ht="12" customHeight="1">
      <c r="A117" s="2"/>
      <c r="B117" s="36" t="s">
        <v>28</v>
      </c>
      <c r="C117" s="24"/>
      <c r="D117" s="15"/>
      <c r="E117" s="15"/>
      <c r="F117" s="24"/>
      <c r="G117" s="36" t="s">
        <v>48</v>
      </c>
      <c r="H117" s="24"/>
      <c r="I117" s="36" t="s">
        <v>45</v>
      </c>
      <c r="J117" s="36"/>
      <c r="K117" s="36" t="s">
        <v>60</v>
      </c>
      <c r="L117" s="36"/>
      <c r="M117" s="36" t="s">
        <v>49</v>
      </c>
      <c r="N117" s="36"/>
      <c r="O117" s="36" t="s">
        <v>136</v>
      </c>
      <c r="P117" s="36"/>
      <c r="Q117" s="36" t="s">
        <v>138</v>
      </c>
      <c r="R117" s="36"/>
      <c r="S117" s="36" t="s">
        <v>28</v>
      </c>
      <c r="T117" s="14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</row>
    <row r="118" spans="1:62" ht="11.25" customHeight="1">
      <c r="A118" s="2"/>
      <c r="B118" s="36" t="s">
        <v>29</v>
      </c>
      <c r="C118" s="24"/>
      <c r="D118" s="37" t="s">
        <v>42</v>
      </c>
      <c r="E118" s="37"/>
      <c r="F118" s="36"/>
      <c r="G118" s="36" t="s">
        <v>49</v>
      </c>
      <c r="H118" s="36"/>
      <c r="I118" s="36" t="s">
        <v>43</v>
      </c>
      <c r="J118" s="36"/>
      <c r="K118" s="36" t="s">
        <v>59</v>
      </c>
      <c r="L118" s="36"/>
      <c r="M118" s="36" t="s">
        <v>134</v>
      </c>
      <c r="N118" s="36"/>
      <c r="O118" s="36" t="s">
        <v>44</v>
      </c>
      <c r="P118" s="36"/>
      <c r="Q118" s="36" t="s">
        <v>45</v>
      </c>
      <c r="R118" s="36"/>
      <c r="S118" s="36" t="s">
        <v>121</v>
      </c>
      <c r="T118" s="19" t="s">
        <v>3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</row>
    <row r="119" spans="1:62" ht="12" customHeight="1">
      <c r="A119" s="2"/>
      <c r="B119" s="24">
        <v>560</v>
      </c>
      <c r="C119" s="24"/>
      <c r="D119" s="24" t="s">
        <v>0</v>
      </c>
      <c r="E119" s="24"/>
      <c r="F119" s="24"/>
      <c r="G119" s="24" t="s">
        <v>50</v>
      </c>
      <c r="H119" s="24"/>
      <c r="I119" s="24">
        <v>75</v>
      </c>
      <c r="J119" s="24"/>
      <c r="K119" s="40">
        <v>18</v>
      </c>
      <c r="L119" s="24"/>
      <c r="M119" s="50"/>
      <c r="N119" s="24"/>
      <c r="O119" s="11"/>
      <c r="P119" s="24"/>
      <c r="Q119" s="47">
        <f>IF(+O119/(IF(M119&gt;0,M119,0.0000001))*0.75&gt;18,+M119*18,+O119*I119/100)</f>
        <v>0</v>
      </c>
      <c r="R119" s="24"/>
      <c r="S119" s="14">
        <f>IF(+M119&gt;0,1,0)</f>
        <v>0</v>
      </c>
      <c r="T119" s="14"/>
      <c r="U119" s="1"/>
      <c r="V119" s="1" t="s">
        <v>98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</row>
    <row r="120" spans="1:62" ht="12" customHeight="1">
      <c r="A120" s="2"/>
      <c r="B120" s="24">
        <v>575</v>
      </c>
      <c r="C120" s="24"/>
      <c r="D120" s="24" t="s">
        <v>1</v>
      </c>
      <c r="E120" s="24"/>
      <c r="F120" s="24"/>
      <c r="G120" s="24" t="s">
        <v>50</v>
      </c>
      <c r="H120" s="24"/>
      <c r="I120" s="24">
        <v>75</v>
      </c>
      <c r="J120" s="24"/>
      <c r="K120" s="40">
        <v>3.75</v>
      </c>
      <c r="L120" s="24"/>
      <c r="M120" s="50"/>
      <c r="N120" s="24"/>
      <c r="O120" s="11"/>
      <c r="P120" s="24"/>
      <c r="Q120" s="47">
        <f>IF(+O120/(IF(M120&gt;0,M120,0.0000001))*0.75&gt;3.75,+M120*3.75,+O120*I120/100)</f>
        <v>0</v>
      </c>
      <c r="R120" s="24"/>
      <c r="S120" s="14">
        <f>IF(+M120&gt;0,5,0)</f>
        <v>0</v>
      </c>
      <c r="T120" s="14"/>
      <c r="U120" s="1"/>
      <c r="V120" s="1" t="s">
        <v>99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</row>
    <row r="121" spans="1:62" ht="12" customHeight="1">
      <c r="A121" s="2"/>
      <c r="B121" s="24">
        <v>314</v>
      </c>
      <c r="C121" s="24"/>
      <c r="D121" s="24" t="s">
        <v>73</v>
      </c>
      <c r="E121" s="24"/>
      <c r="F121" s="24"/>
      <c r="G121" s="24" t="s">
        <v>51</v>
      </c>
      <c r="H121" s="24"/>
      <c r="I121" s="24">
        <v>75</v>
      </c>
      <c r="J121" s="24"/>
      <c r="K121" s="38">
        <v>50</v>
      </c>
      <c r="L121" s="24"/>
      <c r="M121" s="50"/>
      <c r="N121" s="24"/>
      <c r="O121" s="11"/>
      <c r="P121" s="24"/>
      <c r="Q121" s="47">
        <f>IF(+O121/(IF(M121&gt;0,M121,0.0000001))*0.75&gt;50,+M121*50,+O121*I121/100)</f>
        <v>0</v>
      </c>
      <c r="R121" s="24"/>
      <c r="S121" s="14">
        <f>IF(+M121&gt;0,10,0)</f>
        <v>0</v>
      </c>
      <c r="T121" s="14"/>
      <c r="U121" s="1"/>
      <c r="V121" s="1" t="s">
        <v>100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</row>
    <row r="122" spans="1:62" ht="12" customHeight="1">
      <c r="A122" s="2"/>
      <c r="B122" s="24" t="s">
        <v>3</v>
      </c>
      <c r="C122" s="24"/>
      <c r="D122" s="24" t="s">
        <v>74</v>
      </c>
      <c r="E122" s="24"/>
      <c r="F122" s="24"/>
      <c r="G122" s="24" t="s">
        <v>51</v>
      </c>
      <c r="H122" s="24"/>
      <c r="I122" s="24">
        <v>75</v>
      </c>
      <c r="J122" s="24"/>
      <c r="K122" s="38">
        <v>165</v>
      </c>
      <c r="L122" s="24"/>
      <c r="M122" s="50"/>
      <c r="N122" s="24"/>
      <c r="O122" s="11"/>
      <c r="P122" s="24"/>
      <c r="Q122" s="47">
        <f>IF(+O122/(IF(M122&gt;0,M122,0.0000001))*0.75&gt;165,+M122*165,+O122*I122/100)</f>
        <v>0</v>
      </c>
      <c r="R122" s="24"/>
      <c r="S122" s="14">
        <f>IF(+M122&gt;0,10,0)</f>
        <v>0</v>
      </c>
      <c r="T122" s="14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</row>
    <row r="123" spans="1:62" ht="12" customHeight="1">
      <c r="A123" s="2"/>
      <c r="B123" s="24" t="s">
        <v>3</v>
      </c>
      <c r="C123" s="24"/>
      <c r="D123" s="24" t="s">
        <v>75</v>
      </c>
      <c r="E123" s="24"/>
      <c r="F123" s="24"/>
      <c r="G123" s="24" t="s">
        <v>51</v>
      </c>
      <c r="H123" s="24"/>
      <c r="I123" s="24">
        <v>75</v>
      </c>
      <c r="J123" s="24"/>
      <c r="K123" s="38">
        <v>235</v>
      </c>
      <c r="L123" s="24"/>
      <c r="M123" s="50"/>
      <c r="N123" s="24"/>
      <c r="O123" s="11"/>
      <c r="P123" s="24"/>
      <c r="Q123" s="47">
        <f>IF(+O123/(IF(M123&gt;0,M123,0.0000001))*0.75&gt;235,+M123*235,+O123*I123/100)</f>
        <v>0</v>
      </c>
      <c r="R123" s="24"/>
      <c r="S123" s="14">
        <f>IF(+M123&gt;0,10,0)</f>
        <v>0</v>
      </c>
      <c r="T123" s="14"/>
      <c r="U123" s="1"/>
      <c r="V123" s="1" t="s">
        <v>101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</row>
    <row r="124" spans="1:62" ht="12" customHeight="1">
      <c r="A124" s="2"/>
      <c r="B124" s="24">
        <v>360</v>
      </c>
      <c r="C124" s="24"/>
      <c r="D124" s="24" t="s">
        <v>81</v>
      </c>
      <c r="E124" s="24"/>
      <c r="F124" s="24"/>
      <c r="G124" s="24" t="s">
        <v>58</v>
      </c>
      <c r="H124" s="24"/>
      <c r="I124" s="24">
        <v>70</v>
      </c>
      <c r="J124" s="24"/>
      <c r="K124" s="38">
        <v>25000</v>
      </c>
      <c r="L124" s="24"/>
      <c r="M124" s="50"/>
      <c r="N124" s="24"/>
      <c r="O124" s="12"/>
      <c r="P124" s="24"/>
      <c r="Q124" s="47">
        <f>IF(+O124/(IF(M124&gt;0,M124,0.0000001))*0.7&gt;25000,+M124*25000,+O124*I124/100)</f>
        <v>0</v>
      </c>
      <c r="R124" s="24"/>
      <c r="S124" s="14">
        <f>IF(+M124&gt;0,10,0)</f>
        <v>0</v>
      </c>
      <c r="T124" s="14"/>
      <c r="U124" s="1"/>
      <c r="V124" s="1" t="s">
        <v>102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</row>
    <row r="125" spans="1:62" ht="12" customHeight="1">
      <c r="A125" s="2"/>
      <c r="B125" s="24">
        <v>327</v>
      </c>
      <c r="C125" s="24"/>
      <c r="D125" s="24" t="s">
        <v>2</v>
      </c>
      <c r="E125" s="24"/>
      <c r="F125" s="24"/>
      <c r="G125" s="24" t="s">
        <v>51</v>
      </c>
      <c r="H125" s="24"/>
      <c r="I125" s="24">
        <v>75</v>
      </c>
      <c r="J125" s="24"/>
      <c r="K125" s="38">
        <v>120</v>
      </c>
      <c r="L125" s="24"/>
      <c r="M125" s="50"/>
      <c r="N125" s="24"/>
      <c r="O125" s="11"/>
      <c r="P125" s="24"/>
      <c r="Q125" s="47">
        <f>IF(+O125/(IF(M125&gt;0,M125,0.0000001))*0.75&gt;120,+M125*120,+O125*I125/100)</f>
        <v>0</v>
      </c>
      <c r="R125" s="24"/>
      <c r="S125" s="14">
        <f>IF(+M125&gt;0,1,0)</f>
        <v>0</v>
      </c>
      <c r="T125" s="14"/>
      <c r="U125" s="1"/>
      <c r="V125" s="1" t="s">
        <v>103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</row>
    <row r="126" spans="1:62" ht="12" customHeight="1">
      <c r="A126" s="2"/>
      <c r="B126" s="24">
        <v>332</v>
      </c>
      <c r="C126" s="24"/>
      <c r="D126" s="24" t="s">
        <v>84</v>
      </c>
      <c r="E126" s="24"/>
      <c r="F126" s="24"/>
      <c r="G126" s="24" t="s">
        <v>51</v>
      </c>
      <c r="H126" s="24"/>
      <c r="I126" s="41" t="s">
        <v>10</v>
      </c>
      <c r="J126" s="41"/>
      <c r="K126" s="38">
        <v>10</v>
      </c>
      <c r="L126" s="24"/>
      <c r="M126" s="50"/>
      <c r="N126" s="24"/>
      <c r="O126" s="24"/>
      <c r="P126" s="24"/>
      <c r="Q126" s="48">
        <f>+M126*K126</f>
        <v>0</v>
      </c>
      <c r="R126" s="24"/>
      <c r="S126" s="14">
        <f>IF(+M126&gt;0,5,0)</f>
        <v>0</v>
      </c>
      <c r="T126" s="14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</row>
    <row r="127" spans="1:62" ht="12" customHeight="1">
      <c r="A127" s="2"/>
      <c r="B127" s="24">
        <v>330</v>
      </c>
      <c r="C127" s="24"/>
      <c r="D127" s="24" t="s">
        <v>4</v>
      </c>
      <c r="E127" s="24"/>
      <c r="F127" s="24"/>
      <c r="G127" s="24" t="s">
        <v>51</v>
      </c>
      <c r="H127" s="24"/>
      <c r="I127" s="41" t="s">
        <v>10</v>
      </c>
      <c r="J127" s="41"/>
      <c r="K127" s="38">
        <v>9</v>
      </c>
      <c r="L127" s="24"/>
      <c r="M127" s="50"/>
      <c r="N127" s="24"/>
      <c r="O127" s="24"/>
      <c r="P127" s="24"/>
      <c r="Q127" s="48">
        <f>+M127*K127</f>
        <v>0</v>
      </c>
      <c r="R127" s="24"/>
      <c r="S127" s="14">
        <f>IF(+M127&gt;0,5,0)</f>
        <v>0</v>
      </c>
      <c r="T127" s="14"/>
      <c r="U127" s="1"/>
      <c r="V127" s="1" t="s">
        <v>104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</row>
    <row r="128" spans="1:62" ht="12" customHeight="1">
      <c r="A128" s="2"/>
      <c r="B128" s="24">
        <v>340</v>
      </c>
      <c r="C128" s="24"/>
      <c r="D128" s="24" t="s">
        <v>85</v>
      </c>
      <c r="E128" s="24"/>
      <c r="F128" s="24"/>
      <c r="G128" s="24" t="s">
        <v>51</v>
      </c>
      <c r="H128" s="24"/>
      <c r="I128" s="24">
        <v>75</v>
      </c>
      <c r="J128" s="24"/>
      <c r="K128" s="38">
        <v>35</v>
      </c>
      <c r="L128" s="24"/>
      <c r="M128" s="50"/>
      <c r="N128" s="24"/>
      <c r="O128" s="11"/>
      <c r="P128" s="24"/>
      <c r="Q128" s="47">
        <f>IF(+O128/(IF(M128&gt;0,M128,0.0000001))*0.75&gt;35,+M128*35,+O128*I128/100)</f>
        <v>0</v>
      </c>
      <c r="R128" s="24"/>
      <c r="S128" s="14">
        <f>IF(+M128&gt;0,5,0)</f>
        <v>0</v>
      </c>
      <c r="T128" s="14"/>
      <c r="U128" s="1"/>
      <c r="V128" s="1" t="s">
        <v>105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</row>
    <row r="129" spans="1:62" ht="12" customHeight="1">
      <c r="A129" s="2"/>
      <c r="B129" s="24">
        <v>342</v>
      </c>
      <c r="C129" s="24"/>
      <c r="D129" s="24" t="s">
        <v>5</v>
      </c>
      <c r="E129" s="24"/>
      <c r="F129" s="24"/>
      <c r="G129" s="24" t="s">
        <v>51</v>
      </c>
      <c r="H129" s="24"/>
      <c r="I129" s="24">
        <v>75</v>
      </c>
      <c r="J129" s="24"/>
      <c r="K129" s="38">
        <v>425</v>
      </c>
      <c r="L129" s="24"/>
      <c r="M129" s="50"/>
      <c r="N129" s="24"/>
      <c r="O129" s="11"/>
      <c r="P129" s="24"/>
      <c r="Q129" s="47">
        <f>IF(+O129/(IF(M129&gt;0,M129,0.0000001))*0.75&gt;425,+M129*425,+O129*I129/100)</f>
        <v>0</v>
      </c>
      <c r="R129" s="24"/>
      <c r="S129" s="14">
        <f>IF(+M129&gt;0,10,0)</f>
        <v>0</v>
      </c>
      <c r="T129" s="14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</row>
    <row r="130" spans="1:62" ht="12" customHeight="1">
      <c r="A130" s="2"/>
      <c r="B130" s="24">
        <v>362</v>
      </c>
      <c r="C130" s="24"/>
      <c r="D130" s="24" t="s">
        <v>6</v>
      </c>
      <c r="E130" s="24"/>
      <c r="F130" s="24"/>
      <c r="G130" s="24" t="s">
        <v>50</v>
      </c>
      <c r="H130" s="24"/>
      <c r="I130" s="24">
        <v>75</v>
      </c>
      <c r="J130" s="24"/>
      <c r="K130" s="40">
        <v>3.75</v>
      </c>
      <c r="L130" s="24"/>
      <c r="M130" s="50"/>
      <c r="N130" s="24"/>
      <c r="O130" s="11"/>
      <c r="P130" s="24"/>
      <c r="Q130" s="47">
        <f>IF(+O130/(IF(M130&gt;0,M130,0.0000001))*0.75&gt;3.75,+M130*3.75,+O130*I130/100)</f>
        <v>0</v>
      </c>
      <c r="R130" s="24"/>
      <c r="S130" s="14">
        <f>IF(+M130&gt;0,10,0)</f>
        <v>0</v>
      </c>
      <c r="T130" s="14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</row>
    <row r="131" spans="1:62" ht="12" customHeight="1">
      <c r="A131" s="2"/>
      <c r="B131" s="24">
        <v>382</v>
      </c>
      <c r="C131" s="24"/>
      <c r="D131" s="24" t="s">
        <v>64</v>
      </c>
      <c r="E131" s="24"/>
      <c r="F131" s="24"/>
      <c r="G131" s="24" t="s">
        <v>50</v>
      </c>
      <c r="H131" s="24"/>
      <c r="I131" s="24">
        <v>75</v>
      </c>
      <c r="J131" s="24"/>
      <c r="K131" s="42">
        <v>1.85</v>
      </c>
      <c r="L131" s="24"/>
      <c r="M131" s="50"/>
      <c r="N131" s="24"/>
      <c r="O131" s="11"/>
      <c r="P131" s="24"/>
      <c r="Q131" s="47">
        <f>IF(+O131/(IF(M131&gt;0,M131,0.0000001))*0.75&gt;1.85,+M131*1.85,+O131*I131/100)</f>
        <v>0</v>
      </c>
      <c r="R131" s="24"/>
      <c r="S131" s="14">
        <f>IF(+M131&gt;0,5,0)</f>
        <v>0</v>
      </c>
      <c r="T131" s="14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</row>
    <row r="132" spans="1:62" ht="12" customHeight="1">
      <c r="A132" s="2"/>
      <c r="B132" s="24" t="s">
        <v>3</v>
      </c>
      <c r="C132" s="24"/>
      <c r="D132" s="24" t="s">
        <v>63</v>
      </c>
      <c r="E132" s="24"/>
      <c r="F132" s="24"/>
      <c r="G132" s="24" t="s">
        <v>50</v>
      </c>
      <c r="H132" s="24"/>
      <c r="I132" s="24">
        <v>75</v>
      </c>
      <c r="J132" s="24"/>
      <c r="K132" s="38">
        <v>5</v>
      </c>
      <c r="L132" s="24"/>
      <c r="M132" s="50"/>
      <c r="N132" s="24"/>
      <c r="O132" s="11"/>
      <c r="P132" s="24"/>
      <c r="Q132" s="47">
        <f>IF(+O132/(IF(M132&gt;0,M132,0.0000001))*0.75&gt;5,+M132*5,+O132*I132/100)</f>
        <v>0</v>
      </c>
      <c r="R132" s="24"/>
      <c r="S132" s="14">
        <f>IF(+M132&gt;0,1,0)</f>
        <v>0</v>
      </c>
      <c r="T132" s="14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</row>
    <row r="133" spans="1:62" ht="12" customHeight="1">
      <c r="A133" s="2"/>
      <c r="B133" s="24">
        <v>386</v>
      </c>
      <c r="C133" s="24"/>
      <c r="D133" s="24" t="s">
        <v>7</v>
      </c>
      <c r="E133" s="24"/>
      <c r="F133" s="24"/>
      <c r="G133" s="24" t="s">
        <v>51</v>
      </c>
      <c r="H133" s="24"/>
      <c r="I133" s="24">
        <v>75</v>
      </c>
      <c r="J133" s="24"/>
      <c r="K133" s="38">
        <v>185</v>
      </c>
      <c r="L133" s="24"/>
      <c r="M133" s="50"/>
      <c r="N133" s="24"/>
      <c r="O133" s="11"/>
      <c r="P133" s="24"/>
      <c r="Q133" s="47">
        <f>IF(+O133/(IF(M133&gt;0,M133,0.0000001))*0.75&gt;185,+M133*185,+O133*I133/100)</f>
        <v>0</v>
      </c>
      <c r="R133" s="24"/>
      <c r="S133" s="14">
        <f>IF(+M133&gt;0,5,0)</f>
        <v>0</v>
      </c>
      <c r="T133" s="14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</row>
    <row r="134" spans="1:62" ht="12" customHeight="1">
      <c r="A134" s="2"/>
      <c r="B134" s="24">
        <v>393</v>
      </c>
      <c r="C134" s="24"/>
      <c r="D134" s="24" t="s">
        <v>8</v>
      </c>
      <c r="E134" s="24"/>
      <c r="F134" s="24"/>
      <c r="G134" s="24" t="s">
        <v>51</v>
      </c>
      <c r="H134" s="24"/>
      <c r="I134" s="24">
        <v>75</v>
      </c>
      <c r="J134" s="24"/>
      <c r="K134" s="38">
        <v>120</v>
      </c>
      <c r="L134" s="24"/>
      <c r="M134" s="50"/>
      <c r="N134" s="24"/>
      <c r="O134" s="11"/>
      <c r="P134" s="24"/>
      <c r="Q134" s="47">
        <f>IF(+O134/(IF(M134&gt;0,M134,0.0000001))*0.75&gt;120,+M134*120,+O134*I134/100)</f>
        <v>0</v>
      </c>
      <c r="R134" s="24"/>
      <c r="S134" s="14">
        <f>IF(+M134&gt;0,10,0)</f>
        <v>0</v>
      </c>
      <c r="T134" s="14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</row>
    <row r="135" spans="1:62" ht="12" customHeight="1">
      <c r="A135" s="2"/>
      <c r="B135" s="24">
        <v>394</v>
      </c>
      <c r="C135" s="24"/>
      <c r="D135" s="24" t="s">
        <v>87</v>
      </c>
      <c r="E135" s="24"/>
      <c r="F135" s="24"/>
      <c r="G135" s="24" t="s">
        <v>51</v>
      </c>
      <c r="H135" s="24"/>
      <c r="I135" s="41" t="s">
        <v>10</v>
      </c>
      <c r="J135" s="24"/>
      <c r="K135" s="38">
        <v>36</v>
      </c>
      <c r="L135" s="24"/>
      <c r="M135" s="50"/>
      <c r="N135" s="24"/>
      <c r="O135" s="24"/>
      <c r="P135" s="24"/>
      <c r="Q135" s="48">
        <f>+M135*K135</f>
        <v>0</v>
      </c>
      <c r="R135" s="24"/>
      <c r="S135" s="14">
        <f>IF(+M135&gt;0,1,0)</f>
        <v>0</v>
      </c>
      <c r="T135" s="14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</row>
    <row r="136" spans="1:62" ht="12" customHeight="1">
      <c r="A136" s="2"/>
      <c r="B136" s="24">
        <v>490</v>
      </c>
      <c r="C136" s="24"/>
      <c r="D136" s="24" t="s">
        <v>9</v>
      </c>
      <c r="E136" s="24"/>
      <c r="F136" s="24"/>
      <c r="G136" s="24" t="s">
        <v>51</v>
      </c>
      <c r="H136" s="24"/>
      <c r="I136" s="24">
        <v>75</v>
      </c>
      <c r="J136" s="24"/>
      <c r="K136" s="38">
        <v>195</v>
      </c>
      <c r="L136" s="24"/>
      <c r="M136" s="50"/>
      <c r="N136" s="24"/>
      <c r="O136" s="12"/>
      <c r="P136" s="24"/>
      <c r="Q136" s="47">
        <f>IF(+O136/(IF(M136&gt;0,M136,0.0000001))*0.75&gt;195,+M136*195,+O136*I136/100)</f>
        <v>0</v>
      </c>
      <c r="R136" s="24"/>
      <c r="S136" s="14">
        <f>IF(+M136&gt;0,10,0)</f>
        <v>0</v>
      </c>
      <c r="T136" s="14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</row>
    <row r="137" spans="1:62" ht="12" customHeight="1">
      <c r="A137" s="2"/>
      <c r="B137" s="24">
        <v>666</v>
      </c>
      <c r="C137" s="24"/>
      <c r="D137" s="24" t="s">
        <v>122</v>
      </c>
      <c r="E137" s="24"/>
      <c r="F137" s="24"/>
      <c r="G137" s="24" t="s">
        <v>51</v>
      </c>
      <c r="H137" s="24"/>
      <c r="I137" s="24">
        <v>65</v>
      </c>
      <c r="J137" s="24"/>
      <c r="K137" s="38">
        <v>110</v>
      </c>
      <c r="L137" s="24"/>
      <c r="M137" s="50"/>
      <c r="N137" s="24"/>
      <c r="O137" s="12"/>
      <c r="P137" s="24"/>
      <c r="Q137" s="47">
        <f>IF(+O137/(IF(M137&gt;0,M137,0.0000001))*0.65&gt;110,+M137*110,+O137*I137/100)</f>
        <v>0</v>
      </c>
      <c r="R137" s="24"/>
      <c r="S137" s="14">
        <f>IF(+M137&gt;0,10,0)</f>
        <v>0</v>
      </c>
      <c r="T137" s="14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</row>
    <row r="138" spans="1:62" ht="12" customHeight="1">
      <c r="A138" s="2"/>
      <c r="B138" s="24">
        <v>655</v>
      </c>
      <c r="C138" s="24"/>
      <c r="D138" s="24" t="s">
        <v>151</v>
      </c>
      <c r="E138" s="24"/>
      <c r="F138" s="24"/>
      <c r="G138" s="24" t="s">
        <v>51</v>
      </c>
      <c r="H138" s="24"/>
      <c r="I138" s="24">
        <v>65</v>
      </c>
      <c r="J138" s="24"/>
      <c r="K138" s="38">
        <v>10000</v>
      </c>
      <c r="L138" s="24"/>
      <c r="M138" s="50"/>
      <c r="N138" s="24"/>
      <c r="O138" s="12"/>
      <c r="P138" s="24"/>
      <c r="Q138" s="47">
        <f>IF(+O138/(IF(M138&gt;0,M138,0.0000001))*0.65&gt;10000,+M138*10000,+O138*I138/100)</f>
        <v>0</v>
      </c>
      <c r="R138" s="24"/>
      <c r="S138" s="14">
        <f>IF(+M138&gt;0,5,0)</f>
        <v>0</v>
      </c>
      <c r="T138" s="14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</row>
    <row r="139" spans="1:62" ht="12" customHeight="1">
      <c r="A139" s="2"/>
      <c r="B139" s="24">
        <v>410</v>
      </c>
      <c r="C139" s="24"/>
      <c r="D139" s="24" t="s">
        <v>11</v>
      </c>
      <c r="E139" s="24"/>
      <c r="F139" s="24"/>
      <c r="G139" s="24" t="s">
        <v>80</v>
      </c>
      <c r="H139" s="24"/>
      <c r="I139" s="24">
        <v>75</v>
      </c>
      <c r="J139" s="24"/>
      <c r="K139" s="38">
        <v>40000</v>
      </c>
      <c r="L139" s="24"/>
      <c r="M139" s="50"/>
      <c r="N139" s="24"/>
      <c r="O139" s="12"/>
      <c r="P139" s="24"/>
      <c r="Q139" s="47">
        <f>IF(+O139/(IF(M139&gt;0,M139,0.0000001))*0.75&gt;40000,+M139*40000,+O139*I139/100)</f>
        <v>0</v>
      </c>
      <c r="R139" s="24"/>
      <c r="S139" s="14">
        <f>IF(+M139&gt;0,10,0)</f>
        <v>0</v>
      </c>
      <c r="T139" s="14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</row>
    <row r="140" spans="1:62" ht="12" customHeight="1">
      <c r="A140" s="2"/>
      <c r="B140" s="24">
        <v>412</v>
      </c>
      <c r="C140" s="24"/>
      <c r="D140" s="24" t="s">
        <v>12</v>
      </c>
      <c r="E140" s="24"/>
      <c r="F140" s="24"/>
      <c r="G140" s="24" t="s">
        <v>51</v>
      </c>
      <c r="H140" s="24"/>
      <c r="I140" s="24">
        <v>75</v>
      </c>
      <c r="J140" s="24"/>
      <c r="K140" s="38">
        <v>7500</v>
      </c>
      <c r="L140" s="24"/>
      <c r="M140" s="50"/>
      <c r="N140" s="24"/>
      <c r="O140" s="12"/>
      <c r="P140" s="24"/>
      <c r="Q140" s="47">
        <f>IF(+O140/(IF(M140&gt;0,M140,0.0000001))*0.75&gt;7500,+M140*7500,+O140*I140/100)</f>
        <v>0</v>
      </c>
      <c r="R140" s="24"/>
      <c r="S140" s="14">
        <f>IF(+M140&gt;0,10,0)</f>
        <v>0</v>
      </c>
      <c r="T140" s="14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</row>
    <row r="141" spans="1:62" ht="12" customHeight="1">
      <c r="A141" s="2"/>
      <c r="B141" s="24">
        <v>561</v>
      </c>
      <c r="C141" s="24"/>
      <c r="D141" s="24" t="s">
        <v>61</v>
      </c>
      <c r="E141" s="24"/>
      <c r="F141" s="24"/>
      <c r="G141" s="24" t="s">
        <v>51</v>
      </c>
      <c r="H141" s="24"/>
      <c r="I141" s="24">
        <v>75</v>
      </c>
      <c r="J141" s="24"/>
      <c r="K141" s="38">
        <v>40000</v>
      </c>
      <c r="L141" s="24"/>
      <c r="M141" s="50"/>
      <c r="N141" s="24"/>
      <c r="O141" s="12"/>
      <c r="P141" s="24"/>
      <c r="Q141" s="47">
        <f>IF(+O141/(IF(M141&gt;0,M141,0.0000001))*0.75&gt;40000,+M141*40000,+O141*I141/100)</f>
        <v>0</v>
      </c>
      <c r="R141" s="24"/>
      <c r="S141" s="14">
        <f>IF(+M141&gt;0,1,0)</f>
        <v>0</v>
      </c>
      <c r="T141" s="14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</row>
    <row r="142" spans="1:62" ht="12" customHeight="1">
      <c r="A142" s="2"/>
      <c r="B142" s="24" t="s">
        <v>3</v>
      </c>
      <c r="C142" s="24"/>
      <c r="D142" s="24" t="s">
        <v>62</v>
      </c>
      <c r="E142" s="24"/>
      <c r="F142" s="24"/>
      <c r="G142" s="24" t="s">
        <v>51</v>
      </c>
      <c r="H142" s="24"/>
      <c r="I142" s="24">
        <v>50</v>
      </c>
      <c r="J142" s="24"/>
      <c r="K142" s="38">
        <v>10000</v>
      </c>
      <c r="L142" s="24"/>
      <c r="M142" s="50"/>
      <c r="N142" s="24"/>
      <c r="O142" s="12"/>
      <c r="P142" s="24"/>
      <c r="Q142" s="47">
        <f>IF(+O142/(IF(M142&gt;0,M142,0.0000001))*0.5&gt;10000,+M142*10000,+O142*I142/100)</f>
        <v>0</v>
      </c>
      <c r="R142" s="24"/>
      <c r="S142" s="14">
        <f>IF(+M142&gt;0,1,0)</f>
        <v>0</v>
      </c>
      <c r="T142" s="14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</row>
    <row r="143" spans="1:62" ht="12" customHeight="1">
      <c r="A143" s="2"/>
      <c r="B143" s="24">
        <v>468</v>
      </c>
      <c r="C143" s="24"/>
      <c r="D143" s="24" t="s">
        <v>13</v>
      </c>
      <c r="E143" s="24"/>
      <c r="F143" s="24"/>
      <c r="G143" s="24" t="s">
        <v>50</v>
      </c>
      <c r="H143" s="24"/>
      <c r="I143" s="24">
        <v>75</v>
      </c>
      <c r="J143" s="24"/>
      <c r="K143" s="38">
        <v>15</v>
      </c>
      <c r="L143" s="24"/>
      <c r="M143" s="50"/>
      <c r="N143" s="24"/>
      <c r="O143" s="12"/>
      <c r="P143" s="24"/>
      <c r="Q143" s="47">
        <f>IF(+O143/(IF(M143&gt;0,M143,0.0000001))*0.75&gt;15,+M143*15,+O143*I143/100)</f>
        <v>0</v>
      </c>
      <c r="R143" s="24"/>
      <c r="S143" s="14">
        <f>IF(+M143&gt;0,5,0)</f>
        <v>0</v>
      </c>
      <c r="T143" s="14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</row>
    <row r="144" spans="1:62" ht="12" customHeight="1">
      <c r="A144" s="2"/>
      <c r="B144" s="24">
        <v>484</v>
      </c>
      <c r="C144" s="24"/>
      <c r="D144" s="24" t="s">
        <v>14</v>
      </c>
      <c r="E144" s="24"/>
      <c r="F144" s="24"/>
      <c r="G144" s="24" t="s">
        <v>51</v>
      </c>
      <c r="H144" s="24"/>
      <c r="I144" s="24">
        <v>75</v>
      </c>
      <c r="J144" s="24"/>
      <c r="K144" s="38">
        <v>1500</v>
      </c>
      <c r="L144" s="24"/>
      <c r="M144" s="50"/>
      <c r="N144" s="24"/>
      <c r="O144" s="12"/>
      <c r="P144" s="24"/>
      <c r="Q144" s="47">
        <f>IF(+O144/(IF(M144&gt;0,M144,0.0000001))*0.75&gt;1500,+M144*1500,+O144*I144/100)</f>
        <v>0</v>
      </c>
      <c r="R144" s="24"/>
      <c r="S144" s="14">
        <f>IF(+M144&gt;0,1,0)</f>
        <v>0</v>
      </c>
      <c r="T144" s="14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</row>
    <row r="145" spans="1:62" ht="12" customHeight="1">
      <c r="A145" s="2"/>
      <c r="B145" s="24">
        <v>590</v>
      </c>
      <c r="C145" s="24"/>
      <c r="D145" s="24" t="s">
        <v>15</v>
      </c>
      <c r="E145" s="24"/>
      <c r="F145" s="24"/>
      <c r="G145" s="24" t="s">
        <v>51</v>
      </c>
      <c r="H145" s="24"/>
      <c r="I145" s="41" t="s">
        <v>10</v>
      </c>
      <c r="J145" s="24"/>
      <c r="K145" s="41">
        <v>21</v>
      </c>
      <c r="L145" s="24"/>
      <c r="M145" s="50"/>
      <c r="N145" s="24"/>
      <c r="O145" s="24"/>
      <c r="P145" s="24"/>
      <c r="Q145" s="48">
        <f>+M145*K145</f>
        <v>0</v>
      </c>
      <c r="R145" s="24"/>
      <c r="S145" s="14">
        <f>IF(+M145&gt;0,10,0)</f>
        <v>0</v>
      </c>
      <c r="T145" s="14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</row>
    <row r="146" spans="1:62" ht="12" customHeight="1">
      <c r="A146" s="2"/>
      <c r="B146" s="24">
        <v>500</v>
      </c>
      <c r="C146" s="24"/>
      <c r="D146" s="24" t="s">
        <v>16</v>
      </c>
      <c r="E146" s="24"/>
      <c r="F146" s="24"/>
      <c r="G146" s="24" t="s">
        <v>51</v>
      </c>
      <c r="H146" s="24"/>
      <c r="I146" s="24">
        <v>75</v>
      </c>
      <c r="J146" s="24"/>
      <c r="K146" s="38">
        <v>7500</v>
      </c>
      <c r="L146" s="24"/>
      <c r="M146" s="50"/>
      <c r="N146" s="24"/>
      <c r="O146" s="11"/>
      <c r="P146" s="24"/>
      <c r="Q146" s="47">
        <f>IF(+O146/(IF(M146&gt;0,M146,0.0000001))*0.75&gt;7500,+M146*7500,+O146*I146/100)</f>
        <v>0</v>
      </c>
      <c r="R146" s="24"/>
      <c r="S146" s="14">
        <f>IF(+M146&gt;0,1,0)</f>
        <v>0</v>
      </c>
      <c r="T146" s="14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</row>
    <row r="147" spans="1:62" ht="12" customHeight="1">
      <c r="A147" s="2"/>
      <c r="B147" s="24">
        <v>512</v>
      </c>
      <c r="C147" s="24"/>
      <c r="D147" s="24" t="s">
        <v>17</v>
      </c>
      <c r="E147" s="24"/>
      <c r="F147" s="24"/>
      <c r="G147" s="24" t="s">
        <v>51</v>
      </c>
      <c r="H147" s="24"/>
      <c r="I147" s="24">
        <v>75</v>
      </c>
      <c r="J147" s="24"/>
      <c r="K147" s="38">
        <v>45</v>
      </c>
      <c r="L147" s="24"/>
      <c r="M147" s="50"/>
      <c r="N147" s="24"/>
      <c r="O147" s="46"/>
      <c r="P147" s="24"/>
      <c r="Q147" s="47">
        <f>IF(+O147/(IF(M147&gt;0,M147,0.0000001))*0.75&gt;45,+M147*45,+O147*I147/100)</f>
        <v>0</v>
      </c>
      <c r="R147" s="24"/>
      <c r="S147" s="14">
        <f>IF(+M147&gt;0,5,0)</f>
        <v>0</v>
      </c>
      <c r="T147" s="14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</row>
    <row r="148" spans="1:62" ht="12" customHeight="1">
      <c r="A148" s="2"/>
      <c r="B148" s="24">
        <v>595</v>
      </c>
      <c r="C148" s="24"/>
      <c r="D148" s="24" t="s">
        <v>65</v>
      </c>
      <c r="E148" s="24"/>
      <c r="F148" s="24"/>
      <c r="G148" s="24" t="s">
        <v>51</v>
      </c>
      <c r="H148" s="24"/>
      <c r="I148" s="41" t="s">
        <v>10</v>
      </c>
      <c r="J148" s="41"/>
      <c r="K148" s="43">
        <v>6</v>
      </c>
      <c r="L148" s="24"/>
      <c r="M148" s="50"/>
      <c r="N148" s="24"/>
      <c r="O148" s="24"/>
      <c r="P148" s="24"/>
      <c r="Q148" s="48">
        <f>+M148*K148</f>
        <v>0</v>
      </c>
      <c r="R148" s="24"/>
      <c r="S148" s="14">
        <f>IF(+M148&gt;0,10,0)</f>
        <v>0</v>
      </c>
      <c r="T148" s="14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</row>
    <row r="149" spans="1:62" ht="12" customHeight="1">
      <c r="A149" s="2"/>
      <c r="B149" s="24" t="s">
        <v>3</v>
      </c>
      <c r="C149" s="24"/>
      <c r="D149" s="24" t="s">
        <v>66</v>
      </c>
      <c r="E149" s="24"/>
      <c r="F149" s="24"/>
      <c r="G149" s="24" t="s">
        <v>51</v>
      </c>
      <c r="H149" s="24"/>
      <c r="I149" s="41" t="s">
        <v>10</v>
      </c>
      <c r="J149" s="41"/>
      <c r="K149" s="43">
        <v>12</v>
      </c>
      <c r="L149" s="24"/>
      <c r="M149" s="50"/>
      <c r="N149" s="24"/>
      <c r="O149" s="24"/>
      <c r="P149" s="24"/>
      <c r="Q149" s="48">
        <f>+M149*K149</f>
        <v>0</v>
      </c>
      <c r="R149" s="24"/>
      <c r="S149" s="14">
        <f>IF(+M149&gt;0,10,0)</f>
        <v>0</v>
      </c>
      <c r="T149" s="14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</row>
    <row r="150" spans="1:62" ht="12" customHeight="1">
      <c r="A150" s="2"/>
      <c r="B150" s="24">
        <v>516</v>
      </c>
      <c r="C150" s="24"/>
      <c r="D150" s="24" t="s">
        <v>18</v>
      </c>
      <c r="E150" s="24"/>
      <c r="F150" s="24"/>
      <c r="G150" s="24" t="s">
        <v>50</v>
      </c>
      <c r="H150" s="24"/>
      <c r="I150" s="41">
        <v>75</v>
      </c>
      <c r="J150" s="41"/>
      <c r="K150" s="42">
        <v>0.25</v>
      </c>
      <c r="L150" s="24"/>
      <c r="M150" s="50"/>
      <c r="N150" s="24"/>
      <c r="O150" s="46"/>
      <c r="P150" s="24"/>
      <c r="Q150" s="47">
        <f>IF(+O150/(IF(M150&gt;0,M150,0.0000001))*0.75&gt;0.25,+M150*0.25,+O150*I150/100)</f>
        <v>0</v>
      </c>
      <c r="R150" s="24"/>
      <c r="S150" s="14">
        <f>IF(+M150&gt;0,5,0)</f>
        <v>0</v>
      </c>
      <c r="T150" s="14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</row>
    <row r="151" spans="1:62" ht="12" customHeight="1">
      <c r="A151" s="2"/>
      <c r="B151" s="24">
        <v>338</v>
      </c>
      <c r="C151" s="24"/>
      <c r="D151" s="24" t="s">
        <v>19</v>
      </c>
      <c r="E151" s="24"/>
      <c r="F151" s="24"/>
      <c r="G151" s="24" t="s">
        <v>51</v>
      </c>
      <c r="H151" s="24"/>
      <c r="I151" s="41" t="s">
        <v>10</v>
      </c>
      <c r="J151" s="41"/>
      <c r="K151" s="38">
        <v>45</v>
      </c>
      <c r="L151" s="24"/>
      <c r="M151" s="50"/>
      <c r="N151" s="24"/>
      <c r="O151" s="24"/>
      <c r="P151" s="24"/>
      <c r="Q151" s="48">
        <f>+M151*K151</f>
        <v>0</v>
      </c>
      <c r="R151" s="24"/>
      <c r="S151" s="14">
        <f>IF(+M151&gt;0,1,0)</f>
        <v>0</v>
      </c>
      <c r="T151" s="14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</row>
    <row r="152" spans="1:62" ht="12" customHeight="1">
      <c r="A152" s="2"/>
      <c r="B152" s="41" t="s">
        <v>20</v>
      </c>
      <c r="C152" s="41"/>
      <c r="D152" s="24" t="s">
        <v>67</v>
      </c>
      <c r="E152" s="24"/>
      <c r="F152" s="24"/>
      <c r="G152" s="24" t="s">
        <v>51</v>
      </c>
      <c r="H152" s="24"/>
      <c r="I152" s="41" t="s">
        <v>10</v>
      </c>
      <c r="J152" s="41"/>
      <c r="K152" s="38">
        <v>105</v>
      </c>
      <c r="L152" s="24"/>
      <c r="M152" s="50"/>
      <c r="N152" s="24"/>
      <c r="O152" s="24"/>
      <c r="P152" s="24"/>
      <c r="Q152" s="48">
        <f>+M152*K152</f>
        <v>0</v>
      </c>
      <c r="R152" s="24"/>
      <c r="S152" s="14">
        <f>IF(+M152&gt;0,10,0)</f>
        <v>0</v>
      </c>
      <c r="T152" s="14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</row>
    <row r="153" spans="1:62" ht="12" customHeight="1">
      <c r="A153" s="2"/>
      <c r="B153" s="41" t="s">
        <v>3</v>
      </c>
      <c r="C153" s="41"/>
      <c r="D153" s="24" t="s">
        <v>68</v>
      </c>
      <c r="E153" s="24"/>
      <c r="F153" s="24"/>
      <c r="G153" s="24" t="s">
        <v>51</v>
      </c>
      <c r="H153" s="24"/>
      <c r="I153" s="41" t="s">
        <v>10</v>
      </c>
      <c r="J153" s="41"/>
      <c r="K153" s="38">
        <v>60</v>
      </c>
      <c r="L153" s="24"/>
      <c r="M153" s="50"/>
      <c r="N153" s="24"/>
      <c r="O153" s="24"/>
      <c r="P153" s="24"/>
      <c r="Q153" s="48">
        <f>+M153*K153</f>
        <v>0</v>
      </c>
      <c r="R153" s="24"/>
      <c r="S153" s="14">
        <f>IF(+M153&gt;0,10,0)</f>
        <v>0</v>
      </c>
      <c r="T153" s="14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</row>
    <row r="154" spans="1:62" ht="12" customHeight="1">
      <c r="A154" s="2"/>
      <c r="B154" s="41" t="s">
        <v>21</v>
      </c>
      <c r="C154" s="41"/>
      <c r="D154" s="24" t="s">
        <v>69</v>
      </c>
      <c r="E154" s="24"/>
      <c r="F154" s="24"/>
      <c r="G154" s="24" t="s">
        <v>51</v>
      </c>
      <c r="H154" s="24"/>
      <c r="I154" s="41" t="s">
        <v>10</v>
      </c>
      <c r="J154" s="41"/>
      <c r="K154" s="38">
        <v>45</v>
      </c>
      <c r="L154" s="24"/>
      <c r="M154" s="50"/>
      <c r="N154" s="24"/>
      <c r="O154" s="24"/>
      <c r="P154" s="24"/>
      <c r="Q154" s="48">
        <f>+M154*K154</f>
        <v>0</v>
      </c>
      <c r="R154" s="24"/>
      <c r="S154" s="14">
        <f>IF(+M154&gt;0,5,0)</f>
        <v>0</v>
      </c>
      <c r="T154" s="14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</row>
    <row r="155" spans="1:62" ht="12" customHeight="1">
      <c r="A155" s="2"/>
      <c r="B155" s="41" t="s">
        <v>22</v>
      </c>
      <c r="C155" s="41"/>
      <c r="D155" s="24" t="s">
        <v>70</v>
      </c>
      <c r="E155" s="24"/>
      <c r="F155" s="24"/>
      <c r="G155" s="24" t="s">
        <v>51</v>
      </c>
      <c r="H155" s="24"/>
      <c r="I155" s="41" t="s">
        <v>10</v>
      </c>
      <c r="J155" s="41"/>
      <c r="K155" s="38">
        <v>30</v>
      </c>
      <c r="L155" s="24"/>
      <c r="M155" s="50"/>
      <c r="N155" s="24"/>
      <c r="O155" s="24"/>
      <c r="P155" s="24"/>
      <c r="Q155" s="48">
        <f>+M155*K155</f>
        <v>0</v>
      </c>
      <c r="R155" s="24"/>
      <c r="S155" s="14">
        <f>IF(+M155&gt;0,1,0)</f>
        <v>0</v>
      </c>
      <c r="T155" s="14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</row>
    <row r="156" spans="1:62" ht="12" customHeight="1">
      <c r="A156" s="2"/>
      <c r="B156" s="24">
        <v>558</v>
      </c>
      <c r="C156" s="24"/>
      <c r="D156" s="24" t="s">
        <v>23</v>
      </c>
      <c r="E156" s="24"/>
      <c r="F156" s="24"/>
      <c r="G156" s="24" t="s">
        <v>58</v>
      </c>
      <c r="H156" s="24"/>
      <c r="I156" s="24">
        <v>75</v>
      </c>
      <c r="J156" s="24"/>
      <c r="K156" s="38">
        <v>4000</v>
      </c>
      <c r="L156" s="24"/>
      <c r="M156" s="50"/>
      <c r="N156" s="24"/>
      <c r="O156" s="46"/>
      <c r="P156" s="24"/>
      <c r="Q156" s="47">
        <f>IF(+O156/(IF(M156&gt;0,M156,0.0000001))*0.75&gt;4000,+M156*4000,+O156*I156/100)</f>
        <v>0</v>
      </c>
      <c r="R156" s="24"/>
      <c r="S156" s="14">
        <f>IF(+M156&gt;0,10,0)</f>
        <v>0</v>
      </c>
      <c r="T156" s="14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</row>
    <row r="157" spans="1:62" ht="12" customHeight="1">
      <c r="A157" s="2"/>
      <c r="B157" s="24">
        <v>350</v>
      </c>
      <c r="C157" s="24"/>
      <c r="D157" s="24" t="s">
        <v>71</v>
      </c>
      <c r="E157" s="24"/>
      <c r="F157" s="24"/>
      <c r="G157" s="24" t="s">
        <v>58</v>
      </c>
      <c r="H157" s="24"/>
      <c r="I157" s="24">
        <v>75</v>
      </c>
      <c r="J157" s="24"/>
      <c r="K157" s="38">
        <v>6000</v>
      </c>
      <c r="L157" s="24"/>
      <c r="M157" s="50"/>
      <c r="N157" s="24"/>
      <c r="O157" s="46"/>
      <c r="P157" s="24"/>
      <c r="Q157" s="47">
        <f>IF(+O157/(IF(M157&gt;0,M157,0.0000001))*0.75&gt;6000,+M157*6000,+O157*I157/100)</f>
        <v>0</v>
      </c>
      <c r="R157" s="24"/>
      <c r="S157" s="14">
        <f>IF(+M157&gt;0,5,0)</f>
        <v>0</v>
      </c>
      <c r="T157" s="14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</row>
    <row r="158" spans="1:62" ht="12" customHeight="1">
      <c r="A158" s="2"/>
      <c r="B158" s="24" t="s">
        <v>3</v>
      </c>
      <c r="C158" s="24"/>
      <c r="D158" s="24" t="s">
        <v>72</v>
      </c>
      <c r="E158" s="24"/>
      <c r="F158" s="24"/>
      <c r="G158" s="24" t="s">
        <v>58</v>
      </c>
      <c r="H158" s="24"/>
      <c r="I158" s="24">
        <v>50</v>
      </c>
      <c r="J158" s="24"/>
      <c r="K158" s="38">
        <v>10000</v>
      </c>
      <c r="L158" s="24"/>
      <c r="M158" s="50"/>
      <c r="N158" s="24"/>
      <c r="O158" s="46"/>
      <c r="P158" s="24"/>
      <c r="Q158" s="47">
        <f>IF(+O158/(IF(M158&gt;0,M158,0.0000001))*0.5&gt;10000,+M158*10000,+O158*I158/100)</f>
        <v>0</v>
      </c>
      <c r="R158" s="24"/>
      <c r="S158" s="14">
        <f>IF(+M158&gt;0,5,0)</f>
        <v>0</v>
      </c>
      <c r="T158" s="14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</row>
    <row r="159" spans="1:62" ht="12" customHeight="1">
      <c r="A159" s="2"/>
      <c r="B159" s="24">
        <v>725</v>
      </c>
      <c r="C159" s="24"/>
      <c r="D159" s="24" t="s">
        <v>24</v>
      </c>
      <c r="E159" s="24"/>
      <c r="F159" s="24"/>
      <c r="G159" s="24" t="s">
        <v>58</v>
      </c>
      <c r="H159" s="24"/>
      <c r="I159" s="24">
        <v>75</v>
      </c>
      <c r="J159" s="24"/>
      <c r="K159" s="38">
        <v>3000</v>
      </c>
      <c r="L159" s="24"/>
      <c r="M159" s="50"/>
      <c r="N159" s="24"/>
      <c r="O159" s="46"/>
      <c r="P159" s="24"/>
      <c r="Q159" s="47">
        <f>IF(+O159/(IF(M159&gt;0,M159,0.0000001))*0.75&gt;3000,+M159*3000,+O159*I159/100)</f>
        <v>0</v>
      </c>
      <c r="R159" s="24"/>
      <c r="S159" s="14">
        <f>IF(+M159&gt;0,10,0)</f>
        <v>0</v>
      </c>
      <c r="T159" s="14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</row>
    <row r="160" spans="1:62" ht="12" customHeight="1">
      <c r="A160" s="2"/>
      <c r="B160" s="24">
        <v>572</v>
      </c>
      <c r="C160" s="24"/>
      <c r="D160" s="24" t="s">
        <v>25</v>
      </c>
      <c r="E160" s="24"/>
      <c r="F160" s="24"/>
      <c r="G160" s="24" t="s">
        <v>51</v>
      </c>
      <c r="H160" s="24"/>
      <c r="I160" s="24">
        <v>75</v>
      </c>
      <c r="J160" s="24"/>
      <c r="K160" s="38">
        <v>2700</v>
      </c>
      <c r="L160" s="24"/>
      <c r="M160" s="50"/>
      <c r="N160" s="24"/>
      <c r="O160" s="46"/>
      <c r="P160" s="24"/>
      <c r="Q160" s="47">
        <f>IF(+O160/(IF(M160&gt;0,M160,0.0000001))*0.75&gt;2700,+M160*2700,+O160*I160/100)</f>
        <v>0</v>
      </c>
      <c r="R160" s="24"/>
      <c r="S160" s="14">
        <f>IF(+M160&gt;0,1,0)</f>
        <v>0</v>
      </c>
      <c r="T160" s="14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</row>
    <row r="161" spans="1:62" ht="12" customHeight="1">
      <c r="A161" s="2"/>
      <c r="B161" s="24">
        <v>574</v>
      </c>
      <c r="C161" s="24"/>
      <c r="D161" s="24" t="s">
        <v>26</v>
      </c>
      <c r="E161" s="24"/>
      <c r="F161" s="24"/>
      <c r="G161" s="24" t="s">
        <v>58</v>
      </c>
      <c r="H161" s="24"/>
      <c r="I161" s="24">
        <v>75</v>
      </c>
      <c r="J161" s="24"/>
      <c r="K161" s="38">
        <v>2000</v>
      </c>
      <c r="L161" s="24"/>
      <c r="M161" s="50"/>
      <c r="N161" s="24"/>
      <c r="O161" s="46"/>
      <c r="P161" s="24"/>
      <c r="Q161" s="47">
        <f>IF(+O161/(IF(M161&gt;0,M161,0.0000001))*0.75&gt;2000,+M161*2000,+O161*I161/100)</f>
        <v>0</v>
      </c>
      <c r="R161" s="24"/>
      <c r="S161" s="14">
        <f>IF(+M161&gt;0,5,0)</f>
        <v>0</v>
      </c>
      <c r="T161" s="14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</row>
    <row r="162" spans="1:62" ht="12" customHeight="1">
      <c r="A162" s="2"/>
      <c r="B162" s="24">
        <v>580</v>
      </c>
      <c r="C162" s="24"/>
      <c r="D162" s="24" t="s">
        <v>27</v>
      </c>
      <c r="E162" s="24"/>
      <c r="F162" s="24"/>
      <c r="G162" s="24" t="s">
        <v>50</v>
      </c>
      <c r="H162" s="24"/>
      <c r="I162" s="24">
        <v>75</v>
      </c>
      <c r="J162" s="24"/>
      <c r="K162" s="38">
        <v>50</v>
      </c>
      <c r="L162" s="24"/>
      <c r="M162" s="50"/>
      <c r="N162" s="24"/>
      <c r="O162" s="46"/>
      <c r="P162" s="24"/>
      <c r="Q162" s="47">
        <f>IF(+O162/(IF(M162&gt;0,M162,0.0000001))*0.75&gt;50,+M162*50,+O162*I162/100)</f>
        <v>0</v>
      </c>
      <c r="R162" s="24"/>
      <c r="S162" s="14">
        <f>IF(+M162&gt;0,10,0)</f>
        <v>0</v>
      </c>
      <c r="T162" s="14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</row>
    <row r="163" spans="1:62" ht="12" customHeight="1">
      <c r="A163" s="2"/>
      <c r="B163" s="24">
        <v>584</v>
      </c>
      <c r="C163" s="24"/>
      <c r="D163" s="24" t="s">
        <v>30</v>
      </c>
      <c r="E163" s="24"/>
      <c r="F163" s="24"/>
      <c r="G163" s="24" t="s">
        <v>50</v>
      </c>
      <c r="H163" s="24"/>
      <c r="I163" s="24">
        <v>75</v>
      </c>
      <c r="J163" s="24"/>
      <c r="K163" s="38">
        <v>25</v>
      </c>
      <c r="L163" s="24"/>
      <c r="M163" s="50"/>
      <c r="N163" s="24"/>
      <c r="O163" s="46"/>
      <c r="P163" s="24"/>
      <c r="Q163" s="47">
        <f>IF(+O163/(IF(M163&gt;0,M163,0.0000001))*0.75&gt;25,+M163*25,+O163*I163/100)</f>
        <v>0</v>
      </c>
      <c r="R163" s="24"/>
      <c r="S163" s="14">
        <f>IF(+M163&gt;0,5,0)</f>
        <v>0</v>
      </c>
      <c r="T163" s="14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</row>
    <row r="164" spans="1:62" ht="12" customHeight="1">
      <c r="A164" s="2"/>
      <c r="B164" s="24">
        <v>585</v>
      </c>
      <c r="C164" s="24"/>
      <c r="D164" s="24" t="s">
        <v>83</v>
      </c>
      <c r="E164" s="24"/>
      <c r="F164" s="24"/>
      <c r="G164" s="24" t="s">
        <v>51</v>
      </c>
      <c r="H164" s="24"/>
      <c r="I164" s="41" t="s">
        <v>10</v>
      </c>
      <c r="J164" s="41"/>
      <c r="K164" s="42">
        <v>13.5</v>
      </c>
      <c r="L164" s="39"/>
      <c r="M164" s="50"/>
      <c r="N164" s="39"/>
      <c r="O164" s="24"/>
      <c r="P164" s="39"/>
      <c r="Q164" s="48">
        <f>+M164*K164</f>
        <v>0</v>
      </c>
      <c r="R164" s="39"/>
      <c r="S164" s="14">
        <f>IF(+M164&gt;0,10,0)</f>
        <v>0</v>
      </c>
      <c r="T164" s="14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</row>
    <row r="165" spans="1:62" ht="12" customHeight="1">
      <c r="A165" s="2"/>
      <c r="B165" s="24">
        <v>587</v>
      </c>
      <c r="C165" s="24"/>
      <c r="D165" s="24" t="s">
        <v>31</v>
      </c>
      <c r="E165" s="24"/>
      <c r="F165" s="24"/>
      <c r="G165" s="24" t="s">
        <v>58</v>
      </c>
      <c r="H165" s="24"/>
      <c r="I165" s="24">
        <v>75</v>
      </c>
      <c r="J165" s="24"/>
      <c r="K165" s="38">
        <v>20000</v>
      </c>
      <c r="L165" s="24"/>
      <c r="M165" s="50"/>
      <c r="N165" s="24"/>
      <c r="O165" s="46"/>
      <c r="P165" s="24"/>
      <c r="Q165" s="47">
        <f>IF(+O165/(IF(M165&gt;0,M165,0.0000001))*0.75&gt;20000,+M165*20000,+O165*I165/100)</f>
        <v>0</v>
      </c>
      <c r="R165" s="24"/>
      <c r="S165" s="14">
        <f>IF(+M165&gt;0,1,0)</f>
        <v>0</v>
      </c>
      <c r="T165" s="14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</row>
    <row r="166" spans="1:62" ht="12" customHeight="1">
      <c r="A166" s="2"/>
      <c r="B166" s="24">
        <v>606</v>
      </c>
      <c r="C166" s="24"/>
      <c r="D166" s="24" t="s">
        <v>32</v>
      </c>
      <c r="E166" s="24"/>
      <c r="F166" s="24"/>
      <c r="G166" s="24" t="s">
        <v>50</v>
      </c>
      <c r="H166" s="24"/>
      <c r="I166" s="24">
        <v>75</v>
      </c>
      <c r="J166" s="24"/>
      <c r="K166" s="38">
        <v>3</v>
      </c>
      <c r="L166" s="24"/>
      <c r="M166" s="50"/>
      <c r="N166" s="24"/>
      <c r="O166" s="46"/>
      <c r="P166" s="24"/>
      <c r="Q166" s="47">
        <f>IF(+O166/(IF(M166&gt;0,M166,0.0000001))*0.75&gt;3,+M166*3,+O166*I166/100)</f>
        <v>0</v>
      </c>
      <c r="R166" s="24"/>
      <c r="S166" s="14">
        <f>IF(+M166&gt;0,1,0)</f>
        <v>0</v>
      </c>
      <c r="T166" s="14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</row>
    <row r="167" spans="1:62" ht="12" customHeight="1">
      <c r="A167" s="2"/>
      <c r="B167" s="24">
        <v>600</v>
      </c>
      <c r="C167" s="24"/>
      <c r="D167" s="24" t="s">
        <v>33</v>
      </c>
      <c r="E167" s="24"/>
      <c r="F167" s="24"/>
      <c r="G167" s="24" t="s">
        <v>50</v>
      </c>
      <c r="H167" s="24"/>
      <c r="I167" s="24">
        <v>75</v>
      </c>
      <c r="J167" s="24"/>
      <c r="K167" s="38">
        <v>3</v>
      </c>
      <c r="L167" s="24"/>
      <c r="M167" s="50"/>
      <c r="N167" s="24"/>
      <c r="O167" s="46"/>
      <c r="P167" s="24"/>
      <c r="Q167" s="47">
        <f>IF(+O167/(IF(M167&gt;0,M167,0.0000001))*0.75&gt;3,+M167*3,+O167*I167/100)</f>
        <v>0</v>
      </c>
      <c r="R167" s="24"/>
      <c r="S167" s="14">
        <f>IF(+M167&gt;0,1,0)</f>
        <v>0</v>
      </c>
      <c r="T167" s="14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</row>
    <row r="168" spans="1:62" ht="12" customHeight="1">
      <c r="A168" s="2"/>
      <c r="B168" s="24">
        <v>660</v>
      </c>
      <c r="C168" s="24"/>
      <c r="D168" s="24" t="s">
        <v>123</v>
      </c>
      <c r="E168" s="24"/>
      <c r="F168" s="24"/>
      <c r="G168" s="24" t="s">
        <v>51</v>
      </c>
      <c r="H168" s="24"/>
      <c r="I168" s="24">
        <v>65</v>
      </c>
      <c r="J168" s="24"/>
      <c r="K168" s="38">
        <v>130</v>
      </c>
      <c r="L168" s="24"/>
      <c r="M168" s="50"/>
      <c r="N168" s="24"/>
      <c r="O168" s="46"/>
      <c r="P168" s="24"/>
      <c r="Q168" s="47">
        <f>IF(+O168/(IF(M168&gt;0,M168,0.0000001))*0.65&gt;130,+M168*130,+O168*I168/100)</f>
        <v>0</v>
      </c>
      <c r="R168" s="24"/>
      <c r="S168" s="14">
        <f>IF(+M168&gt;0,1,0)</f>
        <v>0</v>
      </c>
      <c r="T168" s="14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</row>
    <row r="169" spans="1:62" ht="12" customHeight="1">
      <c r="A169" s="2"/>
      <c r="B169" s="24">
        <v>612</v>
      </c>
      <c r="C169" s="24"/>
      <c r="D169" s="24" t="s">
        <v>34</v>
      </c>
      <c r="E169" s="24"/>
      <c r="F169" s="24"/>
      <c r="G169" s="24" t="s">
        <v>51</v>
      </c>
      <c r="H169" s="24"/>
      <c r="I169" s="24">
        <v>65</v>
      </c>
      <c r="J169" s="24"/>
      <c r="K169" s="38">
        <v>350</v>
      </c>
      <c r="L169" s="24"/>
      <c r="M169" s="50"/>
      <c r="N169" s="24"/>
      <c r="O169" s="46"/>
      <c r="P169" s="24"/>
      <c r="Q169" s="47">
        <f>IF(+O169/(IF(M169&gt;0,M169,0.0000001))*0.65&gt;350,+M169*350,+O169*I169/100)</f>
        <v>0</v>
      </c>
      <c r="R169" s="24"/>
      <c r="S169" s="14">
        <f>IF(+M169&gt;0,5,0)</f>
        <v>0</v>
      </c>
      <c r="T169" s="14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</row>
    <row r="170" spans="1:62" ht="12" customHeight="1">
      <c r="A170" s="2"/>
      <c r="B170" s="24">
        <v>620</v>
      </c>
      <c r="C170" s="24"/>
      <c r="D170" s="24" t="s">
        <v>35</v>
      </c>
      <c r="E170" s="24"/>
      <c r="F170" s="24"/>
      <c r="G170" s="24" t="s">
        <v>50</v>
      </c>
      <c r="H170" s="24"/>
      <c r="I170" s="24">
        <v>75</v>
      </c>
      <c r="J170" s="24"/>
      <c r="K170" s="38">
        <v>6</v>
      </c>
      <c r="L170" s="24"/>
      <c r="M170" s="50"/>
      <c r="N170" s="24"/>
      <c r="O170" s="46"/>
      <c r="P170" s="24"/>
      <c r="Q170" s="47">
        <f>IF(+O170/(IF(M170&gt;0,M170,0.0000001))*0.75&gt;6,+M170*6,+O170*I170/100)</f>
        <v>0</v>
      </c>
      <c r="R170" s="24"/>
      <c r="S170" s="14">
        <f>IF(+M170&gt;0,1,0)</f>
        <v>0</v>
      </c>
      <c r="T170" s="14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</row>
    <row r="171" spans="1:62" ht="12" customHeight="1">
      <c r="A171" s="2"/>
      <c r="B171" s="24">
        <v>472</v>
      </c>
      <c r="C171" s="24"/>
      <c r="D171" s="24" t="s">
        <v>36</v>
      </c>
      <c r="E171" s="24"/>
      <c r="F171" s="24"/>
      <c r="G171" s="24" t="s">
        <v>51</v>
      </c>
      <c r="H171" s="24"/>
      <c r="I171" s="41" t="s">
        <v>10</v>
      </c>
      <c r="J171" s="24"/>
      <c r="K171" s="38">
        <v>10</v>
      </c>
      <c r="L171" s="24"/>
      <c r="M171" s="50"/>
      <c r="N171" s="24"/>
      <c r="O171" s="24"/>
      <c r="P171" s="24"/>
      <c r="Q171" s="48">
        <f>+M171*K171</f>
        <v>0</v>
      </c>
      <c r="R171" s="24"/>
      <c r="S171" s="14">
        <f>IF(+M171&gt;0,10,0)</f>
        <v>0</v>
      </c>
      <c r="T171" s="14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</row>
    <row r="172" spans="1:62" ht="12" customHeight="1">
      <c r="A172" s="2"/>
      <c r="B172" s="24">
        <v>638</v>
      </c>
      <c r="C172" s="24"/>
      <c r="D172" s="24" t="s">
        <v>37</v>
      </c>
      <c r="E172" s="24"/>
      <c r="F172" s="24"/>
      <c r="G172" s="24" t="s">
        <v>58</v>
      </c>
      <c r="H172" s="24"/>
      <c r="I172" s="24">
        <v>75</v>
      </c>
      <c r="J172" s="24"/>
      <c r="K172" s="38">
        <v>5000</v>
      </c>
      <c r="L172" s="24"/>
      <c r="M172" s="50"/>
      <c r="N172" s="24"/>
      <c r="O172" s="46"/>
      <c r="P172" s="24"/>
      <c r="Q172" s="47">
        <f>IF(+O172/(IF(M172&gt;0,M172,0.0000001))*0.75&gt;5000,+M172*5000,+O172*I172/100)</f>
        <v>0</v>
      </c>
      <c r="R172" s="24"/>
      <c r="S172" s="14">
        <f>IF(+M172&gt;0,10,0)</f>
        <v>0</v>
      </c>
      <c r="T172" s="14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</row>
    <row r="173" spans="1:62" ht="12" customHeight="1">
      <c r="A173" s="2"/>
      <c r="B173" s="24">
        <v>614</v>
      </c>
      <c r="C173" s="24"/>
      <c r="D173" s="24" t="s">
        <v>86</v>
      </c>
      <c r="E173" s="24"/>
      <c r="F173" s="24"/>
      <c r="G173" s="24" t="s">
        <v>58</v>
      </c>
      <c r="H173" s="24"/>
      <c r="I173" s="24">
        <v>75</v>
      </c>
      <c r="J173" s="24"/>
      <c r="K173" s="38">
        <v>150</v>
      </c>
      <c r="L173" s="24"/>
      <c r="M173" s="50"/>
      <c r="N173" s="24"/>
      <c r="O173" s="46"/>
      <c r="P173" s="24"/>
      <c r="Q173" s="47">
        <f>IF(+O173/(IF(M173&gt;0,M173,0.0000001))*0.75&gt;150,+M173*150,+O173*I173/100)</f>
        <v>0</v>
      </c>
      <c r="R173" s="24"/>
      <c r="S173" s="14">
        <f>IF(+M173&gt;0,5,0)</f>
        <v>0</v>
      </c>
      <c r="T173" s="14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</row>
    <row r="174" spans="1:62" ht="12" customHeight="1">
      <c r="A174" s="2"/>
      <c r="B174" s="24">
        <v>642</v>
      </c>
      <c r="C174" s="24"/>
      <c r="D174" s="24" t="s">
        <v>38</v>
      </c>
      <c r="E174" s="24"/>
      <c r="F174" s="24"/>
      <c r="G174" s="24" t="s">
        <v>58</v>
      </c>
      <c r="H174" s="24"/>
      <c r="I174" s="24">
        <v>75</v>
      </c>
      <c r="J174" s="24"/>
      <c r="K174" s="38">
        <v>2000</v>
      </c>
      <c r="L174" s="24"/>
      <c r="M174" s="50"/>
      <c r="N174" s="24"/>
      <c r="O174" s="46"/>
      <c r="P174" s="24"/>
      <c r="Q174" s="47">
        <f>IF(+O174/(IF(M174&gt;0,M174,0.0000001))*0.75&gt;2000,+M174*2000,+O174*I174/100)</f>
        <v>0</v>
      </c>
      <c r="R174" s="24"/>
      <c r="S174" s="14">
        <f>IF(+M174&gt;0,1,0)</f>
        <v>0</v>
      </c>
      <c r="T174" s="14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</row>
    <row r="175" spans="1:62" ht="12" customHeight="1">
      <c r="A175" s="2"/>
      <c r="B175" s="24">
        <v>351</v>
      </c>
      <c r="C175" s="24"/>
      <c r="D175" s="24" t="s">
        <v>39</v>
      </c>
      <c r="E175" s="24"/>
      <c r="F175" s="24"/>
      <c r="G175" s="24" t="s">
        <v>58</v>
      </c>
      <c r="H175" s="24"/>
      <c r="I175" s="24">
        <v>75</v>
      </c>
      <c r="J175" s="24"/>
      <c r="K175" s="38">
        <v>2000</v>
      </c>
      <c r="L175" s="24"/>
      <c r="M175" s="50"/>
      <c r="N175" s="24"/>
      <c r="O175" s="46"/>
      <c r="P175" s="24"/>
      <c r="Q175" s="47">
        <f>IF(+O175/(IF(M175&gt;0,M175,0.0000001))*0.75&gt;2000,+M175*2000,+O175*I175/100)</f>
        <v>0</v>
      </c>
      <c r="R175" s="24"/>
      <c r="S175" s="14">
        <f>IF(+M175&gt;0,10,0)</f>
        <v>0</v>
      </c>
      <c r="T175" s="14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</row>
    <row r="176" spans="1:62" ht="12" customHeight="1">
      <c r="A176" s="2"/>
      <c r="B176" s="24">
        <v>380</v>
      </c>
      <c r="C176" s="24"/>
      <c r="D176" s="24" t="s">
        <v>40</v>
      </c>
      <c r="E176" s="24"/>
      <c r="F176" s="24"/>
      <c r="G176" s="24" t="s">
        <v>50</v>
      </c>
      <c r="H176" s="24"/>
      <c r="I176" s="24">
        <v>75</v>
      </c>
      <c r="J176" s="24"/>
      <c r="K176" s="38">
        <v>1</v>
      </c>
      <c r="L176" s="24"/>
      <c r="M176" s="51"/>
      <c r="N176" s="24"/>
      <c r="O176" s="13"/>
      <c r="P176" s="24"/>
      <c r="Q176" s="47">
        <f>IF(+O176/(IF(M176&gt;0,M176,0.0000001))*0.75&gt;1,+M176*1,+O176*I176/100)</f>
        <v>0</v>
      </c>
      <c r="R176" s="24"/>
      <c r="S176" s="14">
        <f>IF(+M176&gt;0,5,0)</f>
        <v>0</v>
      </c>
      <c r="T176" s="14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</row>
    <row r="177" spans="1:62" ht="12" customHeight="1">
      <c r="A177" s="2"/>
      <c r="B177" s="24">
        <v>650</v>
      </c>
      <c r="C177" s="24"/>
      <c r="D177" s="24" t="s">
        <v>41</v>
      </c>
      <c r="E177" s="24"/>
      <c r="F177" s="24"/>
      <c r="G177" s="24" t="s">
        <v>51</v>
      </c>
      <c r="H177" s="24"/>
      <c r="I177" s="24">
        <v>75</v>
      </c>
      <c r="J177" s="24"/>
      <c r="K177" s="38">
        <v>200</v>
      </c>
      <c r="L177" s="24"/>
      <c r="M177" s="51"/>
      <c r="N177" s="24"/>
      <c r="O177" s="13"/>
      <c r="P177" s="24"/>
      <c r="Q177" s="47">
        <f>IF(+O177/(IF(M177&gt;0,M177,0.0000001))*0.75&gt;200,+M177*200,+O177*I177/100)</f>
        <v>0</v>
      </c>
      <c r="R177" s="24"/>
      <c r="S177" s="14">
        <f>IF(+M177&gt;0,5,0)</f>
        <v>0</v>
      </c>
      <c r="T177" s="14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</row>
    <row r="178" spans="2:62" ht="15">
      <c r="B178" s="14"/>
      <c r="C178" s="14"/>
      <c r="D178" s="14"/>
      <c r="E178" s="14"/>
      <c r="F178" s="19" t="s">
        <v>57</v>
      </c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49">
        <f>SUM(Q120:Q177)</f>
        <v>0</v>
      </c>
      <c r="R178" s="14"/>
      <c r="S178" s="52">
        <f>SUM(S119:S177)</f>
        <v>0</v>
      </c>
      <c r="T178" s="14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</row>
    <row r="179" spans="2:62" ht="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</row>
    <row r="180" spans="2:62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</row>
    <row r="181" spans="21:62" ht="15"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</row>
    <row r="182" spans="21:62" ht="15"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</row>
    <row r="183" spans="21:62" ht="15"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</row>
    <row r="184" spans="21:62" ht="15"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</row>
    <row r="185" spans="21:62" ht="15"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</row>
    <row r="186" spans="21:62" ht="15"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</row>
    <row r="187" spans="21:62" ht="15"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</row>
    <row r="188" spans="21:62" ht="15"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</row>
    <row r="189" spans="21:62" ht="15"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</row>
    <row r="190" spans="21:62" ht="15"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</row>
    <row r="191" spans="21:62" ht="15"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</row>
    <row r="192" spans="21:62" ht="15"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</row>
    <row r="193" spans="21:62" ht="15"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</row>
    <row r="194" spans="21:62" ht="15"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</row>
    <row r="195" spans="21:62" ht="15"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</row>
    <row r="196" spans="21:62" ht="15"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</row>
    <row r="197" spans="21:62" ht="15"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</row>
    <row r="198" spans="21:62" ht="15"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</row>
    <row r="199" spans="21:62" ht="15"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</row>
    <row r="200" spans="21:62" ht="15"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</row>
    <row r="201" spans="21:62" ht="15"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</row>
    <row r="202" spans="21:62" ht="15"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</row>
    <row r="203" spans="21:62" ht="15"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</row>
    <row r="204" spans="21:62" ht="15"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</row>
    <row r="205" spans="21:62" ht="15"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</row>
    <row r="206" spans="21:62" ht="15"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</row>
    <row r="207" spans="21:62" ht="15"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</row>
    <row r="208" spans="21:62" ht="15"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</row>
    <row r="209" spans="21:62" ht="15"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</row>
    <row r="210" spans="21:62" ht="15"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</row>
    <row r="211" spans="21:62" ht="15"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</row>
    <row r="212" spans="21:62" ht="15"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</row>
    <row r="213" spans="21:62" ht="15"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</row>
    <row r="214" spans="21:62" ht="15"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</row>
    <row r="215" spans="21:62" ht="15"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</row>
    <row r="216" spans="21:62" ht="15"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</row>
    <row r="217" spans="21:62" ht="15"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</row>
    <row r="218" spans="21:62" ht="15"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</row>
    <row r="219" spans="21:62" ht="15"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</row>
    <row r="220" spans="21:62" ht="15"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</row>
    <row r="221" spans="21:62" ht="15"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</row>
    <row r="222" spans="21:62" ht="15"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</row>
    <row r="223" spans="21:62" ht="15"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</row>
    <row r="224" spans="21:62" ht="15"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</row>
    <row r="225" spans="21:62" ht="15"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</row>
    <row r="226" spans="21:62" ht="15"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</row>
    <row r="227" spans="21:62" ht="15"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</row>
    <row r="228" spans="21:62" ht="15"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</row>
    <row r="229" spans="21:62" ht="15"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</row>
    <row r="230" spans="21:62" ht="15"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</row>
    <row r="231" spans="21:62" ht="15"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</row>
    <row r="232" spans="21:62" ht="15"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</row>
    <row r="233" spans="21:62" ht="15"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</row>
    <row r="234" spans="21:62" ht="15"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</row>
    <row r="235" spans="21:62" ht="15"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</row>
    <row r="236" spans="21:62" ht="15"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</row>
    <row r="237" spans="21:62" ht="15"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</row>
    <row r="238" spans="21:62" ht="15"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</row>
    <row r="239" spans="21:62" ht="15"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</row>
    <row r="240" spans="21:62" ht="15"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</row>
    <row r="241" spans="21:62" ht="15"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</row>
    <row r="242" spans="21:62" ht="15"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</row>
    <row r="243" spans="21:62" ht="15"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</row>
    <row r="244" spans="21:62" ht="15"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</row>
    <row r="245" spans="21:62" ht="15"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</row>
    <row r="246" spans="21:62" ht="15"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</row>
    <row r="247" spans="21:62" ht="15"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</row>
    <row r="248" spans="21:62" ht="15"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</row>
    <row r="249" spans="21:62" ht="15"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</row>
    <row r="250" spans="21:62" ht="15"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</row>
    <row r="251" spans="21:62" ht="15"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</row>
    <row r="252" spans="21:62" ht="15"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</row>
    <row r="253" spans="21:62" ht="15"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</row>
    <row r="254" spans="21:62" ht="15"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</row>
    <row r="255" spans="21:62" ht="15"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</row>
    <row r="256" spans="21:62" ht="15"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</row>
    <row r="257" spans="21:62" ht="15"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</row>
    <row r="258" spans="21:62" ht="15"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</row>
    <row r="259" spans="21:62" ht="15"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</row>
    <row r="260" spans="21:62" ht="15"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</row>
    <row r="261" spans="21:62" ht="15"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</row>
    <row r="262" spans="21:62" ht="15"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</row>
    <row r="263" spans="21:62" ht="15"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</row>
    <row r="264" spans="21:62" ht="15"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</row>
    <row r="265" spans="21:62" ht="15"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</row>
    <row r="266" spans="21:62" ht="15"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</row>
    <row r="267" spans="21:62" ht="15"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</row>
    <row r="268" spans="21:62" ht="15"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</row>
    <row r="269" spans="21:62" ht="15"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</row>
    <row r="270" spans="21:62" ht="15"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</row>
    <row r="271" spans="21:62" ht="15"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</row>
    <row r="272" spans="21:62" ht="15"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</row>
    <row r="273" spans="21:62" ht="15"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</row>
    <row r="274" spans="21:62" ht="15"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</row>
    <row r="275" spans="21:62" ht="15"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</row>
    <row r="276" spans="21:62" ht="15"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</row>
    <row r="277" spans="21:62" ht="15"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</row>
    <row r="278" spans="21:62" ht="15"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</row>
    <row r="279" spans="21:62" ht="15"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</row>
    <row r="280" spans="21:62" ht="15"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</row>
    <row r="281" spans="21:62" ht="15"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</row>
    <row r="282" spans="21:62" ht="15"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</row>
    <row r="283" spans="21:62" ht="15"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</row>
    <row r="284" spans="21:62" ht="15"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</row>
    <row r="285" spans="21:62" ht="15"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</row>
    <row r="286" spans="21:62" ht="15"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</row>
    <row r="287" spans="21:62" ht="15"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</row>
    <row r="288" spans="21:62" ht="15"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</row>
    <row r="289" spans="21:62" ht="15"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</row>
    <row r="290" spans="21:62" ht="15"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</row>
    <row r="291" spans="21:62" ht="15"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</row>
    <row r="292" spans="21:62" ht="15"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</row>
    <row r="293" spans="21:62" ht="15"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</row>
    <row r="294" spans="21:62" ht="15"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</row>
    <row r="295" spans="21:62" ht="15"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</row>
    <row r="296" spans="21:62" ht="15"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</row>
    <row r="297" spans="21:62" ht="15"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</row>
    <row r="298" spans="21:62" ht="15"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</row>
    <row r="299" spans="21:62" ht="15"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</row>
    <row r="300" spans="21:62" ht="15"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</row>
    <row r="301" spans="21:62" ht="15"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</row>
    <row r="302" spans="21:62" ht="15"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</row>
    <row r="303" spans="21:62" ht="15"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</row>
    <row r="304" spans="21:62" ht="15"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</row>
    <row r="305" spans="21:62" ht="15"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</row>
    <row r="306" spans="21:62" ht="15"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</row>
    <row r="307" spans="21:62" ht="15"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</row>
    <row r="308" spans="21:62" ht="15"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</row>
    <row r="309" spans="21:62" ht="15"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</row>
    <row r="310" spans="21:62" ht="15"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</row>
    <row r="311" spans="21:62" ht="15"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</row>
    <row r="312" spans="21:62" ht="15"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</row>
    <row r="313" spans="21:62" ht="15"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</row>
    <row r="314" spans="21:62" ht="15"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</row>
    <row r="315" spans="21:62" ht="15"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</row>
    <row r="316" spans="21:62" ht="15"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</row>
    <row r="317" spans="21:62" ht="15"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</row>
    <row r="318" spans="21:62" ht="15"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</row>
    <row r="319" spans="21:62" ht="15"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</row>
    <row r="320" spans="21:62" ht="15"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</row>
    <row r="321" spans="21:62" ht="15"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</row>
    <row r="322" spans="21:62" ht="15"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</row>
    <row r="323" spans="21:62" ht="15"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</row>
    <row r="324" spans="21:62" ht="15"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</row>
    <row r="325" spans="21:62" ht="15"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</row>
    <row r="326" spans="21:62" ht="15"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</row>
    <row r="327" spans="21:62" ht="15"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</row>
    <row r="328" spans="21:62" ht="15"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</row>
    <row r="329" spans="21:62" ht="15"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</row>
    <row r="330" spans="21:62" ht="15"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</row>
    <row r="331" spans="21:62" ht="15"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</row>
    <row r="332" spans="21:62" ht="15"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</row>
    <row r="333" spans="21:62" ht="15"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</row>
    <row r="334" spans="21:62" ht="15"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</row>
    <row r="335" spans="21:62" ht="15"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</row>
    <row r="336" spans="21:62" ht="15"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</row>
    <row r="337" spans="21:62" ht="15"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</row>
    <row r="338" spans="21:62" ht="15"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</row>
    <row r="339" spans="21:62" ht="15"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</row>
    <row r="340" spans="21:62" ht="15"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</row>
    <row r="341" spans="21:62" ht="15"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</row>
    <row r="342" spans="21:62" ht="15"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</row>
    <row r="343" spans="21:62" ht="15"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</row>
    <row r="344" spans="21:62" ht="15"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</row>
    <row r="345" spans="21:62" ht="15"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</row>
    <row r="346" spans="21:62" ht="15"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</row>
    <row r="347" spans="21:62" ht="15"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</row>
    <row r="348" spans="21:62" ht="15"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</row>
    <row r="349" spans="21:62" ht="15"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</row>
    <row r="350" spans="21:62" ht="15"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</row>
    <row r="351" spans="21:62" ht="15"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</row>
    <row r="352" spans="21:62" ht="15"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</row>
    <row r="353" spans="21:62" ht="15"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</row>
    <row r="354" spans="21:62" ht="15"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</row>
    <row r="355" spans="21:62" ht="15"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</row>
    <row r="356" spans="21:62" ht="15"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</row>
    <row r="357" spans="21:62" ht="15"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</row>
    <row r="358" spans="21:62" ht="15"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</row>
    <row r="359" spans="21:62" ht="15"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</row>
    <row r="360" spans="21:62" ht="15"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</row>
    <row r="361" spans="21:62" ht="15"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</row>
    <row r="362" spans="21:62" ht="15"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</row>
    <row r="363" spans="21:62" ht="15"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</row>
    <row r="364" spans="21:62" ht="15"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</row>
    <row r="365" spans="21:62" ht="15"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</row>
    <row r="366" spans="21:62" ht="15"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</row>
    <row r="367" spans="21:62" ht="15"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</row>
    <row r="368" spans="21:62" ht="15"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</row>
    <row r="369" spans="21:62" ht="15"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</row>
    <row r="370" spans="21:62" ht="15"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</row>
    <row r="371" spans="21:62" ht="15"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</row>
    <row r="372" spans="21:62" ht="15"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</row>
    <row r="373" spans="21:62" ht="15"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</row>
    <row r="374" spans="21:62" ht="15"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</row>
    <row r="375" spans="21:62" ht="15"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</row>
    <row r="376" spans="21:62" ht="15"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</row>
    <row r="377" spans="21:62" ht="15"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</row>
    <row r="378" spans="21:62" ht="15"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</row>
    <row r="379" spans="21:62" ht="15"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</row>
    <row r="380" spans="21:62" ht="15"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</row>
    <row r="381" spans="21:62" ht="15"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</row>
    <row r="382" spans="21:62" ht="15"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</row>
    <row r="383" spans="21:62" ht="15"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</row>
    <row r="384" spans="21:62" ht="15"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</row>
    <row r="385" spans="21:62" ht="15"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</row>
    <row r="386" spans="21:62" ht="15"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</row>
    <row r="387" spans="21:62" ht="15"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</row>
    <row r="388" spans="21:62" ht="15"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</row>
    <row r="389" spans="21:62" ht="15"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</row>
    <row r="390" spans="21:62" ht="15"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</row>
    <row r="391" spans="21:62" ht="15"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</row>
    <row r="392" spans="21:62" ht="15"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</row>
    <row r="393" spans="21:62" ht="15"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</row>
    <row r="394" spans="21:62" ht="15"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</row>
    <row r="395" spans="21:62" ht="15"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</row>
    <row r="396" spans="21:62" ht="15"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</row>
    <row r="397" spans="21:62" ht="15"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</row>
    <row r="398" spans="21:62" ht="15"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</row>
    <row r="399" spans="21:62" ht="15"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</row>
    <row r="400" spans="21:62" ht="15"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</row>
    <row r="401" spans="21:62" ht="15"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</row>
    <row r="402" spans="21:62" ht="15"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</row>
    <row r="403" spans="21:62" ht="15"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</row>
    <row r="404" spans="21:62" ht="15"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</row>
    <row r="405" spans="21:62" ht="15"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</row>
    <row r="406" spans="21:62" ht="15"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</row>
    <row r="407" spans="21:62" ht="15"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</row>
    <row r="408" spans="21:62" ht="15"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</row>
    <row r="409" spans="21:62" ht="15"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</row>
    <row r="410" spans="21:62" ht="15"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</row>
    <row r="411" spans="22:62" ht="15"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</row>
    <row r="412" spans="21:62" ht="15"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</row>
    <row r="413" spans="21:62" ht="15"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</row>
    <row r="414" spans="21:62" ht="15"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</row>
    <row r="415" spans="21:62" ht="15"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</row>
    <row r="416" spans="21:62" ht="15"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</row>
    <row r="417" spans="21:62" ht="15"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</row>
    <row r="418" spans="21:62" ht="15"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</row>
    <row r="419" spans="21:62" ht="15"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</row>
    <row r="420" spans="21:62" ht="15"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</row>
    <row r="421" spans="21:62" ht="15"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</row>
    <row r="422" spans="21:62" ht="15"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</row>
    <row r="423" spans="21:62" ht="15"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</row>
    <row r="424" spans="21:62" ht="15"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</row>
    <row r="425" spans="21:62" ht="15"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</row>
    <row r="426" spans="21:62" ht="15"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</row>
    <row r="427" spans="21:62" ht="15"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</row>
    <row r="428" spans="21:62" ht="15"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</row>
    <row r="429" spans="21:62" ht="15"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</row>
    <row r="430" spans="21:62" ht="15"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</row>
    <row r="431" spans="21:62" ht="15"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</row>
    <row r="432" spans="21:62" ht="15"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</row>
    <row r="433" spans="21:62" ht="15"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</row>
    <row r="434" spans="21:62" ht="15"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</row>
    <row r="435" spans="21:62" ht="15"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</row>
    <row r="436" spans="21:62" ht="15"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</row>
    <row r="437" spans="21:62" ht="15"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</row>
    <row r="438" spans="21:62" ht="15"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</row>
    <row r="439" spans="21:62" ht="15"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</row>
    <row r="440" spans="21:62" ht="15"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</row>
    <row r="441" spans="21:62" ht="15"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</row>
    <row r="442" spans="21:62" ht="15"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</row>
    <row r="443" spans="21:62" ht="15"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</row>
    <row r="444" spans="21:62" ht="15"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</row>
    <row r="445" spans="21:62" ht="15"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</row>
    <row r="446" spans="21:62" ht="15"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</row>
    <row r="447" spans="21:62" ht="15"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</row>
    <row r="448" spans="21:62" ht="15"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</row>
    <row r="449" spans="21:62" ht="15"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</row>
    <row r="450" spans="21:62" ht="15"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</row>
    <row r="451" spans="21:62" ht="15"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</row>
    <row r="452" spans="21:62" ht="15"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</row>
    <row r="453" spans="21:62" ht="15"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</row>
    <row r="454" spans="21:62" ht="15"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</row>
    <row r="455" spans="21:62" ht="15"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</row>
    <row r="456" spans="21:62" ht="15"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</row>
    <row r="457" spans="21:62" ht="15"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</row>
    <row r="458" spans="21:62" ht="15"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</row>
    <row r="459" spans="21:62" ht="15"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</row>
    <row r="460" spans="21:62" ht="15"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</row>
    <row r="461" spans="21:62" ht="15"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</row>
    <row r="462" spans="21:62" ht="15"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</row>
    <row r="463" spans="21:62" ht="15"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</row>
    <row r="464" spans="21:62" ht="15"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</row>
    <row r="465" spans="21:62" ht="15"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</row>
    <row r="466" spans="21:62" ht="15"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</row>
    <row r="467" spans="21:62" ht="15"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</row>
    <row r="468" spans="21:62" ht="15"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</row>
    <row r="469" spans="21:62" ht="15"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</row>
    <row r="470" spans="21:62" ht="15"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</row>
    <row r="471" spans="21:62" ht="15"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</row>
    <row r="472" spans="21:62" ht="15"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</row>
    <row r="473" spans="21:62" ht="15"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</row>
    <row r="474" spans="21:62" ht="15"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</row>
    <row r="475" spans="21:62" ht="15"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</row>
    <row r="476" spans="21:62" ht="15"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</row>
    <row r="477" spans="21:62" ht="15"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</row>
    <row r="478" spans="21:62" ht="15"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</row>
    <row r="479" spans="21:62" ht="15"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</row>
    <row r="480" spans="21:62" ht="15"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</row>
    <row r="481" spans="21:62" ht="15"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</row>
    <row r="482" spans="21:62" ht="15"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</row>
    <row r="483" spans="21:62" ht="15"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</row>
    <row r="484" spans="21:62" ht="15"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</row>
    <row r="485" spans="21:62" ht="15"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</row>
    <row r="486" spans="21:62" ht="15"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</row>
    <row r="487" spans="21:62" ht="15"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</row>
    <row r="488" spans="21:62" ht="15"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</row>
    <row r="489" spans="21:62" ht="15"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</row>
    <row r="490" spans="21:62" ht="15"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</row>
    <row r="491" spans="21:62" ht="15"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</row>
    <row r="492" spans="21:62" ht="15"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</row>
    <row r="493" spans="21:62" ht="15"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</row>
    <row r="494" spans="21:62" ht="15"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</row>
    <row r="495" spans="21:62" ht="15"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</row>
    <row r="496" spans="21:62" ht="15"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</row>
    <row r="497" spans="21:62" ht="15"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</row>
    <row r="498" spans="21:62" ht="15"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</row>
    <row r="499" spans="21:62" ht="15"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</row>
    <row r="500" spans="21:62" ht="15"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</row>
    <row r="501" spans="21:62" ht="15"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</row>
    <row r="502" spans="21:62" ht="15"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</row>
    <row r="503" spans="21:62" ht="15"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</row>
    <row r="504" spans="21:62" ht="15"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</row>
    <row r="505" spans="21:62" ht="15"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</row>
    <row r="506" spans="21:62" ht="15"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</row>
    <row r="507" spans="21:62" ht="15"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</row>
    <row r="508" spans="21:62" ht="15"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</row>
    <row r="509" spans="21:62" ht="15"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</row>
    <row r="510" spans="21:62" ht="15"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</row>
    <row r="511" spans="21:62" ht="15"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</row>
    <row r="512" spans="21:62" ht="15"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</row>
    <row r="513" spans="21:62" ht="15"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</row>
    <row r="514" spans="21:62" ht="15"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</row>
    <row r="515" spans="21:62" ht="15"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</row>
    <row r="516" spans="21:62" ht="15"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</row>
    <row r="517" spans="21:62" ht="15"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</row>
    <row r="518" spans="21:62" ht="15"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</row>
    <row r="519" spans="21:62" ht="15"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</row>
    <row r="520" spans="21:62" ht="15"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</row>
    <row r="521" spans="21:62" ht="15"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</row>
    <row r="522" spans="21:62" ht="15"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</row>
    <row r="523" spans="21:62" ht="15"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</row>
    <row r="524" spans="21:62" ht="15"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</row>
    <row r="525" spans="21:62" ht="15"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</row>
    <row r="526" spans="21:62" ht="15"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</row>
    <row r="527" spans="21:62" ht="15"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</row>
    <row r="528" spans="21:62" ht="15"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</row>
    <row r="529" spans="21:62" ht="15"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</row>
    <row r="530" spans="21:62" ht="15"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</row>
    <row r="531" spans="21:62" ht="15"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</row>
    <row r="532" spans="21:62" ht="15"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</row>
    <row r="533" spans="21:62" ht="15"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</row>
    <row r="534" spans="21:62" ht="15"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</row>
    <row r="535" spans="21:62" ht="15"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</row>
    <row r="536" spans="21:62" ht="15"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</row>
    <row r="537" spans="21:62" ht="15"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</row>
    <row r="538" spans="21:62" ht="15"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</row>
    <row r="539" spans="21:62" ht="15"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</row>
    <row r="540" spans="21:62" ht="15"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</row>
    <row r="541" spans="21:62" ht="15"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</row>
    <row r="542" spans="21:62" ht="15"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</row>
    <row r="543" spans="21:62" ht="15"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</row>
    <row r="544" spans="21:62" ht="15"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</row>
    <row r="545" spans="21:62" ht="15"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</row>
    <row r="546" spans="21:62" ht="15"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</row>
    <row r="547" spans="21:62" ht="15"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</row>
    <row r="548" spans="21:62" ht="15"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</row>
    <row r="549" spans="21:62" ht="15"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</row>
    <row r="550" spans="21:62" ht="15"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</row>
    <row r="551" spans="21:62" ht="15"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</row>
    <row r="552" spans="21:62" ht="15"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</row>
    <row r="553" spans="21:62" ht="15"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</row>
    <row r="554" spans="21:62" ht="15"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</row>
    <row r="555" spans="21:62" ht="15"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</row>
    <row r="556" spans="21:62" ht="15"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</row>
    <row r="557" spans="21:62" ht="15"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</row>
    <row r="558" spans="21:62" ht="15"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</row>
    <row r="559" spans="21:62" ht="15"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</row>
    <row r="560" spans="21:62" ht="15"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</row>
    <row r="561" spans="21:62" ht="15"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</row>
    <row r="562" spans="21:62" ht="15"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</row>
    <row r="563" spans="21:62" ht="15"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</row>
    <row r="564" spans="21:62" ht="15"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</row>
    <row r="565" spans="21:62" ht="15"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</row>
    <row r="566" spans="21:62" ht="15"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</row>
    <row r="567" spans="21:62" ht="15"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</row>
    <row r="568" spans="21:62" ht="15"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</row>
    <row r="569" spans="21:62" ht="15"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</row>
    <row r="570" spans="21:62" ht="15"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</row>
    <row r="571" spans="21:62" ht="15"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</row>
    <row r="572" spans="21:62" ht="15"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</row>
    <row r="573" spans="21:62" ht="15"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</row>
    <row r="574" spans="21:62" ht="15"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</row>
    <row r="575" spans="21:62" ht="15"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</row>
    <row r="576" spans="21:62" ht="15"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</row>
    <row r="577" spans="21:62" ht="15"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</row>
    <row r="578" spans="21:62" ht="15"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</row>
    <row r="579" spans="21:62" ht="15"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</row>
    <row r="580" spans="21:62" ht="15"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</row>
    <row r="581" spans="21:62" ht="15"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</row>
    <row r="582" spans="21:62" ht="15"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</row>
    <row r="583" spans="21:62" ht="15"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</row>
    <row r="584" spans="21:62" ht="15"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</row>
    <row r="585" spans="21:62" ht="15"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</row>
    <row r="586" spans="21:62" ht="15"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</row>
    <row r="587" spans="21:62" ht="15"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</row>
    <row r="588" spans="21:62" ht="15"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</row>
    <row r="589" spans="21:62" ht="15"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</row>
    <row r="590" spans="21:62" ht="15"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</row>
    <row r="591" spans="21:62" ht="15"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</row>
    <row r="592" spans="21:62" ht="15"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</row>
    <row r="593" spans="21:62" ht="15"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</row>
    <row r="594" spans="21:62" ht="15"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</row>
    <row r="595" spans="21:62" ht="15"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</row>
    <row r="596" spans="21:62" ht="15"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</row>
    <row r="597" spans="21:62" ht="15"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</row>
    <row r="598" spans="21:62" ht="15"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</row>
    <row r="599" spans="21:62" ht="15"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</row>
    <row r="600" spans="21:62" ht="15"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</row>
    <row r="601" spans="21:62" ht="15"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</row>
    <row r="602" spans="21:62" ht="15"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</row>
    <row r="603" spans="21:62" ht="15"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</row>
    <row r="604" spans="21:62" ht="15"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</row>
    <row r="605" spans="21:62" ht="15"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</row>
    <row r="606" spans="21:62" ht="15"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</row>
    <row r="607" spans="21:62" ht="15"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</row>
    <row r="608" spans="21:62" ht="15"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</row>
    <row r="609" spans="21:62" ht="15"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</row>
    <row r="610" spans="21:62" ht="15"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</row>
    <row r="611" spans="21:62" ht="15"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</row>
    <row r="612" spans="21:62" ht="15"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</row>
    <row r="613" spans="21:62" ht="15"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</row>
    <row r="614" spans="21:62" ht="15"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</row>
    <row r="615" spans="21:62" ht="15"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</row>
    <row r="616" spans="21:62" ht="15"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</row>
    <row r="617" spans="21:62" ht="15"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</row>
    <row r="618" spans="21:62" ht="15"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</row>
    <row r="619" spans="21:62" ht="15"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</row>
    <row r="620" spans="21:62" ht="15"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</row>
    <row r="621" spans="21:62" ht="15"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</row>
    <row r="622" spans="21:62" ht="15"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</row>
    <row r="623" spans="21:62" ht="15"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</row>
    <row r="624" spans="21:62" ht="15"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</row>
    <row r="625" spans="21:62" ht="15"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</row>
    <row r="626" spans="21:62" ht="15"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</row>
    <row r="627" spans="21:62" ht="15"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</row>
    <row r="628" spans="21:62" ht="15"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</row>
    <row r="629" spans="21:62" ht="15"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</row>
    <row r="630" spans="21:62" ht="15"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</row>
    <row r="631" spans="21:62" ht="15"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</row>
    <row r="632" spans="21:62" ht="15"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</row>
    <row r="633" spans="21:62" ht="15"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</row>
    <row r="634" spans="21:62" ht="15"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</row>
    <row r="635" spans="21:62" ht="15"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</row>
    <row r="636" spans="21:62" ht="15"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</row>
    <row r="637" spans="21:62" ht="15"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</row>
    <row r="638" spans="21:62" ht="15"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</row>
    <row r="639" spans="21:62" ht="15"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</row>
    <row r="640" spans="21:62" ht="15"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</row>
    <row r="641" spans="21:62" ht="15"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</row>
    <row r="642" spans="21:62" ht="15"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</row>
    <row r="643" spans="21:62" ht="15"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</row>
    <row r="644" spans="21:62" ht="15"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</row>
    <row r="645" spans="21:62" ht="15"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</row>
    <row r="646" spans="21:62" ht="15"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</row>
    <row r="647" spans="21:62" ht="15"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</row>
    <row r="648" spans="21:62" ht="15"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</row>
    <row r="649" spans="21:62" ht="15"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</row>
    <row r="650" spans="21:62" ht="15"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</row>
    <row r="651" spans="21:62" ht="15"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</row>
    <row r="652" spans="21:62" ht="15"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</row>
    <row r="653" spans="21:62" ht="15"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</row>
    <row r="654" spans="21:62" ht="15"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</row>
    <row r="655" spans="21:62" ht="15"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</row>
    <row r="656" spans="21:62" ht="15"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</row>
    <row r="657" spans="21:62" ht="15"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</row>
    <row r="658" spans="21:62" ht="15"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</row>
    <row r="659" spans="21:62" ht="15"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</row>
    <row r="660" spans="21:62" ht="15"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</row>
    <row r="661" spans="21:62" ht="15"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</row>
    <row r="662" spans="21:62" ht="15"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</row>
    <row r="663" spans="21:62" ht="15"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</row>
    <row r="664" spans="21:62" ht="15"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</row>
    <row r="665" spans="21:62" ht="15"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</row>
    <row r="666" spans="21:62" ht="15"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</row>
    <row r="667" spans="21:62" ht="15"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</row>
    <row r="668" spans="21:62" ht="15"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</row>
    <row r="669" spans="21:62" ht="15"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</row>
    <row r="670" spans="21:62" ht="15"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</row>
    <row r="671" spans="21:62" ht="15"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</row>
    <row r="672" spans="21:62" ht="15"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</row>
    <row r="673" spans="21:62" ht="15"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</row>
    <row r="674" spans="21:62" ht="15"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</row>
    <row r="675" spans="21:62" ht="15"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</row>
    <row r="676" spans="21:62" ht="15"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</row>
    <row r="677" spans="21:62" ht="15"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</row>
    <row r="678" spans="21:62" ht="15"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</row>
    <row r="679" spans="21:62" ht="15"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</row>
    <row r="680" spans="21:62" ht="15"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</row>
    <row r="681" spans="21:62" ht="15"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</row>
    <row r="682" spans="21:62" ht="15"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</row>
    <row r="683" spans="21:62" ht="15"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</row>
    <row r="684" spans="21:62" ht="15"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</row>
    <row r="685" spans="21:62" ht="15"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</row>
    <row r="686" spans="21:62" ht="15"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</row>
    <row r="687" spans="21:62" ht="15"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</row>
    <row r="688" spans="21:62" ht="15"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</row>
    <row r="689" spans="21:62" ht="15"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</row>
    <row r="690" spans="21:62" ht="15"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</row>
    <row r="691" spans="21:62" ht="15"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</row>
    <row r="692" spans="21:62" ht="15"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</row>
    <row r="693" spans="21:62" ht="15"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</row>
    <row r="694" spans="21:62" ht="15"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</row>
    <row r="695" spans="21:62" ht="15"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</row>
    <row r="696" spans="21:62" ht="15"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</row>
    <row r="697" spans="21:62" ht="15"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</row>
    <row r="698" spans="21:62" ht="15"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</row>
    <row r="699" spans="21:62" ht="15"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</row>
    <row r="700" spans="21:62" ht="15"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</row>
    <row r="701" spans="21:62" ht="15"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</row>
    <row r="702" spans="21:62" ht="15"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</row>
    <row r="703" spans="21:62" ht="15"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</row>
    <row r="704" spans="21:62" ht="15"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</row>
    <row r="705" spans="21:62" ht="15"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</row>
    <row r="706" spans="21:62" ht="15"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</row>
    <row r="707" spans="21:62" ht="15"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</row>
    <row r="708" spans="21:62" ht="15"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</row>
    <row r="709" spans="21:62" ht="15"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</row>
    <row r="710" spans="21:62" ht="15"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</row>
    <row r="711" spans="21:62" ht="15"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</row>
    <row r="712" spans="21:62" ht="15"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</row>
    <row r="713" spans="21:62" ht="15"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</row>
    <row r="714" spans="21:62" ht="15"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</row>
    <row r="715" spans="21:62" ht="15"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</row>
    <row r="716" spans="21:62" ht="15"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</row>
    <row r="717" spans="21:62" ht="15"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</row>
    <row r="718" spans="21:62" ht="15"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</row>
    <row r="719" spans="21:62" ht="15"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</row>
    <row r="720" spans="21:62" ht="15"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</row>
    <row r="721" spans="21:62" ht="15"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</row>
    <row r="722" spans="21:62" ht="15"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</row>
    <row r="723" spans="21:62" ht="15"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</row>
    <row r="724" spans="21:62" ht="15"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</row>
    <row r="725" spans="21:62" ht="15"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</row>
    <row r="726" spans="21:62" ht="15"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</row>
    <row r="727" spans="21:62" ht="15"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</row>
    <row r="728" spans="21:62" ht="15"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</row>
    <row r="729" spans="21:62" ht="15"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</row>
    <row r="730" spans="21:62" ht="15"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</row>
    <row r="731" spans="21:62" ht="15"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</row>
    <row r="732" spans="21:62" ht="15"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</row>
    <row r="733" spans="21:62" ht="15"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</row>
    <row r="734" spans="21:62" ht="15"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</row>
    <row r="735" spans="21:62" ht="15"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</row>
    <row r="736" spans="21:62" ht="15"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</row>
    <row r="737" spans="21:62" ht="15"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</row>
    <row r="738" spans="21:62" ht="15"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</row>
    <row r="739" spans="21:62" ht="15"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</row>
    <row r="740" spans="21:62" ht="15"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</row>
    <row r="741" spans="21:62" ht="15"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</row>
    <row r="742" spans="21:62" ht="15"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</row>
    <row r="743" spans="21:62" ht="15"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</row>
    <row r="744" spans="21:62" ht="15"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</row>
    <row r="745" spans="21:62" ht="15"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</row>
    <row r="746" spans="21:62" ht="15"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</row>
    <row r="747" spans="21:62" ht="15"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</row>
    <row r="748" spans="21:62" ht="15"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</row>
    <row r="749" spans="21:62" ht="15"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</row>
    <row r="750" spans="21:62" ht="15"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</row>
    <row r="751" spans="21:62" ht="15"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</row>
    <row r="752" spans="21:62" ht="15"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</row>
    <row r="753" spans="21:62" ht="15"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</row>
    <row r="754" spans="21:62" ht="15"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</row>
    <row r="755" spans="21:62" ht="15"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</row>
    <row r="756" spans="21:62" ht="15"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</row>
    <row r="757" spans="21:62" ht="15"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</row>
    <row r="758" spans="21:62" ht="15"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</row>
    <row r="759" spans="21:62" ht="15"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</row>
    <row r="760" spans="21:62" ht="15"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</row>
    <row r="761" spans="21:62" ht="15"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</row>
    <row r="762" spans="21:62" ht="15"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</row>
    <row r="763" spans="21:62" ht="15"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</row>
    <row r="764" spans="21:62" ht="15"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</row>
    <row r="765" spans="21:62" ht="15"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</row>
    <row r="766" spans="21:62" ht="15"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</row>
    <row r="767" spans="21:62" ht="15"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</row>
    <row r="768" spans="21:62" ht="15"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</row>
    <row r="769" spans="21:62" ht="15"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</row>
    <row r="770" spans="21:62" ht="15"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</row>
    <row r="771" spans="21:62" ht="15"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</row>
    <row r="772" spans="21:62" ht="15"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</row>
    <row r="773" spans="21:62" ht="15"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</row>
    <row r="774" spans="21:62" ht="15"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</row>
    <row r="775" spans="21:62" ht="15"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</row>
    <row r="776" spans="21:62" ht="15"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</row>
    <row r="777" spans="21:62" ht="15"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</row>
    <row r="778" spans="21:62" ht="15"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</row>
    <row r="779" spans="21:62" ht="15"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</row>
    <row r="780" spans="21:62" ht="15"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</row>
    <row r="781" spans="21:62" ht="15"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</row>
    <row r="782" spans="21:62" ht="15"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</row>
    <row r="783" spans="21:62" ht="15"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</row>
    <row r="784" spans="21:62" ht="15"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</row>
    <row r="785" spans="21:62" ht="15"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</row>
    <row r="786" spans="21:62" ht="15"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</row>
    <row r="787" spans="21:62" ht="15"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</row>
    <row r="788" spans="21:62" ht="15"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</row>
    <row r="789" spans="21:62" ht="15"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</row>
    <row r="790" spans="21:62" ht="15"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</row>
    <row r="791" spans="21:62" ht="15"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</row>
    <row r="792" spans="21:62" ht="15"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</row>
    <row r="793" spans="21:62" ht="15"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</row>
    <row r="794" spans="21:62" ht="15"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</row>
    <row r="795" spans="21:62" ht="15"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</row>
    <row r="796" spans="21:62" ht="15"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</row>
    <row r="797" spans="21:62" ht="15"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</row>
    <row r="798" spans="21:62" ht="15"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</row>
    <row r="799" spans="21:62" ht="15"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</row>
    <row r="800" spans="21:62" ht="15"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</row>
    <row r="801" spans="21:62" ht="15"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</row>
    <row r="802" spans="21:62" ht="15"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</row>
    <row r="803" spans="21:62" ht="15"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</row>
    <row r="804" spans="21:62" ht="15"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</row>
    <row r="805" spans="21:62" ht="15"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</row>
    <row r="806" spans="21:62" ht="15"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</row>
    <row r="807" spans="21:62" ht="15"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</row>
    <row r="808" spans="21:62" ht="15"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</row>
    <row r="809" spans="21:62" ht="15"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</row>
    <row r="810" spans="21:62" ht="15"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</row>
    <row r="811" spans="21:62" ht="15"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</row>
    <row r="812" spans="21:62" ht="15"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</row>
    <row r="813" spans="21:62" ht="15"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</row>
    <row r="814" spans="21:62" ht="15"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</row>
    <row r="815" spans="21:62" ht="15"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</row>
    <row r="816" spans="21:62" ht="15"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</row>
    <row r="817" spans="21:62" ht="15"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</row>
    <row r="818" spans="21:62" ht="15"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</row>
    <row r="819" spans="21:62" ht="15"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</row>
    <row r="820" spans="21:62" ht="15"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</row>
    <row r="821" spans="21:62" ht="15"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</row>
    <row r="822" spans="21:62" ht="15"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</row>
    <row r="823" spans="21:62" ht="15"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</row>
    <row r="824" spans="21:62" ht="15"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</row>
    <row r="825" spans="21:62" ht="15"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</row>
    <row r="826" spans="21:62" ht="15"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</row>
    <row r="827" spans="21:62" ht="15"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</row>
    <row r="828" spans="21:62" ht="15"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</row>
    <row r="829" spans="21:62" ht="15"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</row>
    <row r="830" spans="21:62" ht="15"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</row>
    <row r="831" spans="21:62" ht="15"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</row>
    <row r="832" spans="21:62" ht="15"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</row>
    <row r="833" spans="21:62" ht="15"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</row>
    <row r="834" spans="21:62" ht="15"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</row>
    <row r="835" spans="21:62" ht="15"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</row>
    <row r="836" spans="21:62" ht="15"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</row>
    <row r="837" spans="21:62" ht="15"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</row>
    <row r="838" spans="21:62" ht="15"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</row>
    <row r="839" spans="21:62" ht="15"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</row>
    <row r="840" spans="21:62" ht="15"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</row>
    <row r="841" spans="21:62" ht="15"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</row>
    <row r="842" spans="21:62" ht="15"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</row>
    <row r="843" spans="21:62" ht="15"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</row>
    <row r="844" spans="21:62" ht="15"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</row>
    <row r="845" spans="21:62" ht="15"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</row>
    <row r="846" spans="21:62" ht="15"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</row>
    <row r="847" spans="21:62" ht="15"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</row>
    <row r="848" spans="21:62" ht="15"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</row>
    <row r="849" spans="21:62" ht="15"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</row>
    <row r="850" spans="21:62" ht="15"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</row>
    <row r="851" spans="21:62" ht="15"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</row>
    <row r="852" spans="21:62" ht="15"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</row>
    <row r="853" spans="21:62" ht="15"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</row>
    <row r="854" spans="21:62" ht="15"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</row>
    <row r="855" spans="21:62" ht="15"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</row>
    <row r="856" spans="21:62" ht="15"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</row>
    <row r="857" spans="21:62" ht="15"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</row>
    <row r="858" spans="21:62" ht="15"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</row>
    <row r="859" spans="21:62" ht="15"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</row>
    <row r="860" spans="21:62" ht="15"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</row>
    <row r="861" spans="21:62" ht="15"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</row>
    <row r="862" spans="21:62" ht="15"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</row>
    <row r="863" spans="21:62" ht="15"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</row>
    <row r="864" spans="21:62" ht="15"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</row>
    <row r="865" spans="21:62" ht="15"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</row>
    <row r="866" spans="21:62" ht="15"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</row>
    <row r="867" spans="21:62" ht="15"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</row>
    <row r="868" spans="21:62" ht="15"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</row>
    <row r="869" spans="21:62" ht="15"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</row>
    <row r="870" spans="21:62" ht="15"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</row>
    <row r="871" spans="21:62" ht="15"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</row>
    <row r="872" spans="21:62" ht="15"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</row>
    <row r="873" spans="21:62" ht="15"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</row>
    <row r="874" spans="21:62" ht="15"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</row>
    <row r="875" spans="21:62" ht="15"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</row>
    <row r="876" spans="21:62" ht="15"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</row>
    <row r="877" spans="21:62" ht="15"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</row>
    <row r="878" spans="21:62" ht="15"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</row>
    <row r="879" spans="21:62" ht="15"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</row>
    <row r="880" spans="21:62" ht="15"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</row>
    <row r="881" spans="21:62" ht="15"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</row>
    <row r="882" spans="21:62" ht="15"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</row>
    <row r="883" spans="21:62" ht="15"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</row>
    <row r="884" spans="21:62" ht="15"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</row>
    <row r="885" spans="21:62" ht="15"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</row>
    <row r="886" spans="21:62" ht="15"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</row>
    <row r="887" spans="21:62" ht="15"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</row>
    <row r="888" spans="21:62" ht="15"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</row>
    <row r="889" spans="21:62" ht="15"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</row>
    <row r="890" spans="21:62" ht="15"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</row>
    <row r="891" spans="21:62" ht="15"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</row>
    <row r="892" spans="21:62" ht="15"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</row>
    <row r="893" spans="21:62" ht="15"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</row>
    <row r="894" spans="21:62" ht="15"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</row>
    <row r="895" spans="21:62" ht="15"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</row>
    <row r="896" spans="21:62" ht="15"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</row>
    <row r="897" spans="21:62" ht="15"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</row>
    <row r="898" spans="21:62" ht="15"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</row>
    <row r="899" spans="21:62" ht="15"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</row>
    <row r="900" spans="21:62" ht="15"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</row>
    <row r="901" spans="21:62" ht="15"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</row>
    <row r="902" spans="21:62" ht="15"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</row>
    <row r="903" spans="21:62" ht="15"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</row>
    <row r="904" spans="21:62" ht="15"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</row>
    <row r="905" spans="21:62" ht="15"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</row>
    <row r="906" spans="21:62" ht="15"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</row>
    <row r="907" spans="21:62" ht="15"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</row>
    <row r="908" spans="21:62" ht="15"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</row>
    <row r="909" spans="21:62" ht="15"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</row>
    <row r="910" spans="21:62" ht="15"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</row>
    <row r="911" spans="21:62" ht="15"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</row>
    <row r="912" spans="21:62" ht="15"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</row>
    <row r="913" spans="21:62" ht="15"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</row>
    <row r="914" spans="21:62" ht="15"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</row>
    <row r="915" spans="21:62" ht="15"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</row>
    <row r="916" spans="21:62" ht="15"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</row>
    <row r="917" spans="21:62" ht="15"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</row>
    <row r="918" spans="21:62" ht="15"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</row>
    <row r="919" spans="21:62" ht="15"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</row>
    <row r="920" spans="21:62" ht="15"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</row>
    <row r="921" spans="21:62" ht="15"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</row>
    <row r="922" spans="21:62" ht="15"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</row>
    <row r="923" spans="21:62" ht="15"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</row>
    <row r="924" spans="21:62" ht="15"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</row>
    <row r="925" spans="21:62" ht="15"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</row>
    <row r="926" spans="21:62" ht="15"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</row>
    <row r="927" spans="21:62" ht="15"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</row>
    <row r="928" spans="21:62" ht="15"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</row>
    <row r="929" spans="21:62" ht="15"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</row>
    <row r="930" spans="21:62" ht="15"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</row>
    <row r="931" spans="21:62" ht="15"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</row>
    <row r="932" spans="21:62" ht="15"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</row>
    <row r="933" spans="21:62" ht="15"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</row>
    <row r="934" spans="21:62" ht="15"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</row>
    <row r="935" spans="21:62" ht="15"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</row>
    <row r="936" spans="21:62" ht="15"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</row>
    <row r="937" spans="21:62" ht="15"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</row>
    <row r="938" spans="21:62" ht="15"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</row>
    <row r="939" spans="21:62" ht="15"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</row>
    <row r="940" spans="21:62" ht="15"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</row>
    <row r="941" spans="21:62" ht="15"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</row>
    <row r="942" spans="21:62" ht="15"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</row>
    <row r="943" spans="21:62" ht="15"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</row>
    <row r="944" spans="21:62" ht="15"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</row>
    <row r="945" spans="21:62" ht="15"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</row>
    <row r="946" spans="21:62" ht="15"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</row>
    <row r="947" spans="21:62" ht="15"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</row>
    <row r="948" spans="21:62" ht="15"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</row>
    <row r="949" spans="21:62" ht="15"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</row>
    <row r="950" spans="21:62" ht="15"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</row>
    <row r="951" spans="21:62" ht="15"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</row>
    <row r="952" spans="21:62" ht="15"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</row>
    <row r="953" spans="21:62" ht="15"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</row>
    <row r="954" spans="21:62" ht="15"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</row>
    <row r="955" spans="21:62" ht="15"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</row>
    <row r="956" spans="21:62" ht="15"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</row>
    <row r="957" spans="21:62" ht="15"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</row>
    <row r="958" spans="21:62" ht="15"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</row>
    <row r="959" spans="21:62" ht="15"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</row>
    <row r="960" spans="21:62" ht="15"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</row>
    <row r="961" spans="21:62" ht="15"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</row>
    <row r="962" spans="21:62" ht="15"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</row>
    <row r="963" spans="21:62" ht="15"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</row>
    <row r="964" spans="21:62" ht="15"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</row>
    <row r="965" spans="21:62" ht="15"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</row>
    <row r="966" spans="21:62" ht="15"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</row>
    <row r="967" spans="21:62" ht="15"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</row>
    <row r="968" spans="21:62" ht="15"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</row>
    <row r="969" spans="21:62" ht="15"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</row>
    <row r="970" spans="21:62" ht="15"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</row>
    <row r="971" spans="21:62" ht="15"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</row>
    <row r="972" spans="21:62" ht="15"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</row>
    <row r="973" spans="21:62" ht="15"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</row>
    <row r="974" spans="21:62" ht="15"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</row>
    <row r="975" spans="21:62" ht="15"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</row>
    <row r="976" spans="21:62" ht="15"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</row>
    <row r="977" spans="21:62" ht="15"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</row>
    <row r="978" spans="21:62" ht="15"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</row>
    <row r="979" spans="21:62" ht="15"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</row>
    <row r="980" spans="21:62" ht="15"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</row>
    <row r="981" spans="21:62" ht="15"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</row>
    <row r="982" spans="21:62" ht="15"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</row>
    <row r="983" spans="21:62" ht="15"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</row>
    <row r="984" spans="21:62" ht="15"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</row>
    <row r="985" spans="21:62" ht="15"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</row>
    <row r="986" spans="21:62" ht="15"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</row>
    <row r="987" spans="21:62" ht="15"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</row>
    <row r="988" spans="21:62" ht="15"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</row>
    <row r="989" spans="21:62" ht="15"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</row>
    <row r="990" spans="21:62" ht="15"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</row>
    <row r="991" spans="21:62" ht="15"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</row>
    <row r="992" spans="21:62" ht="15"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</row>
    <row r="993" spans="21:62" ht="15"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</row>
    <row r="994" spans="21:62" ht="15"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</row>
    <row r="995" spans="21:62" ht="15"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</row>
    <row r="996" spans="21:62" ht="15"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</row>
    <row r="997" spans="21:62" ht="15"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</row>
    <row r="998" spans="21:62" ht="15"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</row>
    <row r="999" spans="21:62" ht="15"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</row>
    <row r="1000" spans="21:62" ht="15"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</row>
    <row r="1001" spans="21:62" ht="15"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</row>
    <row r="1002" spans="21:62" ht="15"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</row>
    <row r="1003" spans="21:62" ht="15"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</row>
    <row r="1004" spans="21:62" ht="15"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</row>
    <row r="1005" spans="21:62" ht="15"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</row>
    <row r="1006" spans="21:62" ht="15"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</row>
    <row r="1007" spans="21:62" ht="15"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</row>
    <row r="1008" spans="21:62" ht="15"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</row>
    <row r="1009" spans="21:62" ht="15"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</row>
    <row r="1010" spans="21:62" ht="15"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</row>
    <row r="1011" spans="21:62" ht="15"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</row>
    <row r="1012" spans="21:62" ht="15"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</row>
    <row r="1013" spans="21:62" ht="15"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</row>
    <row r="1014" spans="21:62" ht="15"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</row>
    <row r="1015" spans="21:62" ht="15"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</row>
    <row r="1016" spans="21:62" ht="15"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</row>
    <row r="1017" spans="21:62" ht="15"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</row>
    <row r="1018" spans="21:62" ht="15"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</row>
    <row r="1019" spans="21:62" ht="15"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</row>
    <row r="1020" spans="21:62" ht="15"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</row>
    <row r="1021" spans="21:62" ht="15"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</row>
    <row r="1022" spans="21:62" ht="15"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</row>
    <row r="1023" spans="21:62" ht="15"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</row>
    <row r="1024" spans="21:62" ht="15"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</row>
    <row r="1025" spans="21:62" ht="15"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</row>
    <row r="1026" spans="21:62" ht="15"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</row>
    <row r="1027" spans="21:62" ht="15"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</row>
    <row r="1028" spans="21:62" ht="15"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</row>
    <row r="1029" spans="21:62" ht="15"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</row>
    <row r="1030" spans="21:62" ht="15"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</row>
    <row r="1031" spans="21:62" ht="15"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</row>
    <row r="1032" spans="21:62" ht="15"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</row>
    <row r="1033" spans="21:62" ht="15"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</row>
    <row r="1034" spans="21:62" ht="15"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</row>
    <row r="1035" spans="21:62" ht="15"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</row>
    <row r="1036" spans="21:62" ht="15"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</row>
    <row r="1037" spans="21:62" ht="15"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</row>
    <row r="1038" spans="21:62" ht="15"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</row>
    <row r="1039" spans="21:62" ht="15"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</row>
    <row r="1040" spans="21:62" ht="15"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</row>
    <row r="1041" spans="21:62" ht="15"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</row>
    <row r="1042" spans="21:62" ht="15"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</row>
    <row r="1043" spans="21:62" ht="15"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</row>
    <row r="1044" spans="21:62" ht="15"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</row>
    <row r="1045" spans="21:62" ht="15"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</row>
    <row r="1046" spans="21:62" ht="15"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</row>
    <row r="1047" spans="21:62" ht="15"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</row>
    <row r="1048" spans="21:62" ht="15"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</row>
    <row r="1049" spans="21:62" ht="15"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</row>
    <row r="1050" spans="21:62" ht="15"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</row>
    <row r="1051" spans="21:62" ht="15"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</row>
    <row r="1052" spans="21:62" ht="15"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</row>
    <row r="1053" spans="21:62" ht="15"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</row>
    <row r="1054" spans="21:62" ht="15"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</row>
    <row r="1055" spans="21:62" ht="15"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</row>
    <row r="1056" spans="21:62" ht="15"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</row>
    <row r="1057" spans="21:62" ht="15"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</row>
    <row r="1058" spans="21:62" ht="15"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</row>
    <row r="1059" spans="21:62" ht="15"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</row>
    <row r="1060" spans="21:62" ht="15"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</row>
    <row r="1061" spans="21:62" ht="15"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</row>
    <row r="1062" spans="21:62" ht="15"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</row>
    <row r="1063" spans="21:62" ht="15"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</row>
    <row r="1064" spans="21:62" ht="15"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</row>
    <row r="1065" spans="21:62" ht="15"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</row>
    <row r="1066" spans="21:62" ht="15"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</row>
    <row r="1067" spans="21:62" ht="15"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</row>
    <row r="1068" spans="21:62" ht="15"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</row>
    <row r="1069" spans="21:62" ht="15"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</row>
    <row r="1070" spans="21:62" ht="15"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</row>
    <row r="1071" spans="21:62" ht="15"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</row>
    <row r="1072" spans="21:62" ht="15"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</row>
    <row r="1073" spans="21:62" ht="15"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</row>
    <row r="1074" spans="21:62" ht="15"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</row>
    <row r="1075" spans="21:62" ht="15"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</row>
    <row r="1076" spans="21:62" ht="15"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</row>
    <row r="1077" spans="21:62" ht="15"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</row>
    <row r="1078" spans="21:62" ht="15"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</row>
    <row r="1079" spans="21:62" ht="15"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</row>
    <row r="1080" spans="21:62" ht="15"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</row>
    <row r="1081" spans="21:62" ht="15"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</row>
    <row r="1082" spans="21:62" ht="15"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</row>
    <row r="1083" spans="21:62" ht="15"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</row>
    <row r="1084" spans="21:62" ht="15"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</row>
    <row r="1085" spans="21:62" ht="15"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</row>
    <row r="1086" spans="21:62" ht="15"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</row>
    <row r="1087" spans="21:62" ht="15"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</row>
    <row r="1088" spans="21:62" ht="15"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</row>
    <row r="1089" spans="21:62" ht="15"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</row>
    <row r="1090" spans="21:62" ht="15"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</row>
    <row r="1091" spans="21:62" ht="15"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</row>
    <row r="1092" spans="21:62" ht="15"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</row>
    <row r="1093" spans="21:62" ht="15"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</row>
    <row r="1094" spans="21:62" ht="15"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</row>
    <row r="1095" spans="21:62" ht="15"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</row>
    <row r="1096" spans="21:62" ht="15"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</row>
    <row r="1097" spans="21:62" ht="15"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</row>
    <row r="1098" spans="21:62" ht="15"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</row>
    <row r="1099" spans="21:62" ht="15"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</row>
    <row r="1100" spans="21:62" ht="15"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</row>
    <row r="1101" spans="21:62" ht="15"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</row>
    <row r="1102" spans="21:62" ht="15"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</row>
    <row r="1103" spans="21:62" ht="15"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</row>
    <row r="1104" spans="21:62" ht="15"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</row>
    <row r="1105" spans="21:62" ht="15"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</row>
    <row r="1106" spans="21:62" ht="15"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</row>
    <row r="1107" spans="21:62" ht="15"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</row>
    <row r="1108" spans="21:62" ht="15"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</row>
    <row r="1109" spans="21:62" ht="15"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</row>
    <row r="1110" spans="21:62" ht="15"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</row>
    <row r="1111" spans="21:62" ht="15"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</row>
    <row r="1112" spans="21:62" ht="15"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</row>
    <row r="1113" spans="21:62" ht="15"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</row>
    <row r="1114" spans="21:62" ht="15"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</row>
    <row r="1115" spans="21:62" ht="15"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</row>
    <row r="1116" spans="21:62" ht="15"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</row>
    <row r="1117" spans="21:62" ht="15"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</row>
    <row r="1118" spans="21:62" ht="15"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</row>
    <row r="1119" spans="21:62" ht="15"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</row>
    <row r="1120" spans="21:62" ht="15"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</row>
    <row r="1121" spans="21:62" ht="15"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</row>
    <row r="1122" spans="21:62" ht="15"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</row>
    <row r="1123" spans="21:62" ht="15"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</row>
    <row r="1124" spans="21:62" ht="15"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</row>
    <row r="1125" spans="21:62" ht="15"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</row>
    <row r="1126" spans="21:62" ht="15"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</row>
    <row r="1127" spans="21:62" ht="15"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</row>
    <row r="1128" spans="21:62" ht="15"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</row>
    <row r="1129" spans="21:62" ht="15"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</row>
    <row r="1130" spans="21:62" ht="15"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</row>
    <row r="1131" spans="21:62" ht="15"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</row>
    <row r="1132" spans="21:62" ht="15"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</row>
    <row r="1133" spans="21:62" ht="15"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</row>
    <row r="1134" spans="21:62" ht="15"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</row>
    <row r="1135" spans="21:62" ht="15"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</row>
    <row r="1136" spans="21:62" ht="15"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</row>
    <row r="1137" spans="21:62" ht="15"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</row>
    <row r="1138" spans="21:62" ht="15"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</row>
    <row r="1139" spans="21:62" ht="15"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</row>
    <row r="1140" spans="21:62" ht="15"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</row>
    <row r="1141" spans="21:62" ht="15"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</row>
    <row r="1142" spans="21:62" ht="15"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</row>
    <row r="1143" spans="21:62" ht="15"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</row>
    <row r="1144" spans="21:62" ht="15"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</row>
    <row r="1145" spans="21:62" ht="15"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</row>
    <row r="1146" spans="21:62" ht="15"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</row>
    <row r="1147" spans="21:62" ht="15"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</row>
    <row r="1148" spans="21:62" ht="15"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</row>
    <row r="1149" spans="21:62" ht="15"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</row>
    <row r="1150" spans="21:62" ht="15"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</row>
    <row r="1151" spans="21:62" ht="15"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</row>
    <row r="1152" spans="21:62" ht="15"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</row>
    <row r="1153" spans="21:62" ht="15"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</row>
    <row r="1154" spans="21:62" ht="15"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</row>
    <row r="1155" spans="21:62" ht="15"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</row>
    <row r="1156" spans="21:62" ht="15"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</row>
    <row r="1157" spans="21:62" ht="15"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</row>
    <row r="1158" spans="21:62" ht="15"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</row>
    <row r="1159" spans="21:62" ht="15"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</row>
    <row r="1160" spans="21:62" ht="15"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</row>
    <row r="1161" spans="21:62" ht="15"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</row>
    <row r="1162" spans="21:62" ht="15"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</row>
    <row r="1163" spans="21:62" ht="15"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</row>
    <row r="1164" spans="21:62" ht="15"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</row>
    <row r="1165" spans="21:62" ht="15"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</row>
    <row r="1166" spans="21:62" ht="15"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</row>
    <row r="1167" spans="21:62" ht="15"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</row>
    <row r="1168" spans="21:62" ht="15"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</row>
    <row r="1169" spans="21:62" ht="15"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</row>
    <row r="1170" spans="21:62" ht="15"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</row>
    <row r="1171" spans="21:62" ht="15"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</row>
    <row r="1172" spans="21:62" ht="15"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</row>
    <row r="1173" spans="21:62" ht="15"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</row>
    <row r="1174" spans="21:62" ht="15"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</row>
    <row r="1175" spans="21:62" ht="15"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</row>
    <row r="1176" spans="21:62" ht="15"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</row>
    <row r="1177" spans="21:62" ht="15"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</row>
    <row r="1178" spans="21:62" ht="15"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</row>
    <row r="1179" spans="21:62" ht="15"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</row>
    <row r="1180" spans="21:62" ht="15"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</row>
    <row r="1181" spans="21:62" ht="15"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</row>
    <row r="1182" spans="21:62" ht="15"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</row>
    <row r="1183" spans="21:62" ht="15"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</row>
    <row r="1184" spans="21:62" ht="15"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</row>
    <row r="1185" spans="21:62" ht="15"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</row>
    <row r="1186" spans="21:62" ht="15"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</row>
    <row r="1187" spans="21:62" ht="15"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</row>
    <row r="1188" spans="21:62" ht="15"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</row>
    <row r="1189" spans="21:62" ht="15"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</row>
    <row r="1190" spans="21:62" ht="15"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</row>
    <row r="1191" spans="21:62" ht="15"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</row>
    <row r="1192" spans="21:62" ht="15"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</row>
    <row r="1193" spans="21:62" ht="15"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</row>
    <row r="1194" spans="21:62" ht="15"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</row>
    <row r="1195" spans="21:62" ht="15"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</row>
    <row r="1196" spans="21:62" ht="15"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</row>
    <row r="1197" spans="21:62" ht="15"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</row>
    <row r="1198" spans="21:62" ht="15"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</row>
    <row r="1199" spans="21:62" ht="15"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</row>
    <row r="1200" spans="21:62" ht="15"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</row>
    <row r="1201" spans="21:62" ht="15"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</row>
    <row r="1202" spans="21:62" ht="15"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</row>
    <row r="1203" spans="21:62" ht="15"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</row>
    <row r="1204" spans="21:62" ht="15"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</row>
    <row r="1205" spans="21:62" ht="15"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</row>
    <row r="1206" spans="21:62" ht="15"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</row>
    <row r="1207" spans="21:62" ht="15"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</row>
    <row r="1208" spans="21:62" ht="15"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</row>
    <row r="1209" spans="21:62" ht="15"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</row>
    <row r="1210" spans="21:62" ht="15"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</row>
    <row r="1211" spans="21:62" ht="15"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</row>
    <row r="1212" spans="21:62" ht="15"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</row>
    <row r="1213" spans="21:62" ht="15"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</row>
    <row r="1214" spans="2:62" ht="1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</row>
    <row r="1215" spans="2:62" ht="1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</row>
    <row r="1216" spans="2:62" ht="1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</row>
    <row r="1217" spans="2:62" ht="1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</row>
    <row r="1218" spans="2:62" ht="1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</row>
    <row r="1219" spans="2:62" ht="1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</row>
    <row r="1220" spans="2:62" ht="1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</row>
    <row r="1221" spans="2:62" ht="1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</row>
    <row r="1222" spans="2:62" ht="1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</row>
    <row r="1223" spans="2:62" ht="1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</row>
    <row r="1224" spans="2:62" ht="1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</row>
    <row r="1225" spans="2:62" ht="1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</row>
    <row r="1226" spans="2:62" ht="1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</row>
    <row r="1227" spans="2:62" ht="1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</row>
    <row r="1228" spans="2:62" ht="1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</row>
    <row r="1229" spans="2:62" ht="1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</row>
    <row r="1230" spans="2:62" ht="1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</row>
    <row r="1231" spans="2:62" ht="1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</row>
    <row r="1232" spans="2:62" ht="1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</row>
    <row r="1233" spans="2:62" ht="1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</row>
    <row r="1234" spans="2:62" ht="1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</row>
    <row r="1235" spans="2:62" ht="1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</row>
    <row r="1236" spans="2:62" ht="1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</row>
    <row r="1237" spans="2:62" ht="1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</row>
    <row r="1238" spans="2:62" ht="1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</row>
    <row r="1239" spans="2:62" ht="1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</row>
    <row r="1240" spans="2:62" ht="1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</row>
    <row r="1241" spans="2:62" ht="1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</row>
    <row r="1242" spans="2:62" ht="1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</row>
    <row r="1243" spans="2:62" ht="1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</row>
    <row r="1244" spans="2:62" ht="1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</row>
    <row r="1245" spans="2:62" ht="1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</row>
    <row r="1246" spans="2:62" ht="1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</row>
    <row r="1247" spans="2:62" ht="1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</row>
    <row r="1248" spans="2:62" ht="1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</row>
    <row r="1249" spans="2:62" ht="1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</row>
    <row r="1250" spans="2:62" ht="1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</row>
    <row r="1251" spans="2:62" ht="1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</row>
    <row r="1252" spans="2:62" ht="1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</row>
    <row r="1253" spans="2:62" ht="1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</row>
    <row r="1254" spans="2:62" ht="1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</row>
    <row r="1255" spans="2:62" ht="1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</row>
    <row r="1256" spans="2:62" ht="1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</row>
    <row r="1257" spans="2:62" ht="1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</row>
    <row r="1258" spans="2:62" ht="1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</row>
    <row r="1259" spans="2:62" ht="1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</row>
    <row r="1260" spans="2:62" ht="1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</row>
    <row r="1261" spans="2:62" ht="1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</row>
    <row r="1262" spans="2:62" ht="1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</row>
    <row r="1263" spans="2:62" ht="1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</row>
    <row r="1264" spans="2:62" ht="1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</row>
    <row r="1265" spans="2:62" ht="1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</row>
    <row r="1266" spans="2:62" ht="1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</row>
    <row r="1267" spans="2:62" ht="1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</row>
    <row r="1268" spans="2:62" ht="1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</row>
    <row r="1269" spans="2:62" ht="1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</row>
    <row r="1270" spans="2:62" ht="1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</row>
    <row r="1271" spans="2:62" ht="1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</row>
    <row r="1272" spans="2:62" ht="1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</row>
    <row r="1273" spans="2:62" ht="1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</row>
    <row r="1274" spans="2:62" ht="1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</row>
    <row r="1275" spans="2:62" ht="1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</row>
    <row r="1276" spans="2:62" ht="1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</row>
    <row r="1277" spans="2:62" ht="1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</row>
    <row r="1278" spans="2:62" ht="1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</row>
    <row r="1279" spans="2:62" ht="1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</row>
    <row r="1280" spans="2:62" ht="1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</row>
    <row r="1281" spans="2:62" ht="1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</row>
    <row r="1282" spans="2:62" ht="1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</row>
    <row r="1283" spans="2:62" ht="1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</row>
    <row r="1284" spans="2:62" ht="1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</row>
    <row r="1285" spans="2:62" ht="1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</row>
    <row r="1286" spans="2:62" ht="1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</row>
    <row r="1287" spans="2:62" ht="1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</row>
    <row r="1288" spans="2:62" ht="1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</row>
    <row r="1289" spans="2:62" ht="1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</row>
    <row r="1290" spans="2:62" ht="1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</row>
    <row r="1291" spans="2:62" ht="1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</row>
    <row r="1292" spans="2:62" ht="1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</row>
    <row r="1293" spans="2:62" ht="1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</row>
    <row r="1294" spans="2:62" ht="1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</row>
    <row r="1295" spans="2:62" ht="1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</row>
    <row r="1296" spans="2:62" ht="1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</row>
    <row r="1297" spans="2:62" ht="1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</row>
    <row r="1298" spans="2:62" ht="1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</row>
    <row r="1299" spans="2:62" ht="1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</row>
    <row r="1300" spans="2:62" ht="1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</row>
    <row r="1301" spans="2:62" ht="1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</row>
    <row r="1302" spans="2:62" ht="1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</row>
    <row r="1303" spans="2:62" ht="1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</row>
    <row r="1304" spans="2:62" ht="1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</row>
    <row r="1305" spans="2:62" ht="1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</row>
    <row r="1306" spans="2:62" ht="1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</row>
    <row r="1307" spans="2:62" ht="1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</row>
    <row r="1308" spans="2:62" ht="1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</row>
    <row r="1309" spans="2:62" ht="1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</row>
    <row r="1310" spans="2:62" ht="1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</row>
    <row r="1311" spans="2:62" ht="1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</row>
    <row r="1312" spans="2:62" ht="1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</row>
    <row r="1313" spans="2:62" ht="1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</row>
    <row r="1314" spans="2:62" ht="1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</row>
    <row r="1315" spans="2:62" ht="1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</row>
    <row r="1316" spans="2:62" ht="1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</row>
    <row r="1317" spans="2:62" ht="1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</row>
    <row r="1318" spans="2:62" ht="1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</row>
    <row r="1319" spans="2:62" ht="1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</row>
    <row r="1320" spans="2:62" ht="1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</row>
    <row r="1321" spans="2:62" ht="1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</row>
    <row r="1322" spans="2:62" ht="1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</row>
    <row r="1323" spans="2:62" ht="1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</row>
    <row r="1324" spans="2:62" ht="1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</row>
    <row r="1325" spans="2:62" ht="1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</row>
    <row r="1326" spans="2:62" ht="1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</row>
    <row r="1327" spans="2:62" ht="1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</row>
    <row r="1328" spans="2:62" ht="1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</row>
    <row r="1329" spans="2:62" ht="1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</row>
    <row r="1330" spans="2:62" ht="1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</row>
    <row r="1331" spans="2:62" ht="1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</row>
    <row r="1332" spans="2:62" ht="1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</row>
    <row r="1333" spans="2:62" ht="1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</row>
    <row r="1334" spans="2:62" ht="1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</row>
    <row r="1335" spans="2:62" ht="1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</row>
    <row r="1336" spans="2:62" ht="1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</row>
    <row r="1337" spans="2:62" ht="1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</row>
    <row r="1338" spans="2:62" ht="1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</row>
    <row r="1339" spans="2:62" ht="1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</row>
    <row r="1340" spans="2:62" ht="1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</row>
    <row r="1341" spans="2:62" ht="1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</row>
    <row r="1342" spans="2:62" ht="1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</row>
    <row r="1343" spans="2:62" ht="1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</row>
    <row r="1344" spans="2:62" ht="1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</row>
    <row r="1345" spans="2:62" ht="1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</row>
    <row r="1346" spans="2:62" ht="1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</row>
    <row r="1347" spans="2:62" ht="1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</row>
    <row r="1348" spans="2:62" ht="1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</row>
    <row r="1349" spans="2:62" ht="1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</row>
    <row r="1350" spans="2:62" ht="1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</row>
    <row r="1351" spans="2:62" ht="1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</row>
    <row r="1352" spans="2:62" ht="1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</row>
    <row r="1353" spans="2:62" ht="1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</row>
    <row r="1354" spans="2:62" ht="1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</row>
    <row r="1355" spans="2:62" ht="1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</row>
    <row r="1356" spans="2:62" ht="1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</row>
    <row r="1357" spans="2:62" ht="1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</row>
    <row r="1358" spans="2:62" ht="1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</row>
    <row r="1359" spans="2:62" ht="1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</row>
    <row r="1360" spans="2:62" ht="1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</row>
    <row r="1361" spans="2:62" ht="1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</row>
    <row r="1362" spans="2:62" ht="1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</row>
    <row r="1363" spans="2:62" ht="1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</row>
    <row r="1364" spans="2:62" ht="1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</row>
    <row r="1365" spans="2:62" ht="1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</row>
    <row r="1366" spans="2:62" ht="1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</row>
    <row r="1367" spans="2:62" ht="1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</row>
    <row r="1368" spans="2:62" ht="1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</row>
    <row r="1369" spans="2:62" ht="1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</row>
    <row r="1370" spans="2:62" ht="1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</row>
    <row r="1371" spans="2:62" ht="1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</row>
    <row r="1372" spans="2:62" ht="1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</row>
    <row r="1373" spans="2:62" ht="1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</row>
    <row r="1374" spans="2:62" ht="1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</row>
    <row r="1375" spans="2:62" ht="1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</row>
    <row r="1376" spans="2:62" ht="1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</row>
    <row r="1377" spans="2:62" ht="1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</row>
    <row r="1378" spans="2:62" ht="1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</row>
    <row r="1379" spans="2:62" ht="1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</row>
    <row r="1380" spans="2:62" ht="1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</row>
    <row r="1381" spans="2:62" ht="1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</row>
    <row r="1382" spans="2:62" ht="1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</row>
    <row r="1383" spans="2:62" ht="1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</row>
    <row r="1384" spans="2:62" ht="1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</row>
    <row r="1385" spans="2:62" ht="1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</row>
    <row r="1386" spans="2:62" ht="1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</row>
    <row r="1387" spans="2:62" ht="1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</row>
    <row r="1388" spans="2:62" ht="1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</row>
    <row r="1389" spans="2:62" ht="1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</row>
    <row r="1390" spans="2:62" ht="1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</row>
    <row r="1391" spans="2:62" ht="1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</row>
    <row r="1392" spans="2:62" ht="1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</row>
    <row r="1393" spans="2:62" ht="1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</row>
    <row r="1394" spans="2:62" ht="1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</row>
    <row r="1395" spans="2:62" ht="1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</row>
    <row r="1396" spans="2:62" ht="1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</row>
    <row r="1397" spans="2:62" ht="1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</row>
    <row r="1398" spans="2:62" ht="1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</row>
    <row r="1399" spans="2:62" ht="1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</row>
    <row r="1400" spans="2:62" ht="1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</row>
    <row r="1401" spans="2:62" ht="1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</row>
    <row r="1402" spans="2:62" ht="1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</row>
    <row r="1403" spans="2:62" ht="1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</row>
    <row r="1404" spans="2:62" ht="1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</row>
    <row r="1405" spans="2:62" ht="1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</row>
    <row r="1406" spans="2:62" ht="1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</row>
    <row r="1407" spans="2:62" ht="1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</row>
    <row r="1408" spans="2:62" ht="1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</row>
    <row r="1409" spans="2:62" ht="1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</row>
    <row r="1410" spans="2:62" ht="1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</row>
    <row r="1411" spans="2:62" ht="1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</row>
    <row r="1412" spans="2:62" ht="1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</row>
    <row r="1413" spans="2:62" ht="15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</row>
    <row r="1414" spans="2:62" ht="15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</row>
    <row r="1415" spans="2:62" ht="15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</row>
    <row r="1416" spans="2:62" ht="15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</row>
    <row r="1417" spans="2:62" ht="15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</row>
    <row r="1418" spans="2:62" ht="15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</row>
    <row r="1419" spans="2:62" ht="15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</row>
    <row r="1420" spans="2:62" ht="15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</row>
    <row r="1421" spans="2:62" ht="15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</row>
    <row r="1422" spans="2:62" ht="15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</row>
    <row r="1423" spans="2:62" ht="15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</row>
    <row r="1424" spans="2:62" ht="15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</row>
    <row r="1425" spans="2:62" ht="15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</row>
    <row r="1426" spans="2:62" ht="15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</row>
    <row r="1427" spans="2:62" ht="15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</row>
    <row r="1428" spans="2:62" ht="15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</row>
    <row r="1429" spans="2:62" ht="15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</row>
    <row r="1430" spans="2:62" ht="15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</row>
    <row r="1431" spans="2:62" ht="15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</row>
    <row r="1432" spans="2:62" ht="15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</row>
    <row r="1433" spans="2:62" ht="15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</row>
    <row r="1434" spans="2:62" ht="15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</row>
    <row r="1435" spans="2:62" ht="15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</row>
    <row r="1436" spans="2:62" ht="15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</row>
    <row r="1437" spans="2:62" ht="15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</row>
    <row r="1438" spans="2:62" ht="15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</row>
    <row r="1439" spans="2:62" ht="15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</row>
    <row r="1440" spans="2:62" ht="15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</row>
    <row r="1441" spans="2:62" ht="15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</row>
    <row r="1442" spans="2:62" ht="15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</row>
    <row r="1443" spans="2:62" ht="15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</row>
    <row r="1444" spans="2:62" ht="15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</row>
    <row r="1445" spans="2:62" ht="15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</row>
    <row r="1446" spans="2:62" ht="15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</row>
    <row r="1447" spans="2:62" ht="15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</row>
    <row r="1448" spans="2:62" ht="15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</row>
    <row r="1449" spans="2:62" ht="15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</row>
    <row r="1450" spans="2:62" ht="15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</row>
    <row r="1451" spans="2:62" ht="15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</row>
    <row r="1452" spans="2:62" ht="15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</row>
    <row r="1453" spans="2:62" ht="15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</row>
    <row r="1454" spans="2:62" ht="15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</row>
    <row r="1455" spans="2:62" ht="15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</row>
    <row r="1456" spans="2:62" ht="15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</row>
    <row r="1457" spans="2:62" ht="15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</row>
    <row r="1458" spans="2:62" ht="15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</row>
    <row r="1459" spans="2:62" ht="15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</row>
    <row r="1460" spans="2:62" ht="15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</row>
    <row r="1461" spans="2:62" ht="15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</row>
    <row r="1462" spans="2:62" ht="15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</row>
    <row r="1463" spans="2:62" ht="15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</row>
    <row r="1464" spans="2:62" ht="15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</row>
    <row r="1465" spans="2:62" ht="15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</row>
    <row r="1466" spans="2:62" ht="15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</row>
    <row r="1467" spans="2:62" ht="15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</row>
    <row r="1468" spans="2:62" ht="15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</row>
    <row r="1469" spans="2:62" ht="15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</row>
    <row r="1470" spans="2:62" ht="15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</row>
    <row r="1471" spans="2:62" ht="1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</row>
    <row r="1472" spans="2:62" ht="1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</row>
    <row r="1473" spans="2:62" ht="1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</row>
    <row r="1474" spans="2:62" ht="1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</row>
    <row r="1475" spans="2:62" ht="15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</row>
    <row r="1476" spans="2:62" ht="1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</row>
    <row r="1477" spans="2:62" ht="15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</row>
    <row r="1478" spans="2:62" ht="15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</row>
    <row r="1479" spans="2:62" ht="15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</row>
    <row r="1480" spans="2:62" ht="15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</row>
    <row r="1481" spans="2:62" ht="15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</row>
    <row r="1482" spans="2:62" ht="15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</row>
    <row r="1483" spans="2:62" ht="15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</row>
    <row r="1484" spans="2:62" ht="15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</row>
    <row r="1485" spans="2:62" ht="15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</row>
    <row r="1486" spans="2:62" ht="15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</row>
    <row r="1487" spans="2:62" ht="15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</row>
    <row r="1488" spans="2:62" ht="15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</row>
    <row r="1489" spans="2:62" ht="15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</row>
    <row r="1490" spans="2:62" ht="15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</row>
    <row r="1491" spans="2:62" ht="15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</row>
    <row r="1492" spans="2:62" ht="15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</row>
    <row r="1493" spans="2:62" ht="15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</row>
    <row r="1494" spans="2:62" ht="15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</row>
    <row r="1495" spans="2:62" ht="15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</row>
    <row r="1496" spans="2:62" ht="15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</row>
    <row r="1497" spans="2:62" ht="15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</row>
    <row r="1498" spans="2:62" ht="15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</row>
    <row r="1499" spans="2:62" ht="15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</row>
    <row r="1500" spans="2:62" ht="15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</row>
    <row r="1501" spans="2:62" ht="15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</row>
    <row r="1502" spans="2:62" ht="15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</row>
    <row r="1503" spans="2:62" ht="15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</row>
    <row r="1504" spans="2:62" ht="15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</row>
    <row r="1505" spans="2:62" ht="15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</row>
    <row r="1506" spans="2:62" ht="15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</row>
    <row r="1507" spans="2:62" ht="15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</row>
    <row r="1508" spans="2:62" ht="15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</row>
    <row r="1509" spans="2:62" ht="15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</row>
    <row r="1510" spans="2:62" ht="15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</row>
    <row r="1511" spans="2:62" ht="15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</row>
    <row r="1512" spans="2:62" ht="15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</row>
    <row r="1513" spans="2:62" ht="15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</row>
    <row r="1514" spans="2:62" ht="15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</row>
    <row r="1515" spans="2:62" ht="15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</row>
    <row r="1516" spans="2:62" ht="15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</row>
    <row r="1517" spans="2:62" ht="15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</row>
    <row r="1518" spans="2:62" ht="15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</row>
    <row r="1519" spans="2:62" ht="15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</row>
    <row r="1520" spans="2:62" ht="15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</row>
    <row r="1521" spans="2:62" ht="15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</row>
    <row r="1522" spans="2:62" ht="15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</row>
    <row r="1523" spans="2:62" ht="15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</row>
    <row r="1524" spans="2:62" ht="15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</row>
    <row r="1525" spans="2:62" ht="15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</row>
    <row r="1526" spans="2:62" ht="15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</row>
    <row r="1527" spans="2:62" ht="15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</row>
    <row r="1528" spans="2:62" ht="15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</row>
    <row r="1529" spans="2:62" ht="15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</row>
    <row r="1530" spans="2:62" ht="15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</row>
    <row r="1531" spans="2:62" ht="15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</row>
    <row r="1532" spans="2:62" ht="15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</row>
    <row r="1533" spans="2:62" ht="15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</row>
    <row r="1534" spans="2:62" ht="15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</row>
    <row r="1535" spans="2:62" ht="15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</row>
    <row r="1536" spans="2:62" ht="15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</row>
    <row r="1537" spans="2:62" ht="15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</row>
    <row r="1538" spans="2:62" ht="15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</row>
    <row r="1539" spans="2:62" ht="15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</row>
    <row r="1540" spans="2:62" ht="15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</row>
    <row r="1541" spans="2:62" ht="15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</row>
    <row r="1542" spans="2:62" ht="15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</row>
    <row r="1543" spans="2:62" ht="15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</row>
    <row r="1544" spans="2:62" ht="15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</row>
    <row r="1545" spans="2:62" ht="15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</row>
    <row r="1546" spans="2:62" ht="15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</row>
    <row r="1547" spans="2:62" ht="15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</row>
    <row r="1548" spans="2:62" ht="15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</row>
    <row r="1549" spans="2:62" ht="15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</row>
    <row r="1550" spans="2:62" ht="15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</row>
    <row r="1551" spans="2:62" ht="15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</row>
    <row r="1552" spans="2:62" ht="15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</row>
    <row r="1553" spans="2:62" ht="15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</row>
    <row r="1554" spans="2:62" ht="15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</row>
    <row r="1555" spans="2:62" ht="15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</row>
    <row r="1556" spans="2:62" ht="15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</row>
    <row r="1557" spans="2:62" ht="15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</row>
    <row r="1558" spans="2:62" ht="15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</row>
    <row r="1559" spans="2:62" ht="15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</row>
    <row r="1560" spans="2:62" ht="15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</row>
    <row r="1561" spans="2:62" ht="15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</row>
    <row r="1562" spans="2:62" ht="15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</row>
    <row r="1563" spans="2:62" ht="15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</row>
    <row r="1564" spans="2:62" ht="15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</row>
    <row r="1565" spans="2:62" ht="15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</row>
    <row r="1566" spans="2:62" ht="15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</row>
    <row r="1567" spans="2:62" ht="15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</row>
    <row r="1568" spans="2:62" ht="15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</row>
    <row r="1569" spans="2:62" ht="15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</row>
    <row r="1570" spans="2:62" ht="15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</row>
    <row r="1571" spans="2:62" ht="15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</row>
    <row r="1572" spans="2:62" ht="15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</row>
    <row r="1573" spans="2:62" ht="15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</row>
    <row r="1574" spans="2:62" ht="15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</row>
    <row r="1575" spans="2:62" ht="15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</row>
    <row r="1576" spans="2:62" ht="15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</row>
    <row r="1577" spans="2:62" ht="15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</row>
    <row r="1578" spans="2:62" ht="15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</row>
    <row r="1579" spans="2:62" ht="15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</row>
    <row r="1580" spans="2:62" ht="15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</row>
    <row r="1581" spans="2:62" ht="15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</row>
    <row r="1582" spans="2:62" ht="15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</row>
    <row r="1583" spans="2:62" ht="15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</row>
    <row r="1584" spans="2:62" ht="15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</row>
    <row r="1585" spans="2:62" ht="15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</row>
    <row r="1586" spans="2:62" ht="15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</row>
    <row r="1587" spans="2:62" ht="15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</row>
    <row r="1588" spans="2:62" ht="15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</row>
    <row r="1589" spans="2:62" ht="15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</row>
    <row r="1590" spans="2:62" ht="15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</row>
    <row r="1591" spans="2:62" ht="15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</row>
    <row r="1592" spans="2:62" ht="15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</row>
    <row r="1593" spans="2:62" ht="15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</row>
    <row r="1594" spans="2:62" ht="15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</row>
    <row r="1595" spans="2:62" ht="15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</row>
    <row r="1596" spans="2:62" ht="15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</row>
    <row r="1597" spans="2:62" ht="15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</row>
    <row r="1598" spans="2:62" ht="15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</row>
    <row r="1599" spans="2:62" ht="15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</row>
    <row r="1600" spans="2:62" ht="15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</row>
    <row r="1601" spans="2:62" ht="15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</row>
    <row r="1602" spans="2:62" ht="15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</row>
    <row r="1603" spans="2:62" ht="15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</row>
    <row r="1604" spans="2:62" ht="15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</row>
    <row r="1605" spans="2:62" ht="15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</row>
    <row r="1606" spans="2:62" ht="15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</row>
    <row r="1607" spans="2:62" ht="15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</row>
    <row r="1608" spans="2:62" ht="15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</row>
    <row r="1609" spans="2:62" ht="15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</row>
    <row r="1610" spans="2:62" ht="15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</row>
    <row r="1611" spans="2:62" ht="15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</row>
    <row r="1612" spans="2:62" ht="15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</row>
    <row r="1613" spans="2:62" ht="15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</row>
    <row r="1614" spans="2:62" ht="15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</row>
    <row r="1615" spans="2:62" ht="15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</row>
    <row r="1616" spans="2:62" ht="15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</row>
    <row r="1617" spans="2:62" ht="15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</row>
    <row r="1618" spans="2:62" ht="15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</row>
    <row r="1619" spans="2:62" ht="15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</row>
    <row r="1620" spans="2:62" ht="15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</row>
    <row r="1621" spans="2:62" ht="15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</row>
    <row r="1622" spans="2:62" ht="15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</row>
    <row r="1623" spans="2:62" ht="15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</row>
    <row r="1624" spans="2:62" ht="15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</row>
    <row r="1625" spans="2:62" ht="15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</row>
    <row r="1626" spans="2:62" ht="15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</row>
    <row r="1627" spans="2:62" ht="15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</row>
    <row r="1628" spans="2:62" ht="15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</row>
    <row r="1629" spans="2:62" ht="15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</row>
    <row r="1630" spans="2:62" ht="15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</row>
    <row r="1631" spans="2:62" ht="15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</row>
    <row r="1632" spans="2:62" ht="15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</row>
    <row r="1633" spans="2:62" ht="15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</row>
    <row r="1634" spans="2:62" ht="15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</row>
    <row r="1635" spans="2:62" ht="15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</row>
    <row r="1636" spans="2:62" ht="15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</row>
    <row r="1637" spans="2:62" ht="15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</row>
    <row r="1638" spans="2:62" ht="15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</row>
    <row r="1639" spans="2:62" ht="15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</row>
    <row r="1640" spans="2:62" ht="15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</row>
    <row r="1641" spans="2:62" ht="15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</row>
    <row r="1642" spans="2:62" ht="15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</row>
    <row r="1643" spans="2:62" ht="15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</row>
    <row r="1644" spans="2:62" ht="15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</row>
    <row r="1645" spans="2:62" ht="15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</row>
    <row r="1646" spans="2:62" ht="15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</row>
    <row r="1647" spans="2:62" ht="15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</row>
    <row r="1648" spans="2:62" ht="15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</row>
    <row r="1649" spans="2:62" ht="15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</row>
    <row r="1650" spans="2:62" ht="15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</row>
    <row r="1651" spans="2:62" ht="15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</row>
    <row r="1652" spans="2:62" ht="15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</row>
    <row r="1653" spans="2:62" ht="15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</row>
    <row r="1654" spans="2:62" ht="15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</row>
    <row r="1655" spans="2:62" ht="15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</row>
    <row r="1656" spans="2:62" ht="15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</row>
    <row r="1657" spans="2:62" ht="15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</row>
    <row r="1658" spans="2:62" ht="15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</row>
    <row r="1659" spans="2:62" ht="15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</row>
    <row r="1660" spans="2:62" ht="15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</row>
    <row r="1661" spans="2:62" ht="15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</row>
    <row r="1662" spans="2:62" ht="15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</row>
    <row r="1663" spans="2:62" ht="15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</row>
    <row r="1664" spans="2:62" ht="15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</row>
    <row r="1665" spans="2:62" ht="15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</row>
    <row r="1666" spans="2:62" ht="15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</row>
    <row r="1667" spans="2:62" ht="15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</row>
    <row r="1668" spans="2:62" ht="15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</row>
    <row r="1669" spans="2:62" ht="15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  <c r="BJ1669" s="1"/>
    </row>
    <row r="1670" spans="2:62" ht="15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</row>
    <row r="1671" spans="2:62" ht="15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</row>
    <row r="1672" spans="2:62" ht="15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</row>
    <row r="1673" spans="2:62" ht="15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  <c r="BJ1673" s="1"/>
    </row>
    <row r="1674" spans="2:62" ht="15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  <c r="BJ1674" s="1"/>
    </row>
    <row r="1675" spans="2:62" ht="15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</row>
    <row r="1676" spans="2:62" ht="15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</row>
    <row r="1677" spans="2:62" ht="15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</row>
    <row r="1678" spans="2:62" ht="15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</row>
    <row r="1679" spans="2:62" ht="15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</row>
    <row r="1680" spans="2:62" ht="15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</row>
    <row r="1681" spans="2:62" ht="15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</row>
    <row r="1682" spans="2:62" ht="15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</row>
    <row r="1683" spans="2:62" ht="15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</row>
    <row r="1684" spans="2:62" ht="15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</row>
    <row r="1685" spans="2:62" ht="15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</row>
    <row r="1686" spans="2:62" ht="15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</row>
    <row r="1687" spans="2:62" ht="15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</row>
    <row r="1688" spans="2:62" ht="15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</row>
    <row r="1689" spans="2:62" ht="15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</row>
    <row r="1690" spans="2:62" ht="15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</row>
    <row r="1691" spans="2:62" ht="15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</row>
    <row r="1692" spans="2:62" ht="15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</row>
    <row r="1693" spans="2:62" ht="15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</row>
    <row r="1694" spans="2:62" ht="15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</row>
    <row r="1695" spans="2:62" ht="15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  <c r="BJ1695" s="1"/>
    </row>
    <row r="1696" spans="2:62" ht="15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</row>
    <row r="1697" spans="2:62" ht="15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</row>
    <row r="1698" spans="2:62" ht="15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</row>
    <row r="1699" spans="2:62" ht="15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</row>
    <row r="1700" spans="2:62" ht="15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</row>
    <row r="1701" spans="2:62" ht="15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</row>
    <row r="1702" spans="2:62" ht="15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  <c r="BJ1702" s="1"/>
    </row>
    <row r="1703" spans="2:62" ht="15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</row>
    <row r="1704" spans="2:62" ht="15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  <c r="BJ1704" s="1"/>
    </row>
    <row r="1705" spans="2:62" ht="15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</row>
    <row r="1706" spans="2:62" ht="15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  <c r="BJ1706" s="1"/>
    </row>
    <row r="1707" spans="2:62" ht="15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</row>
    <row r="1708" spans="2:62" ht="15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</row>
  </sheetData>
  <printOptions/>
  <pageMargins left="0.75" right="0.75" top="1" bottom="1" header="0.5" footer="0.5"/>
  <pageSetup fitToHeight="6" horizontalDpi="300" verticalDpi="300" orientation="portrait" scale="77" r:id="rId2"/>
  <rowBreaks count="2" manualBreakCount="2">
    <brk id="56" min="1" max="19" man="1"/>
    <brk id="111" min="1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whitcomb</dc:creator>
  <cp:keywords/>
  <dc:description/>
  <cp:lastModifiedBy>jan.whitcomb</cp:lastModifiedBy>
  <cp:lastPrinted>2003-03-16T19:03:58Z</cp:lastPrinted>
  <dcterms:created xsi:type="dcterms:W3CDTF">2002-09-16T16:54:38Z</dcterms:created>
  <dcterms:modified xsi:type="dcterms:W3CDTF">2003-05-13T11:51:53Z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-2009411632</vt:i4>
  </property>
  <property fmtid="{D5CDD505-2E9C-101B-9397-08002B2CF9AE}" pid="4" name="_EmailSubje">
    <vt:lpwstr>Columbia County with attached files this time.</vt:lpwstr>
  </property>
  <property fmtid="{D5CDD505-2E9C-101B-9397-08002B2CF9AE}" pid="5" name="_AuthorEma">
    <vt:lpwstr>jan.whitcomb@wi.usda.gov</vt:lpwstr>
  </property>
  <property fmtid="{D5CDD505-2E9C-101B-9397-08002B2CF9AE}" pid="6" name="_AuthorEmailDisplayNa">
    <vt:lpwstr>Jan Whitcomb</vt:lpwstr>
  </property>
</Properties>
</file>