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65516" yWindow="420" windowWidth="28820" windowHeight="17320" tabRatio="500" activeTab="0"/>
  </bookViews>
  <sheets>
    <sheet name="Potency Anal." sheetId="1" r:id="rId1"/>
  </sheets>
  <definedNames>
    <definedName name="_xlnm._FilterDatabase" localSheetId="0" hidden="1">'Potency Anal.'!$A$1:$BE$639</definedName>
    <definedName name="_xlnm.Print_Area" localSheetId="0">'Potency Anal.'!$A$1:$BL$616</definedName>
    <definedName name="_xlnm.Print_Titles" localSheetId="0">'Potency Anal.'!$A:$A,'Potency Anal.'!$1:$1</definedName>
  </definedNames>
  <calcPr calcMode="manual" fullCalcOnLoad="1"/>
</workbook>
</file>

<file path=xl/comments1.xml><?xml version="1.0" encoding="utf-8"?>
<comments xmlns="http://schemas.openxmlformats.org/spreadsheetml/2006/main">
  <authors>
    <author>Catherine Sprankle</author>
  </authors>
  <commentList>
    <comment ref="D385" authorId="0">
      <text>
        <r>
          <rPr>
            <b/>
            <sz val="9"/>
            <rFont val="Geneva"/>
            <family val="0"/>
          </rPr>
          <t>Catherine Sprankle: this is CAS for kanamycin sulfate; CAS for kanamycin is listed in Gerberick as 59-01-8 or 8063-07-8</t>
        </r>
        <r>
          <rPr>
            <sz val="9"/>
            <rFont val="Geneva"/>
            <family val="0"/>
          </rPr>
          <t xml:space="preserve">
</t>
        </r>
      </text>
    </comment>
    <comment ref="E385" authorId="0">
      <text>
        <r>
          <rPr>
            <b/>
            <sz val="9"/>
            <rFont val="Geneva"/>
            <family val="0"/>
          </rPr>
          <t>Catherine Sprankle:</t>
        </r>
        <r>
          <rPr>
            <sz val="9"/>
            <rFont val="Geneva"/>
            <family val="0"/>
          </rPr>
          <t xml:space="preserve">
this is MW of kanamycin sulfate; MW of kanamycin is 484.5</t>
        </r>
      </text>
    </comment>
  </commentList>
</comments>
</file>

<file path=xl/sharedStrings.xml><?xml version="1.0" encoding="utf-8"?>
<sst xmlns="http://schemas.openxmlformats.org/spreadsheetml/2006/main" count="5954" uniqueCount="1400">
  <si>
    <t>Germall 115
Imidurea</t>
  </si>
  <si>
    <t>68527-77-5</t>
  </si>
  <si>
    <t>2,4,6-Trimethylcyclohex-3-ene-1-methanol</t>
  </si>
  <si>
    <t>Log Kow: 3.30</t>
  </si>
  <si>
    <t>2-Methoxy-4-propenylphenol,  4-Propenylguaiacol</t>
  </si>
  <si>
    <t>97-54-1</t>
  </si>
  <si>
    <t>Thompson et al. (1983)</t>
  </si>
  <si>
    <t>Basketter &amp; Cadby (2004)</t>
  </si>
  <si>
    <t>Dahlquist et al (1983)</t>
  </si>
  <si>
    <t>Nethercott (1978)</t>
  </si>
  <si>
    <t>93-99-2</t>
  </si>
  <si>
    <t>1,2-Ethylenedicarboxylic acid, (Z)
2-Butenedioic acid, (Z)-
Maleinic acid
Malenic acid
Toxilic acid</t>
  </si>
  <si>
    <t>RIFM 1994a</t>
  </si>
  <si>
    <t>3,4-dihydrocoumarin
2H-1-Benzopyran-2-one, 3,4-dihydro-
3,4-Dihydro-2H-1-benzopyran-2-one 
Melilotin
DHC
Hydroxydihydrocinnamic acid lactone</t>
  </si>
  <si>
    <t>1.3</t>
  </si>
  <si>
    <t>7-hydroxy-3,7-dimethyloctanal</t>
  </si>
  <si>
    <t>107-75-5</t>
  </si>
  <si>
    <t>Kligman (1975)</t>
  </si>
  <si>
    <t>Opdyke (1978b)</t>
  </si>
  <si>
    <t>Carbohydrates</t>
  </si>
  <si>
    <t>RIFM 1964</t>
  </si>
  <si>
    <t>3,7,11-trimethyl-2,6,10-dodecatrien-1-ol</t>
  </si>
  <si>
    <t>4602-84-0</t>
  </si>
  <si>
    <t>Log Kow: 5.77</t>
  </si>
  <si>
    <t>Formalin</t>
  </si>
  <si>
    <t>50-00-0</t>
  </si>
  <si>
    <t>Log Kow: 0.33</t>
  </si>
  <si>
    <t>&gt;7</t>
  </si>
  <si>
    <t xml:space="preserve">Roberts et al. (1995) </t>
  </si>
  <si>
    <t>Lalko et al. (2004)</t>
  </si>
  <si>
    <t>Basketter et al. (1992c, 1999a, 2000, 2001c, 2003, 2005b)</t>
  </si>
  <si>
    <t>Gerberick et al. (1992, 2004, 2005)</t>
  </si>
  <si>
    <t>Kimber et al. (1991, 2003)</t>
  </si>
  <si>
    <t xml:space="preserve">Marzulli and Maibach (1996) </t>
  </si>
  <si>
    <t>Klecak et al (1977)</t>
  </si>
  <si>
    <t>Calnan et al. (1980)</t>
  </si>
  <si>
    <t>Senma, et al (1978)</t>
  </si>
  <si>
    <t>Basketter et al. (2001a)</t>
  </si>
  <si>
    <t>Wright et al (2001)</t>
  </si>
  <si>
    <t>Maurer and Kimber (1991)</t>
  </si>
  <si>
    <t>Basketter (2003)</t>
  </si>
  <si>
    <t>Alcohols; Carboxylic Acids</t>
  </si>
  <si>
    <t>XLogP: -0.7</t>
  </si>
  <si>
    <t>Gerberick et al. (2005) [EC3] 
Kimber et al. (1995) [Dose-response data]</t>
  </si>
  <si>
    <t>Geometric Mean Threshold data  (ug/cm²)</t>
  </si>
  <si>
    <t>121-57-3</t>
  </si>
  <si>
    <t>Log Kow: 0.4</t>
  </si>
  <si>
    <t>Hydrocarbons, Cyclic; Sulfur Compounds</t>
  </si>
  <si>
    <t>3,5-Dichloro-N-(3,4-dichlorophenyl)-2-hydroxybenzamide, TCS</t>
  </si>
  <si>
    <t>1154-59-2</t>
  </si>
  <si>
    <t>Log Kow: 3.49</t>
  </si>
  <si>
    <t>Amides; Amines</t>
  </si>
  <si>
    <t>Gerberick et al. (2007)</t>
  </si>
  <si>
    <t>Report; Project No.: BGIA Project FP251, submitted by Bayer</t>
  </si>
  <si>
    <t>Dearman et al. (2001)</t>
  </si>
  <si>
    <t>Cortisol
11,17,21-trihydroxy-,(11beta)-
pregn-4-ene-3,20-dione</t>
  </si>
  <si>
    <t>50-23-7</t>
  </si>
  <si>
    <t>Polycyclic Compounds</t>
  </si>
  <si>
    <t>106-50-3</t>
  </si>
  <si>
    <t>p-PDA
p-Phenylenediamine</t>
  </si>
  <si>
    <t>Kligman (1966b, c)</t>
  </si>
  <si>
    <t>Causes contact urticaria// photoallergen.</t>
  </si>
  <si>
    <t>Warbrick et al. (1999a)</t>
  </si>
  <si>
    <t>White et al. (2006)</t>
  </si>
  <si>
    <t>Hydratropic aldehyde</t>
  </si>
  <si>
    <t xml:space="preserve">93-53-8 </t>
  </si>
  <si>
    <t>Basketter  (2003)</t>
  </si>
  <si>
    <t>PA</t>
  </si>
  <si>
    <t>PDC</t>
  </si>
  <si>
    <t>7778-50-9</t>
  </si>
  <si>
    <t>Log Kow: -2.24</t>
  </si>
  <si>
    <t>Inorganic Chemical, Chromium Compounds; Inorganic Chemical, Potassium Compounds</t>
  </si>
  <si>
    <t>P&amp;G unpubl.</t>
  </si>
  <si>
    <t>Kimber and Basketter (1997)</t>
  </si>
  <si>
    <t>Koch et al. (1971)</t>
  </si>
  <si>
    <t>Kligman &amp; Epstein (1959)</t>
  </si>
  <si>
    <t>Gad (1986)</t>
  </si>
  <si>
    <t>Basketter &amp; Gerberick 1996b</t>
  </si>
  <si>
    <t>Log Kow: -3</t>
  </si>
  <si>
    <t>Urea</t>
  </si>
  <si>
    <t>Oxaldehyde
Ethanedial
Biformyl</t>
  </si>
  <si>
    <t>Budavari (1996)</t>
  </si>
  <si>
    <t>13453-07-1</t>
  </si>
  <si>
    <t>Auric chloride
Gold trichloride</t>
  </si>
  <si>
    <t>Dearman et al. (1998)</t>
  </si>
  <si>
    <t>Log Kow: 0.89</t>
  </si>
  <si>
    <t>Ryan, et al (2000)</t>
  </si>
  <si>
    <t>Anozol, Diethyl o-phthalate</t>
  </si>
  <si>
    <t>84-66-2</t>
  </si>
  <si>
    <t>127-78-1</t>
  </si>
  <si>
    <t>Log Kow 2.05</t>
  </si>
  <si>
    <t>Aluminum  chloride</t>
  </si>
  <si>
    <t>aluminum chloride</t>
  </si>
  <si>
    <t>Petrolatum</t>
  </si>
  <si>
    <t xml:space="preserve">                                                                                                            </t>
  </si>
  <si>
    <t xml:space="preserve"> </t>
  </si>
  <si>
    <t>1-Butanol</t>
  </si>
  <si>
    <t>butanol1</t>
  </si>
  <si>
    <t>71-36-3</t>
  </si>
  <si>
    <t>XLogP: 0.9</t>
  </si>
  <si>
    <t>Alcohols; Lipids</t>
  </si>
  <si>
    <t xml:space="preserve">Ethyl vanillin </t>
  </si>
  <si>
    <t>ethylvanillin</t>
  </si>
  <si>
    <t>121-32-4</t>
  </si>
  <si>
    <t>XLogP: 1.6</t>
  </si>
  <si>
    <t>Lead acetate</t>
  </si>
  <si>
    <t>leadacteate</t>
  </si>
  <si>
    <t>Manganese chloride</t>
  </si>
  <si>
    <t>manganesechloride</t>
  </si>
  <si>
    <t>Tartaric acid</t>
  </si>
  <si>
    <t>tartaricacid</t>
  </si>
  <si>
    <t>[R-(R*,R*)]-2,3-Dihydroxybutanedioic acid, d-Tartaric acid, L-Tartaric acid</t>
  </si>
  <si>
    <t>87-69-4</t>
  </si>
  <si>
    <t>XLogP: -2.2</t>
  </si>
  <si>
    <t>Log Kow: 1.03</t>
  </si>
  <si>
    <t>Phenols; Carboxylic Acids</t>
  </si>
  <si>
    <t>1.4</t>
  </si>
  <si>
    <t>Magnusson &amp; Kligman (1970)</t>
  </si>
  <si>
    <t>Penta,  PCP</t>
  </si>
  <si>
    <t>87-86-5</t>
  </si>
  <si>
    <t>Log Kow: 2.79</t>
  </si>
  <si>
    <t>3524-68-3</t>
  </si>
  <si>
    <t>Warbrick et al.  (2001)</t>
  </si>
  <si>
    <t>Glaxo SmithKline, submitted by M.J. Olson</t>
  </si>
  <si>
    <t>Ethylenediamine free base</t>
  </si>
  <si>
    <t>107-15-3</t>
  </si>
  <si>
    <t>Log Kow: 0.19</t>
  </si>
  <si>
    <t>Robinson et al. 1990b</t>
  </si>
  <si>
    <t>Prystowsky et al. (1979)</t>
  </si>
  <si>
    <t xml:space="preserve"> Marzulli and Maibach (1996)</t>
  </si>
  <si>
    <t>EGDMA</t>
  </si>
  <si>
    <t>97-90-5</t>
  </si>
  <si>
    <t>Log Kow: 1.38</t>
  </si>
  <si>
    <t>Tsuchiya et al. (1982)</t>
  </si>
  <si>
    <t>RIFM 1973 a,b; 1980</t>
  </si>
  <si>
    <t>Johansen (1996a)</t>
  </si>
  <si>
    <t>127-51-5</t>
  </si>
  <si>
    <t xml:space="preserve">Pluronic L92 </t>
  </si>
  <si>
    <t>Log Kow: 1.28</t>
  </si>
  <si>
    <t>Robinson et al. (1990)</t>
  </si>
  <si>
    <t>-</t>
  </si>
  <si>
    <t>1-Bromobutane</t>
  </si>
  <si>
    <t>bromobutane1</t>
  </si>
  <si>
    <t>109-65-9</t>
  </si>
  <si>
    <t>XLogP: 2.7</t>
  </si>
  <si>
    <t>Hydrocarbons, Halogenated</t>
  </si>
  <si>
    <t>Basketter et al. (1992)</t>
  </si>
  <si>
    <t>60-33-3</t>
  </si>
  <si>
    <t>9,12-Octadecadienoic acid
Grape seed oil</t>
  </si>
  <si>
    <t>Log Kow: 7.51</t>
  </si>
  <si>
    <t>463-40-1</t>
  </si>
  <si>
    <t>(Z,Z,Z)-Octadeca-9,12,15-trienoic acid</t>
  </si>
  <si>
    <t>Log Kow: 7.30</t>
  </si>
  <si>
    <t>Litsea cubeba oil</t>
  </si>
  <si>
    <t>68855-99-2</t>
  </si>
  <si>
    <t>Patlewicz et al. (2002) [EC3]
Gerberick et al. (2005) (dose-response data)</t>
  </si>
  <si>
    <t>Gerberick et al. (2005) [EC3]
Loveless et al. (1996) [Dose-response data]</t>
  </si>
  <si>
    <t>Loveless et al. (1996) reported an EC3 of 8.4 for this LLNA dose-response data, but that EC3 waas calculated by quadratic regression rather than linear interpolation</t>
  </si>
  <si>
    <t>XLogP: -9.8</t>
  </si>
  <si>
    <t>GP closed patch test results are Landsteiner Draize test, not Buehler test.</t>
  </si>
  <si>
    <t>121-33-5</t>
  </si>
  <si>
    <t>*Ryan et al. (2000)</t>
  </si>
  <si>
    <t>Opdyke (1979)</t>
  </si>
  <si>
    <t>Isopropyl alcohol, 2-Propanol</t>
  </si>
  <si>
    <t>67-63-0</t>
  </si>
  <si>
    <t>Log Kow: 0.82</t>
  </si>
  <si>
    <t>119-84-6</t>
  </si>
  <si>
    <t>1.6</t>
  </si>
  <si>
    <t>6.6</t>
  </si>
  <si>
    <t>99-96-7</t>
  </si>
  <si>
    <t>LLNA/EC3 Validation Study, submitted by D. Basketter</t>
  </si>
  <si>
    <t>Dearman, et al., (2007)</t>
  </si>
  <si>
    <t>111-30-8</t>
  </si>
  <si>
    <t>Log Kow: -0.18</t>
  </si>
  <si>
    <t>n- Butyl glycidyl ether</t>
  </si>
  <si>
    <t>1,3-diformylpropane
1,5-Pentanedial
1,5-pentanedione 
Glutaric acid dialdehyde Glutaric aldehyde</t>
  </si>
  <si>
    <t>&gt;3</t>
  </si>
  <si>
    <t>&gt;19</t>
  </si>
  <si>
    <t>Cronin (1980)</t>
  </si>
  <si>
    <t>1,2-Dihydroxypropane, 1,2-Propanediol</t>
  </si>
  <si>
    <t>57-55-6</t>
  </si>
  <si>
    <t xml:space="preserve"> Hydrocarbons, Cyclic</t>
  </si>
  <si>
    <t>4.0</t>
  </si>
  <si>
    <t>3,7-dimethylocta-,6-dien-3-ol</t>
  </si>
  <si>
    <t xml:space="preserve"> Basketter et al. (1994, 1996a)</t>
  </si>
  <si>
    <t>ECPA LLNA Project Report submitted by: Syngenta/RCC</t>
  </si>
  <si>
    <t>Propyl 4-hydroxybenzoate</t>
  </si>
  <si>
    <t>94-13-3</t>
  </si>
  <si>
    <t>Log Kow: 1.77</t>
  </si>
  <si>
    <t>110-86-1</t>
  </si>
  <si>
    <t>Log Kow: 1.31</t>
  </si>
  <si>
    <t>Basketter et al. (1996a)</t>
  </si>
  <si>
    <t>RIFM 1988</t>
  </si>
  <si>
    <t>1-Methyl-4-(1-methylethenyl)cyclohexene 
Dipentene
Limonene</t>
  </si>
  <si>
    <t>5989-27-5</t>
  </si>
  <si>
    <t>Log Kow: 2.93</t>
  </si>
  <si>
    <t>Benzenecarboxylic acid
Benzeneformic acid
Benzenemethanoic acid
Benzoate</t>
  </si>
  <si>
    <t>65-85-0</t>
  </si>
  <si>
    <t>XLogP: 3.97</t>
  </si>
  <si>
    <t>2634-33-5</t>
  </si>
  <si>
    <t>BIT
1,2-Benzisothiazol-3(2H)-one
1,2-Benzisothiazolin-3-one. Proxan, 
Proxel active</t>
  </si>
  <si>
    <t>Log Kow: 0.64</t>
  </si>
  <si>
    <t>propylidenephthalate</t>
  </si>
  <si>
    <t>nickelsaltsII</t>
  </si>
  <si>
    <t>1,2-Dibromo-2,4-dicyanobutane
Methyldibromo glutaronitrile
2-Bromo-2-(bromomethyl) glutaronitrile
2-Bromo-2-(bromomethyl) pentanedinitrile
Bromothalonil
Tektamer 38</t>
  </si>
  <si>
    <t>35691-65-7</t>
  </si>
  <si>
    <t>Unpublished Unilever data</t>
  </si>
  <si>
    <t>Basketter et al. (2005b)</t>
  </si>
  <si>
    <t>Basketter et al. (2001c)</t>
  </si>
  <si>
    <t>Hydrocarbons, Acyclic</t>
  </si>
  <si>
    <t>Log Kow: 1.94</t>
  </si>
  <si>
    <t>110-54-3</t>
  </si>
  <si>
    <t>0.8</t>
  </si>
  <si>
    <t>Flyvholm et al. (1997)</t>
  </si>
  <si>
    <t>Ethylenedicarboxylic acid
2-Butenedioic acid
Allomaleic acid
Boletic acid
Lichenic acid</t>
  </si>
  <si>
    <t>110-17-8</t>
  </si>
  <si>
    <t xml:space="preserve">124495-18-7/ 
113096-99-4 </t>
  </si>
  <si>
    <t>308.1
 291.8</t>
  </si>
  <si>
    <t>Log Kow: 5.69
Log Kow: 3.25</t>
  </si>
  <si>
    <t>p-Aminobenzenesulfonic acid, p-Anilinesulfonic acid</t>
  </si>
  <si>
    <t>Benzoic acid, 3,4,5-trihydroxy-, propyl ester
Gallic acid, propyl ester
Propyl 3,4,5-trihydroxybenzoate</t>
  </si>
  <si>
    <t>121-79-9</t>
  </si>
  <si>
    <t>Hydrocarbons</t>
  </si>
  <si>
    <t>4.8</t>
  </si>
  <si>
    <t>8.3</t>
  </si>
  <si>
    <t>78-70-6</t>
  </si>
  <si>
    <t>107-22-2</t>
  </si>
  <si>
    <t>106-24-1</t>
  </si>
  <si>
    <t>Log Kow: 0.43</t>
  </si>
  <si>
    <t xml:space="preserve">Basketter et al. (1999b) </t>
  </si>
  <si>
    <t>Palmarosa oil</t>
  </si>
  <si>
    <t>palmarosaoil</t>
  </si>
  <si>
    <t>Clove leaf oil</t>
  </si>
  <si>
    <t>Chan et al. (1983)</t>
  </si>
  <si>
    <t>Basketter et al. (1999a)</t>
  </si>
  <si>
    <t>Guillot et al. (1983)</t>
  </si>
  <si>
    <t>Hydroquinone
p-hydroquinone</t>
  </si>
  <si>
    <t>XLogP: 2.42</t>
  </si>
  <si>
    <t>Botham  et al. (1991)</t>
  </si>
  <si>
    <t xml:space="preserve"> Ashby et al. (1995)</t>
  </si>
  <si>
    <t>39236-46-9</t>
  </si>
  <si>
    <t>Friedmann et al. 1983</t>
  </si>
  <si>
    <t>Kligman (1996b)</t>
  </si>
  <si>
    <t>Betts et al. (2005)</t>
  </si>
  <si>
    <t>Betts et al. (2006)</t>
  </si>
  <si>
    <t>Kimber et al. (1991b)</t>
  </si>
  <si>
    <t>Kimber et al. (1995)</t>
  </si>
  <si>
    <t>Kimber et al. (1991a)</t>
  </si>
  <si>
    <t>Goodwin et al. (1981)</t>
  </si>
  <si>
    <t>m-Aminophenol, 
3-Hydroxyaniline</t>
  </si>
  <si>
    <t>4-Aminobenzoic acid, 
PABA</t>
  </si>
  <si>
    <t>591-27-5</t>
  </si>
  <si>
    <t>Log Kow: 4.61</t>
  </si>
  <si>
    <t>2.8</t>
  </si>
  <si>
    <t>Montelius et al. (1994)</t>
  </si>
  <si>
    <t>Friedmann et al. (1983)</t>
  </si>
  <si>
    <t>Butenoic acid, 2-(or 4)-isooctyl-4,6(or 2,6)-dinitrophenyl ester
(9CI)
Crotonic acid, 2(or 4)-(1-methylheptyl)-4,6(or 2,6)-dinitrophenyl
ester</t>
  </si>
  <si>
    <t xml:space="preserve">39300-45-3 </t>
  </si>
  <si>
    <t>Log Kow: 5.76</t>
  </si>
  <si>
    <t xml:space="preserve"> Benzenemethanol, ar-methoxy-
2-Methoxybenzyl alcohol
o-Methoxybenzyl alcohol</t>
  </si>
  <si>
    <t>1331-81-3</t>
  </si>
  <si>
    <t>Log Kow: 1.16</t>
  </si>
  <si>
    <t>3-Methyl-4-(2,6,6-trimethyl-2-cyclohexen-1-yl)-3-buten-2-one
4-(2,6,6-Trimethyl-2-cyclohexen-1-yl)-3-methyl-3-buten-2-one
alpha-Cetone
gammanolene
iraldeine gamma</t>
  </si>
  <si>
    <t>Dearman et al. (2007)</t>
  </si>
  <si>
    <t>lilial</t>
  </si>
  <si>
    <t>litseacubeboil</t>
  </si>
  <si>
    <t xml:space="preserve">isoeugenol                                  </t>
  </si>
  <si>
    <t xml:space="preserve">amylcinnamal </t>
  </si>
  <si>
    <t>trimelliticanhydride</t>
  </si>
  <si>
    <t xml:space="preserve">thioglycerol </t>
  </si>
  <si>
    <t>Ketones</t>
  </si>
  <si>
    <t>118-58-1</t>
  </si>
  <si>
    <t>XLogP: 4.31</t>
  </si>
  <si>
    <t>propylgallate</t>
  </si>
  <si>
    <t>Mercuric (II) chloride</t>
  </si>
  <si>
    <t>Ethylenediamine</t>
  </si>
  <si>
    <t>citronellaoil</t>
  </si>
  <si>
    <t>Vanillin</t>
  </si>
  <si>
    <t>vanillin</t>
  </si>
  <si>
    <t>2-Propenoic acid, 3-phenyl-, phenylmethyl ester
Phenylmethyl 3-phenyl-2-propenoate
Cinnamein</t>
  </si>
  <si>
    <t>cinnamal, cinnamaldehyde, 3-phenyl-2-propenal</t>
  </si>
  <si>
    <t>104-55-2</t>
  </si>
  <si>
    <t>Log Kow: 2.29</t>
  </si>
  <si>
    <t>Log Kow: 3.14</t>
  </si>
  <si>
    <t>2.3</t>
  </si>
  <si>
    <t>Gerberick et al. (2000)</t>
  </si>
  <si>
    <t xml:space="preserve"> Budavari (1996)</t>
  </si>
  <si>
    <t>8007-02-1</t>
  </si>
  <si>
    <t>Unspecified</t>
  </si>
  <si>
    <t>Log Kow: 4.84</t>
  </si>
  <si>
    <t>61-33-6</t>
  </si>
  <si>
    <t>Amides; Sulfur Compounds; Heterocyclic Compounds</t>
  </si>
  <si>
    <t>Log Kow: 2.09</t>
  </si>
  <si>
    <t>Benzoic acid, 2-hydroxy-, phenylmethyl ester
Benzyl salicylate
Phenylmethyl 2-hydroxybenzoate</t>
  </si>
  <si>
    <t>Polyethylene glycol sorbitan monooleate
Polyoxyethylenesorbitan monooleate
 Polysorbate 80</t>
  </si>
  <si>
    <t xml:space="preserve"> 9005-65-6</t>
  </si>
  <si>
    <t>Marzulli and Maibach (1996)</t>
  </si>
  <si>
    <t>Basketter et al. (2001)</t>
  </si>
  <si>
    <t>Danneman et al. (1983)</t>
  </si>
  <si>
    <t>methylaminophenolsulfate4</t>
  </si>
  <si>
    <t>limonene</t>
  </si>
  <si>
    <t>tween80</t>
  </si>
  <si>
    <t xml:space="preserve">potassiumdichromate     </t>
  </si>
  <si>
    <t xml:space="preserve">phenylenediaminep     </t>
  </si>
  <si>
    <t>Octanoic acid</t>
  </si>
  <si>
    <t>PG</t>
  </si>
  <si>
    <t xml:space="preserve"> Basketter et al. (1998)</t>
  </si>
  <si>
    <t>110-27-0</t>
  </si>
  <si>
    <t>Log Kow: 3.88</t>
  </si>
  <si>
    <t>Opdyke (1976a)</t>
  </si>
  <si>
    <t>25389-94-0</t>
  </si>
  <si>
    <t>Log Kow: -0.9</t>
  </si>
  <si>
    <t>Beryllium  sulfate tetrahydrate</t>
  </si>
  <si>
    <t>Metals</t>
  </si>
  <si>
    <t xml:space="preserve">7787-56-6 </t>
  </si>
  <si>
    <t>IDR</t>
  </si>
  <si>
    <t>Mandervelt et al 1997</t>
  </si>
  <si>
    <t>Basketter et al. (1999d)</t>
  </si>
  <si>
    <t>EC3 is for metal cation</t>
  </si>
  <si>
    <t xml:space="preserve"> 2-Propenoic acid, butyl ester
Acrylic acid, butyl ester
Butyl 2-propenoate</t>
  </si>
  <si>
    <t>141-32-2</t>
  </si>
  <si>
    <t>Log Kow: 2.2</t>
  </si>
  <si>
    <t>Reference 7</t>
  </si>
  <si>
    <t>Reference 8</t>
  </si>
  <si>
    <t>Submitted by: E. Debruyne, Bayer Crop Science</t>
  </si>
  <si>
    <t>8015-73-4</t>
  </si>
  <si>
    <t>Lipids</t>
  </si>
  <si>
    <t>Lalko &amp; Api (2006)</t>
  </si>
  <si>
    <t>van der Walle et al. (1982)</t>
  </si>
  <si>
    <t>NTP Study Submitted by: Dori Germolec</t>
  </si>
  <si>
    <t>2426-08-6</t>
  </si>
  <si>
    <t>Log Kow: 1.42</t>
  </si>
  <si>
    <t xml:space="preserve">Ethers
</t>
  </si>
  <si>
    <t>Reference 6</t>
  </si>
  <si>
    <t>Undecylenic acid</t>
  </si>
  <si>
    <t>citral</t>
  </si>
  <si>
    <t>10</t>
  </si>
  <si>
    <t>Cyclamen aldehyde</t>
  </si>
  <si>
    <t>Butyl acrylate</t>
  </si>
  <si>
    <t>pentachlorophenol</t>
  </si>
  <si>
    <t>maleicacid</t>
  </si>
  <si>
    <t>hydroxycitronellal</t>
  </si>
  <si>
    <t>Geranium oil</t>
  </si>
  <si>
    <t>4-Chlorobenzeneamine
Aniline, p-chloro-
Benzenamine, 4-chloro-</t>
  </si>
  <si>
    <t>106-47-8</t>
  </si>
  <si>
    <t>XLogP: 1.8</t>
  </si>
  <si>
    <t>Marzulli &amp; Maibach (1976)</t>
  </si>
  <si>
    <t>Maurer et al (1978)</t>
  </si>
  <si>
    <t>van Och, et al. (2001)</t>
  </si>
  <si>
    <t>Maurer et al (1979)</t>
  </si>
  <si>
    <t>Hexane</t>
  </si>
  <si>
    <t>hexane</t>
  </si>
  <si>
    <t>5</t>
  </si>
  <si>
    <t>Glycerol</t>
  </si>
  <si>
    <t>formaldehyde</t>
  </si>
  <si>
    <t>GPMT Overall Potency Category</t>
  </si>
  <si>
    <t>LLNA Overall Potency Category</t>
  </si>
  <si>
    <t>methylhexanedione</t>
  </si>
  <si>
    <t>phenyl benzoate</t>
  </si>
  <si>
    <t>GPMT 
i.d. induction conc. (%)</t>
  </si>
  <si>
    <t>fattyalcohol2</t>
  </si>
  <si>
    <t>FAR01042-00</t>
  </si>
  <si>
    <t>Propylidene phthalate</t>
  </si>
  <si>
    <t>Hydrocortisone</t>
  </si>
  <si>
    <t>squalene</t>
  </si>
  <si>
    <t>Octinol</t>
  </si>
  <si>
    <t>Propylparaben</t>
  </si>
  <si>
    <t>propylparaben</t>
  </si>
  <si>
    <t>methylanisylidene acetone</t>
  </si>
  <si>
    <t>111-40-0</t>
  </si>
  <si>
    <t>Log Kow: 0.29</t>
  </si>
  <si>
    <t>Ethyl maleate</t>
  </si>
  <si>
    <t>100</t>
  </si>
  <si>
    <t>isomethylionone</t>
  </si>
  <si>
    <t>Basketter et al. (1992c)</t>
  </si>
  <si>
    <t>9004-54-0</t>
  </si>
  <si>
    <t xml:space="preserve">Carbohydrates </t>
  </si>
  <si>
    <t>Various</t>
  </si>
  <si>
    <t>Kimber1992</t>
  </si>
  <si>
    <t>6728-26-3</t>
  </si>
  <si>
    <t>2.6</t>
  </si>
  <si>
    <t>6.4</t>
  </si>
  <si>
    <t>3 and 4-(4-Hydroxy-4-methylpentyl)-3-cyclohexane-1-carboxaldehyde</t>
  </si>
  <si>
    <t>31906-04-4</t>
  </si>
  <si>
    <t>Log Kow: 2.89</t>
  </si>
  <si>
    <t>Aldehydes
Hydrocarbons, Cyclic</t>
  </si>
  <si>
    <t>Report submitted by EFfCI</t>
  </si>
  <si>
    <t>492-94-4</t>
  </si>
  <si>
    <t xml:space="preserve">Roberts et al (1999) </t>
  </si>
  <si>
    <t>2,6-Dimethyl-2,6-octadien-8-ol</t>
  </si>
  <si>
    <t xml:space="preserve">CMI
MCI/MI
Kathon CG
5-Chloro-2-methylisothiazolinone /2-methylisothiazolinone 
5 Chloro-2-methyl-3(2H)-isothiazolone and 2-methyl-2H-isothiazolonea
Methyl ⁄ chloromethylisothiazolinone </t>
  </si>
  <si>
    <t>2682-20-4
26172-55-4</t>
  </si>
  <si>
    <t>Log Kow: 0.92</t>
  </si>
  <si>
    <t>123-31-9</t>
  </si>
  <si>
    <t>Phenols</t>
  </si>
  <si>
    <t>Basketter et al. (1994, 1996a, 1999b, 2001a, 2005a)</t>
  </si>
  <si>
    <t>Krasteva et al. (1996)</t>
  </si>
  <si>
    <t>Basketter &amp; Gerberick 1994</t>
  </si>
  <si>
    <t>Ford et al. 1988</t>
  </si>
  <si>
    <t>Api &amp; Letizia (2001)</t>
  </si>
  <si>
    <t>Ford et al. (1988)</t>
  </si>
  <si>
    <t>HEA</t>
  </si>
  <si>
    <t>818-61-1</t>
  </si>
  <si>
    <t>Log Kow: 0.54</t>
  </si>
  <si>
    <t>2-HPMA</t>
  </si>
  <si>
    <t>923-26-2</t>
  </si>
  <si>
    <t>Friedmann et al (1983b)</t>
  </si>
  <si>
    <t>Muurer et al. (1978)</t>
  </si>
  <si>
    <t>150-13-0</t>
  </si>
  <si>
    <t>XLogP: 0.83</t>
  </si>
  <si>
    <t>Carboxylic Acids</t>
  </si>
  <si>
    <t>1
Conc. (%)</t>
  </si>
  <si>
    <t>Loveless et al. (1996)</t>
  </si>
  <si>
    <t>Gad et al. (1986)</t>
  </si>
  <si>
    <t>Basketter et al. (1994)</t>
  </si>
  <si>
    <t>Kligman (1966c)</t>
  </si>
  <si>
    <t>Wahlberg &amp; Boman (1985)</t>
  </si>
  <si>
    <t>Benylate, Benzoic acid benzyl ester</t>
  </si>
  <si>
    <t>120-51-4</t>
  </si>
  <si>
    <t>1.7</t>
  </si>
  <si>
    <t>2.2</t>
  </si>
  <si>
    <t>8.2</t>
  </si>
  <si>
    <t>3.5</t>
  </si>
  <si>
    <t>5.7</t>
  </si>
  <si>
    <t>SCCP/0978/06</t>
  </si>
  <si>
    <t xml:space="preserve">Basketter &amp; Scholes (1992) </t>
  </si>
  <si>
    <t>Nitro Compounds; Hydrocarbons, Cyclic</t>
  </si>
  <si>
    <t>Maleic acid</t>
  </si>
  <si>
    <t>LLNA Potency Category</t>
  </si>
  <si>
    <t>Amines 
Onium Compounds</t>
  </si>
  <si>
    <t>Ethers
Phenols</t>
  </si>
  <si>
    <t>QRAExpGrp (2006)</t>
  </si>
  <si>
    <t>potassiumdichromate</t>
  </si>
  <si>
    <t>2,4-Dinitrochlorobenzene</t>
  </si>
  <si>
    <t>50</t>
  </si>
  <si>
    <t>Sulfanilic acid</t>
  </si>
  <si>
    <t>Pluronic L92</t>
  </si>
  <si>
    <t>undecylenicacid</t>
  </si>
  <si>
    <t>tetramethylthiuramdisulfide</t>
  </si>
  <si>
    <t>hydroxybenzoicacid4</t>
  </si>
  <si>
    <t>hydrocortisone</t>
  </si>
  <si>
    <t xml:space="preserve">isocyclogeraniol </t>
  </si>
  <si>
    <t>Warbrick et al. (2000)</t>
  </si>
  <si>
    <t>Basketter et al. (1993)</t>
  </si>
  <si>
    <t>Basketter et al. (1995)</t>
  </si>
  <si>
    <t>Kimber 1989b</t>
  </si>
  <si>
    <t xml:space="preserve">tetrachlorosalicylanilide </t>
  </si>
  <si>
    <t>ethylenediamine</t>
  </si>
  <si>
    <t>Dihydrocoumarin</t>
  </si>
  <si>
    <t>Farnesol</t>
  </si>
  <si>
    <t>Gold chloride</t>
  </si>
  <si>
    <t>Basil Oil</t>
  </si>
  <si>
    <t>DMF/H2O</t>
  </si>
  <si>
    <t>EtOH/DEP (3:1)</t>
  </si>
  <si>
    <t>EtOH (80%)</t>
  </si>
  <si>
    <t>EtOH (25%)</t>
  </si>
  <si>
    <t>EtOH (30%)</t>
  </si>
  <si>
    <t>1% surfactant in H2O</t>
  </si>
  <si>
    <t>H2O</t>
  </si>
  <si>
    <t>Not classified</t>
  </si>
  <si>
    <t xml:space="preserve">Cinnamyl nitrile </t>
  </si>
  <si>
    <t>Benzalkonium chloride</t>
  </si>
  <si>
    <t>benzalkoniumchloride</t>
  </si>
  <si>
    <t xml:space="preserve">Isocyclogeraniol </t>
  </si>
  <si>
    <t>103-41-3</t>
  </si>
  <si>
    <t>XLogP: 4.06</t>
  </si>
  <si>
    <t>4-phenyl-3 buten-2-one</t>
  </si>
  <si>
    <t>122-57-6</t>
  </si>
  <si>
    <t>Log Kow: 2.54</t>
  </si>
  <si>
    <t>Basketter et al.k (1999b)</t>
  </si>
  <si>
    <t>Bjorkner (1984)</t>
  </si>
  <si>
    <t>80-54-6</t>
  </si>
  <si>
    <t>p-tert-butyl-alpha-methylhydrocinnamal
lilestralis
lilialdehyde
lysmeral
mefloral</t>
  </si>
  <si>
    <t>Basketter &amp; Gerberick (1996b)</t>
  </si>
  <si>
    <t>Danneman et al. 1983</t>
  </si>
  <si>
    <t>Johansen (1996b)</t>
  </si>
  <si>
    <t>Kligman (1990)</t>
  </si>
  <si>
    <t>Coumarin</t>
  </si>
  <si>
    <t>coumarin</t>
  </si>
  <si>
    <t>Propylene glycol</t>
  </si>
  <si>
    <t>linoleicacid</t>
  </si>
  <si>
    <t>EXP 11120 A</t>
  </si>
  <si>
    <t>Benzoic acid</t>
  </si>
  <si>
    <t>Neomycin sulfate</t>
  </si>
  <si>
    <t>Allylguaiacol, 4-Allyl-2-methoxyphenol</t>
  </si>
  <si>
    <t>97-53-0</t>
  </si>
  <si>
    <t>Log Kow: 2.15</t>
  </si>
  <si>
    <t>Basketter et al.  (1999b)</t>
  </si>
  <si>
    <t>Danneman et al (1983)</t>
  </si>
  <si>
    <t>Opdyke (1979a)</t>
  </si>
  <si>
    <t>Gad et al. (1989)</t>
  </si>
  <si>
    <t xml:space="preserve"> Basketter et al. (1999b)</t>
  </si>
  <si>
    <t>Hilton et al. (1998)</t>
  </si>
  <si>
    <t>Maurer et al. (1979)</t>
  </si>
  <si>
    <t>Marzulli &amp; Maguire (1982)</t>
  </si>
  <si>
    <t>Ryan et al. (2002)</t>
  </si>
  <si>
    <t>Andersen et al. (1984)</t>
  </si>
  <si>
    <t>ECPA LLNA Project Report submitted by: BASF</t>
  </si>
  <si>
    <t>ECPA LLNA Project Report submitted by: Bayer</t>
  </si>
  <si>
    <t>ECPA LLNA Project Report submitted by: Dupont</t>
  </si>
  <si>
    <t>BT Refs.</t>
  </si>
  <si>
    <t>Human Refs.</t>
  </si>
  <si>
    <t>Solid</t>
  </si>
  <si>
    <t>Hydrocarbons, Cyclic
Polycyclic Compounds</t>
  </si>
  <si>
    <t>5.0</t>
  </si>
  <si>
    <t>1.5</t>
  </si>
  <si>
    <t>10.0</t>
  </si>
  <si>
    <t>2</t>
  </si>
  <si>
    <t>25.0</t>
  </si>
  <si>
    <t>5.2</t>
  </si>
  <si>
    <t>Reference 1</t>
  </si>
  <si>
    <t>Reference 2</t>
  </si>
  <si>
    <t>Reference 3</t>
  </si>
  <si>
    <t>Reference 4</t>
  </si>
  <si>
    <t>Reference 5</t>
  </si>
  <si>
    <t>104-54-1</t>
  </si>
  <si>
    <t>Alcohols</t>
  </si>
  <si>
    <t>3.9</t>
  </si>
  <si>
    <t>90.0</t>
  </si>
  <si>
    <t>Jordan &amp; King (1977)</t>
  </si>
  <si>
    <t>Steltenkamp et al. 1980b</t>
  </si>
  <si>
    <t>Basketter et al. (2005a, 2002)</t>
  </si>
  <si>
    <t>LLNA Refs.</t>
  </si>
  <si>
    <t>GPMT Refs.</t>
  </si>
  <si>
    <t>1,2,3-propanetriol
1,2,3-Trihydroxypropane
glycyl alcohol
glycerin</t>
  </si>
  <si>
    <t>56-81-5</t>
  </si>
  <si>
    <t>Log Kow: 0.05</t>
  </si>
  <si>
    <t>Alcohols
Carbohydrates</t>
  </si>
  <si>
    <t>Trifluralin EC</t>
  </si>
  <si>
    <t>benzoisothiazolione</t>
  </si>
  <si>
    <t>farnesol</t>
  </si>
  <si>
    <t>sulfanilicacid</t>
  </si>
  <si>
    <t>Geraniol</t>
  </si>
  <si>
    <t>Extreme</t>
  </si>
  <si>
    <t>propyleneglycol</t>
  </si>
  <si>
    <t>geraniol</t>
  </si>
  <si>
    <t>1</t>
  </si>
  <si>
    <t>benzylideneacetone</t>
  </si>
  <si>
    <t>Kanamycin</t>
  </si>
  <si>
    <t>kanamycin</t>
  </si>
  <si>
    <t>ethylacrylate</t>
  </si>
  <si>
    <t>glycerol</t>
  </si>
  <si>
    <t>3-Aminophenol</t>
  </si>
  <si>
    <t>0.1</t>
  </si>
  <si>
    <t>NC</t>
  </si>
  <si>
    <t>DMF</t>
  </si>
  <si>
    <t>Cinnamic aldehyde</t>
  </si>
  <si>
    <t>Isoeugenol</t>
  </si>
  <si>
    <t>Kligman (1966c)
Magnusson &amp; Kligman (1969)</t>
  </si>
  <si>
    <t>Emmett et al. (1994)</t>
  </si>
  <si>
    <t xml:space="preserve">GPMT 
sens. incidence (%) </t>
  </si>
  <si>
    <t>BT 
sens. incidence (%)</t>
  </si>
  <si>
    <t>Magnusson &amp; Kligman (1969)</t>
  </si>
  <si>
    <t>Marzulli and Maibach (1973)</t>
  </si>
  <si>
    <t>4-Acetylanisole, Acetanisole</t>
  </si>
  <si>
    <t>100-06-1</t>
  </si>
  <si>
    <t>XLogP: 1.74</t>
  </si>
  <si>
    <t>Benzenemethanol, Benzyl alcohol</t>
  </si>
  <si>
    <t>100-51-6</t>
  </si>
  <si>
    <t>XLogP: 1.1</t>
  </si>
  <si>
    <t>octinol</t>
  </si>
  <si>
    <t>basiloil</t>
  </si>
  <si>
    <t>Fx + Me EW 69</t>
  </si>
  <si>
    <t>Propyl gallate</t>
  </si>
  <si>
    <t>Lemongrass oil</t>
  </si>
  <si>
    <t>phenylpropionaldehyde</t>
  </si>
  <si>
    <t>Pentachlorophenol</t>
  </si>
  <si>
    <t>MEK</t>
  </si>
  <si>
    <t>DMSO</t>
  </si>
  <si>
    <t>0.2</t>
  </si>
  <si>
    <t>Isopropanol</t>
  </si>
  <si>
    <t>Dinocap EC</t>
  </si>
  <si>
    <t>Hydroxycitronellal</t>
  </si>
  <si>
    <t>HCA, alpha-Hexylcinnamic aldehyde, alpha-Hexyl cinnamaldehyde</t>
  </si>
  <si>
    <t>101-86-0</t>
  </si>
  <si>
    <t>110-16-7</t>
  </si>
  <si>
    <t>Nyquist et al. (1972)</t>
  </si>
  <si>
    <t>sodiumlaurylsulfate</t>
  </si>
  <si>
    <t>14</t>
  </si>
  <si>
    <t>dinocapec</t>
  </si>
  <si>
    <t>methyldodecanesulfonate</t>
  </si>
  <si>
    <t>far0104200</t>
  </si>
  <si>
    <t>FAR01060-00</t>
  </si>
  <si>
    <t>far0106000</t>
  </si>
  <si>
    <t>phenylenediaminep</t>
  </si>
  <si>
    <t>EtOH/DEP (1:3)</t>
  </si>
  <si>
    <t>salicylicacid</t>
  </si>
  <si>
    <t>ffowg5025</t>
  </si>
  <si>
    <t xml:space="preserve">benzylsalicylate </t>
  </si>
  <si>
    <t>Basketter et al. (1999c)</t>
  </si>
  <si>
    <t>Andersen &amp; Hamann (1984)</t>
  </si>
  <si>
    <t>Botham et al. (1991)</t>
  </si>
  <si>
    <t>Kimber et al. (1997)</t>
  </si>
  <si>
    <t>p-Quinone
1,4-benzoquinone
Cyclohexadienedione</t>
  </si>
  <si>
    <t>106-51-4</t>
  </si>
  <si>
    <t>Quinones</t>
  </si>
  <si>
    <t>36.4</t>
  </si>
  <si>
    <t>methylcoumarin6</t>
  </si>
  <si>
    <t>Gerberick et al. (2001a)</t>
  </si>
  <si>
    <t>Basketter et al. (2000)</t>
  </si>
  <si>
    <t>Kimber et al. (1998)</t>
  </si>
  <si>
    <t>Lea 1999</t>
  </si>
  <si>
    <t>Ehling 2005a</t>
  </si>
  <si>
    <t>Dinitrochlorobenzene, DNCB, 1-Chloro-2,4-dinitrobenzene</t>
  </si>
  <si>
    <t>97-00-7</t>
  </si>
  <si>
    <t>Log Kow: -0.13</t>
  </si>
  <si>
    <t>Hydrocarbon, Halogenated; Nitro Compounds; Hydrocarbons, Cyclic</t>
  </si>
  <si>
    <t>2.4</t>
  </si>
  <si>
    <t>8.9</t>
  </si>
  <si>
    <t>0.25</t>
  </si>
  <si>
    <t>38.0</t>
  </si>
  <si>
    <t>Basketter et al. (1997)</t>
  </si>
  <si>
    <t>Kimber et al (1995)</t>
  </si>
  <si>
    <t>Aldehydes</t>
  </si>
  <si>
    <t>1.0</t>
  </si>
  <si>
    <t xml:space="preserve">Ashby et al. (1995) </t>
  </si>
  <si>
    <t>94-36-0</t>
  </si>
  <si>
    <t>XLogP:3.46</t>
  </si>
  <si>
    <t>Benzol peroxide, 
Benzoperoxide</t>
  </si>
  <si>
    <t>Schneider &amp; Akkan 2004</t>
  </si>
  <si>
    <t>Ryan et al. (2000)</t>
  </si>
  <si>
    <t>Schneider &amp; Akkan (2004)</t>
  </si>
  <si>
    <t>4-Methoxyacetophenone</t>
  </si>
  <si>
    <t>Phenylacetaldehyde</t>
  </si>
  <si>
    <t>dihydroquinone14</t>
  </si>
  <si>
    <t>aminophenol3</t>
  </si>
  <si>
    <t>Amyl cinnamic aldehyde, Amylcinnamal
 2-Benzylideneheptanal
2-Pentylcinnamaldehyde</t>
  </si>
  <si>
    <t>122-40-7</t>
  </si>
  <si>
    <t>Log Kow: 3.52</t>
  </si>
  <si>
    <t>Log Kow: 1.17</t>
  </si>
  <si>
    <t xml:space="preserve">Phthalic anhydride </t>
  </si>
  <si>
    <t>hexylcinnamicaldehyde</t>
  </si>
  <si>
    <t>Succinic acid</t>
  </si>
  <si>
    <t>Fumaric acid</t>
  </si>
  <si>
    <t>fumaricacid</t>
  </si>
  <si>
    <t>2.0</t>
  </si>
  <si>
    <t>Aniline</t>
  </si>
  <si>
    <t>aniline</t>
  </si>
  <si>
    <t>$GEB97-97</t>
  </si>
  <si>
    <t>Sodium dodecyl sulfate, SLS, SDS, Irium</t>
  </si>
  <si>
    <t>151-21-3</t>
  </si>
  <si>
    <t>Log Kow:1.87</t>
  </si>
  <si>
    <t>Hydrocarbons, Other</t>
  </si>
  <si>
    <t>Gerberick et al. (1992)</t>
  </si>
  <si>
    <t>TNO Report, submitted by K. Skirda</t>
  </si>
  <si>
    <t xml:space="preserve"> 94-09-7</t>
  </si>
  <si>
    <t>Benzenesulfonamide, N-chloro-4-methyl-, sodium salt
Tosylchloramide sodium
p-Toluenesulfonamide, N-chloro-, sodium salt</t>
  </si>
  <si>
    <t>127-65-1</t>
  </si>
  <si>
    <t>Log P: -0.5</t>
  </si>
  <si>
    <t>Log Kp: 3.53</t>
  </si>
  <si>
    <t>Clove oil 
Clove bud oil 
Clove stem oil</t>
  </si>
  <si>
    <t>Montelius et al (1994)</t>
  </si>
  <si>
    <t>van Och et al (2000)</t>
  </si>
  <si>
    <t>Ikarashi et al. 1992</t>
  </si>
  <si>
    <t>Kligman 1966c</t>
  </si>
  <si>
    <t>Cobaltous sulfate</t>
  </si>
  <si>
    <t>10124-43-3</t>
  </si>
  <si>
    <t>1,2-Benzopyrone</t>
  </si>
  <si>
    <t>91-64-5</t>
  </si>
  <si>
    <t>Log Kow: 1.91</t>
  </si>
  <si>
    <t>Heterocyclic Compounds</t>
  </si>
  <si>
    <t>Vocanson et al. (2006)</t>
  </si>
  <si>
    <t xml:space="preserve">oxazolone </t>
  </si>
  <si>
    <t>cyclamenaldehyde</t>
  </si>
  <si>
    <t>Log Kp: 3.56</t>
  </si>
  <si>
    <t>8000-29-1</t>
  </si>
  <si>
    <t>7786-81-4</t>
  </si>
  <si>
    <t>Uter et al, (1995)</t>
  </si>
  <si>
    <t>Hindsen et al. (1999)</t>
  </si>
  <si>
    <t>Bourrinet et al. (1979)</t>
  </si>
  <si>
    <t>124-07-2</t>
  </si>
  <si>
    <t>Log Kow: 1.7</t>
  </si>
  <si>
    <t>Carboxylic acids, Lipids</t>
  </si>
  <si>
    <t>Cyclamal</t>
  </si>
  <si>
    <t>103-95-7</t>
  </si>
  <si>
    <t>BT 
topical induction conc. (%)</t>
  </si>
  <si>
    <t>Basketter et al. (1992c, 2000, 2001c, 2003c, 2005b)</t>
  </si>
  <si>
    <t>butylglycidylethert</t>
  </si>
  <si>
    <t>diethylphthalate</t>
  </si>
  <si>
    <t>dinitrochlorobenzene24</t>
  </si>
  <si>
    <t>benzoicacid</t>
  </si>
  <si>
    <t>methylisothiazolinone</t>
  </si>
  <si>
    <t xml:space="preserve">benzylalcohol </t>
  </si>
  <si>
    <t>streptomycin</t>
  </si>
  <si>
    <t>methyloctinecarbonate</t>
  </si>
  <si>
    <t>benzoylperoxide</t>
  </si>
  <si>
    <t>dihydrocoumarin</t>
  </si>
  <si>
    <t>CASRN</t>
  </si>
  <si>
    <t>Molecular Weight (g/mol)</t>
  </si>
  <si>
    <r>
      <t>Solubility in H</t>
    </r>
    <r>
      <rPr>
        <b/>
        <vertAlign val="subscript"/>
        <sz val="10"/>
        <rFont val="Times New Roman"/>
        <family val="0"/>
      </rPr>
      <t>2</t>
    </r>
    <r>
      <rPr>
        <b/>
        <sz val="10"/>
        <rFont val="Times New Roman"/>
        <family val="0"/>
      </rPr>
      <t>O</t>
    </r>
  </si>
  <si>
    <t>Physical Form</t>
  </si>
  <si>
    <t>Chemical Class</t>
  </si>
  <si>
    <t>1
SI</t>
  </si>
  <si>
    <t>2
Conc. (%)</t>
  </si>
  <si>
    <t>2
SI</t>
  </si>
  <si>
    <t>3
Conc. (%)</t>
  </si>
  <si>
    <t>3
SI</t>
  </si>
  <si>
    <t>4
Conc. (%)</t>
  </si>
  <si>
    <t>4
SI</t>
  </si>
  <si>
    <t>5
Conc. (%)</t>
  </si>
  <si>
    <t>5
SI</t>
  </si>
  <si>
    <t xml:space="preserve">Corrected per LLNA/EC3 Validation submitted by D. Basketter 
</t>
  </si>
  <si>
    <t>Kimber (1989b)</t>
  </si>
  <si>
    <t xml:space="preserve">3-Phenyl-2-propen-1-ol 
Cinnamic alcohol </t>
  </si>
  <si>
    <t>Log Kow: 1.84</t>
  </si>
  <si>
    <t>Nitriles</t>
  </si>
  <si>
    <t xml:space="preserve"> Sylvic acid</t>
  </si>
  <si>
    <t>514-10-3</t>
  </si>
  <si>
    <t>Alkyl dimethylbenzyl ammonium chloride</t>
  </si>
  <si>
    <t xml:space="preserve"> 8001-54-5</t>
  </si>
  <si>
    <t>tert-Butoxymethyl)oxirane
Oxirane, ((1,1-dimethylethoxy)methyl)-</t>
  </si>
  <si>
    <t>7665-72-7</t>
  </si>
  <si>
    <t>Log Kow: 0.97</t>
  </si>
  <si>
    <t>Ethers</t>
  </si>
  <si>
    <t>Gardiner et al. (1992)</t>
  </si>
  <si>
    <t>Amides
Hydrocarbons, cyclic
Sulfur compounds</t>
  </si>
  <si>
    <t>Kimber et al. (1994)</t>
  </si>
  <si>
    <t>Basketter et al. (1996b)</t>
  </si>
  <si>
    <t>Marzulli &amp; Maibach (1974)</t>
  </si>
  <si>
    <t>Thorgiersson et al. (1978)</t>
  </si>
  <si>
    <t>Kimber and Weisenberger (1989)</t>
  </si>
  <si>
    <t>Kimber et al. (1989)</t>
  </si>
  <si>
    <t>Kimber et al. (1991)</t>
  </si>
  <si>
    <t>DNF</t>
  </si>
  <si>
    <t>GPMT Overall Potency Category - GHS</t>
  </si>
  <si>
    <t>BT Overall Potency Category - GHS</t>
  </si>
  <si>
    <t>1.8</t>
  </si>
  <si>
    <t>2.7</t>
  </si>
  <si>
    <t>1.2</t>
  </si>
  <si>
    <t>Metol; Paramethylaminophenol sulfate</t>
  </si>
  <si>
    <t>55-55-0</t>
  </si>
  <si>
    <t>Opdyke (1974)</t>
  </si>
  <si>
    <t>LogP: 0.79</t>
  </si>
  <si>
    <t>Amines, Phenols</t>
  </si>
  <si>
    <t>Opdyke (1979c)</t>
  </si>
  <si>
    <t>6-MC, methyl coumarin</t>
  </si>
  <si>
    <t>92-48-8</t>
  </si>
  <si>
    <t>XLogP: 2.2</t>
  </si>
  <si>
    <t>2374-65-4</t>
  </si>
  <si>
    <t>goldchloride</t>
  </si>
  <si>
    <t>methylnonate2</t>
  </si>
  <si>
    <t>oakmoss</t>
  </si>
  <si>
    <t>&lt; 30</t>
  </si>
  <si>
    <t>&gt; 30</t>
  </si>
  <si>
    <t>GP Data 
?</t>
  </si>
  <si>
    <t xml:space="preserve">GP + Human data  </t>
  </si>
  <si>
    <t>Captax</t>
  </si>
  <si>
    <t>149-30-4</t>
  </si>
  <si>
    <t>Log Kow: 1.8</t>
  </si>
  <si>
    <t>Basketter et al. (1992c, 1999b, 2001c, 2003, 2005b)</t>
  </si>
  <si>
    <t>Basketter &amp; Gerberick (1996b, 1994)</t>
  </si>
  <si>
    <t>Sulfur Compounds, Heterocyclic Compounds</t>
  </si>
  <si>
    <t>0.5</t>
  </si>
  <si>
    <t>MMA</t>
  </si>
  <si>
    <t>80-62-6</t>
  </si>
  <si>
    <t>XLogP: 0.7</t>
  </si>
  <si>
    <t>Carboxylic acids</t>
  </si>
  <si>
    <t>Betts, et al., 2006</t>
  </si>
  <si>
    <t>Patlewicz et al. (2001) [EC3]
Gerberick et al. (2005) [dose-response data]</t>
  </si>
  <si>
    <t>&lt;2.5</t>
  </si>
  <si>
    <t>&lt;625</t>
  </si>
  <si>
    <t>Patelwiczet al. (2002) [EC3] 
Gerberick et al. (2005) [Dose-response data]</t>
  </si>
  <si>
    <t>Log Kow: 2.5</t>
  </si>
  <si>
    <t>Esters, Sulfur Compounds</t>
  </si>
  <si>
    <t>21.6</t>
  </si>
  <si>
    <t>39.9</t>
  </si>
  <si>
    <t>48.6</t>
  </si>
  <si>
    <t>Ethylene glycol dimethacrylate</t>
  </si>
  <si>
    <t>Log Kow: 3.77</t>
  </si>
  <si>
    <t>exp10810a</t>
  </si>
  <si>
    <t>trifluralinec</t>
  </si>
  <si>
    <t>Basketter &amp; Gerberick (1999c)</t>
  </si>
  <si>
    <t>Warbrick et al. (1999b)</t>
  </si>
  <si>
    <t>Basketter et al. (1998)</t>
  </si>
  <si>
    <t>Warbrick et al.  (1999b)</t>
  </si>
  <si>
    <t>Cardin et al. (1986)</t>
  </si>
  <si>
    <t>Weaver et al. (1985)</t>
  </si>
  <si>
    <t>Sulfur Compounds
Heterocyclic Compounds</t>
  </si>
  <si>
    <t>6-Methylcoumarin</t>
  </si>
  <si>
    <t>F &amp; Fo WG 50 + 25</t>
  </si>
  <si>
    <t>Pyridine</t>
  </si>
  <si>
    <t>pyridine</t>
  </si>
  <si>
    <t>CAT 2</t>
  </si>
  <si>
    <t>NOT CLASS</t>
  </si>
  <si>
    <t>CAT 1</t>
  </si>
  <si>
    <t>ethyleneglycoldimethacrylate</t>
  </si>
  <si>
    <t>diethylmaleate</t>
  </si>
  <si>
    <t>Strong</t>
  </si>
  <si>
    <t>Eugenol</t>
  </si>
  <si>
    <t>eugenol</t>
  </si>
  <si>
    <t>methylsalicylate</t>
  </si>
  <si>
    <t xml:space="preserve">dinitrochlorobenzene24 </t>
  </si>
  <si>
    <t>chloroaminet</t>
  </si>
  <si>
    <t>chlorpromazine</t>
  </si>
  <si>
    <t>4-Chloroaniline</t>
  </si>
  <si>
    <t>42.3</t>
  </si>
  <si>
    <t>52.3</t>
  </si>
  <si>
    <t>Dibromodicyanobutane</t>
  </si>
  <si>
    <t>quinoxyfencyproconazole</t>
  </si>
  <si>
    <t>Quinoxyfen SC</t>
  </si>
  <si>
    <t>quinoxyfensc</t>
  </si>
  <si>
    <t>Quinoxyfen/cyproconazole</t>
  </si>
  <si>
    <t>Linolenic acid</t>
  </si>
  <si>
    <t>linolenicacid</t>
  </si>
  <si>
    <t>Opdyke (1973)</t>
  </si>
  <si>
    <t>Synonyms</t>
  </si>
  <si>
    <t>Geometric Mean EC3 (ug/cm2)</t>
  </si>
  <si>
    <t xml:space="preserve">cinnamylalcohol </t>
  </si>
  <si>
    <t>cobaltsaltsII</t>
  </si>
  <si>
    <t xml:space="preserve">Methyl methacrylate </t>
  </si>
  <si>
    <t>Nickel sulfate</t>
  </si>
  <si>
    <t>fattyalcohol1</t>
  </si>
  <si>
    <t xml:space="preserve">Thioglycerol </t>
  </si>
  <si>
    <t>Chlorpromazine</t>
  </si>
  <si>
    <t>1 ppm</t>
  </si>
  <si>
    <t>25</t>
  </si>
  <si>
    <t>Benzocaine</t>
  </si>
  <si>
    <t>benzocaine</t>
  </si>
  <si>
    <t>Acetyl isovaleryl</t>
  </si>
  <si>
    <t>Chemical Name</t>
  </si>
  <si>
    <t>Name Sort</t>
  </si>
  <si>
    <t>AOO</t>
  </si>
  <si>
    <t>Methyl 2-octynoate</t>
  </si>
  <si>
    <t>acetylisovaleryl</t>
  </si>
  <si>
    <t>Methylisothiazolinone</t>
  </si>
  <si>
    <t>methoxyacetophenone4</t>
  </si>
  <si>
    <t>dextran</t>
  </si>
  <si>
    <t>toluenediisocyanate</t>
  </si>
  <si>
    <t xml:space="preserve">methylmethacrylate </t>
  </si>
  <si>
    <t>Penicillin G</t>
  </si>
  <si>
    <t>penicilling</t>
  </si>
  <si>
    <t>isopropanol</t>
  </si>
  <si>
    <t>diethylenetriamine</t>
  </si>
  <si>
    <t>2-Hydroxypropyl methacrylate</t>
  </si>
  <si>
    <t>linalool</t>
  </si>
  <si>
    <t>ECPA LLNA Project Report submitted by: Dow Chemical</t>
  </si>
  <si>
    <t>140-88-5</t>
  </si>
  <si>
    <t>Marzulli &amp; Maibach (1980)</t>
  </si>
  <si>
    <t>oxazolone</t>
  </si>
  <si>
    <t>butylacrylate</t>
  </si>
  <si>
    <t>lemongrassoil</t>
  </si>
  <si>
    <t>75</t>
  </si>
  <si>
    <t xml:space="preserve">Basketter et al. (1994) </t>
  </si>
  <si>
    <t>2-Hydroxybenzoic acid</t>
  </si>
  <si>
    <t>69-72-7</t>
  </si>
  <si>
    <t>Phenols
Carboxylic Acids</t>
  </si>
  <si>
    <t>Basketter et al. (2007)</t>
  </si>
  <si>
    <t xml:space="preserve">
3810-74-0</t>
  </si>
  <si>
    <t>Log Kow: -8.5</t>
  </si>
  <si>
    <t>Steltenkamp et al. 1980a</t>
  </si>
  <si>
    <t>Basketter (2001c)</t>
  </si>
  <si>
    <t>Opdyke (1979b)</t>
  </si>
  <si>
    <t>3,7-Dimethyl-6-octen-1-ol, (+-)-</t>
  </si>
  <si>
    <t>26489-01-0</t>
  </si>
  <si>
    <t>4-Hydroxybenzoic acid</t>
  </si>
  <si>
    <t>4-Methylaminophenol sulfate</t>
  </si>
  <si>
    <t>Citral</t>
  </si>
  <si>
    <t>Furil</t>
  </si>
  <si>
    <t>furil</t>
  </si>
  <si>
    <t>Glyoxal</t>
  </si>
  <si>
    <t>glyoxal</t>
  </si>
  <si>
    <t>Oxazolone</t>
  </si>
  <si>
    <t>EPCA LLNA Project Report submitted by: Syngenta/RCC</t>
  </si>
  <si>
    <t>124495-18-7</t>
  </si>
  <si>
    <t>Log Kow: 5.69</t>
  </si>
  <si>
    <t>1,3-Dihydroxybenzene</t>
  </si>
  <si>
    <t>108-46-3</t>
  </si>
  <si>
    <t>BT 
Overall Potency Category</t>
  </si>
  <si>
    <t>3.8</t>
  </si>
  <si>
    <t>abieticacid</t>
  </si>
  <si>
    <t>Formaldehyde</t>
  </si>
  <si>
    <t>Methyl dodecanesulfonate</t>
  </si>
  <si>
    <t>Ethyl acrylate</t>
  </si>
  <si>
    <t>Chloroamine T</t>
  </si>
  <si>
    <t>Streptomycin</t>
  </si>
  <si>
    <t>EC3 (%)</t>
  </si>
  <si>
    <t>Nickel (II) salts</t>
  </si>
  <si>
    <t>Pentaerythritol triacrylate</t>
  </si>
  <si>
    <t>Methyloctine carbonate</t>
  </si>
  <si>
    <t>methylhydrocinnamal</t>
  </si>
  <si>
    <t xml:space="preserve">(Chloro)methylisothiazolinone </t>
  </si>
  <si>
    <t>neomycin</t>
  </si>
  <si>
    <t>Toluene 2,4-diisocyanate</t>
  </si>
  <si>
    <t>Dextran</t>
  </si>
  <si>
    <t>Notes</t>
  </si>
  <si>
    <t>Gerberick et al. (2005)</t>
  </si>
  <si>
    <t>Ashby et al. (1995)</t>
  </si>
  <si>
    <t>Basketter and Scholes (1992)</t>
  </si>
  <si>
    <t xml:space="preserve"> Hausen et al. (1989)</t>
  </si>
  <si>
    <t>Gerberick et al. (2004)</t>
  </si>
  <si>
    <t>Basketter et al. (1999b)</t>
  </si>
  <si>
    <t>Aminobenzene, 
Benzeneamine, 
Phenylamine</t>
  </si>
  <si>
    <t>Cinnamonitrile</t>
  </si>
  <si>
    <t>4360-47-8</t>
  </si>
  <si>
    <t>Abietic acid</t>
  </si>
  <si>
    <t>Weak</t>
  </si>
  <si>
    <t>Benzoquinone</t>
  </si>
  <si>
    <t>hydroxypropylmethacrylate2</t>
  </si>
  <si>
    <t>EXP 10810 A</t>
  </si>
  <si>
    <t>succinicacid</t>
  </si>
  <si>
    <t>Cobalt (II) salts</t>
  </si>
  <si>
    <t>methylmethacrylate</t>
  </si>
  <si>
    <t>hexenaltrans2</t>
  </si>
  <si>
    <t>chloroaniline4</t>
  </si>
  <si>
    <t xml:space="preserve">Glutaraldehyde </t>
  </si>
  <si>
    <t>Reference 9</t>
  </si>
  <si>
    <t>Reference 10</t>
  </si>
  <si>
    <t>Comment</t>
  </si>
  <si>
    <t>Kimber et al (1998)</t>
  </si>
  <si>
    <t>Leyden &amp; Kligman (1977)</t>
  </si>
  <si>
    <t>62-53-3</t>
  </si>
  <si>
    <t>Log Kow: 1.56</t>
  </si>
  <si>
    <t>Amines</t>
  </si>
  <si>
    <t>1.1</t>
  </si>
  <si>
    <t>0.9</t>
  </si>
  <si>
    <t>50.0</t>
  </si>
  <si>
    <t>100.0</t>
  </si>
  <si>
    <t>3.3</t>
  </si>
  <si>
    <t>Classified as negative by LLNA per Panel Report (p13)</t>
  </si>
  <si>
    <t>Basketter et al. (1991)</t>
  </si>
  <si>
    <t>dl-Citronellol</t>
  </si>
  <si>
    <t>citronellol</t>
  </si>
  <si>
    <t>Y</t>
  </si>
  <si>
    <t>N</t>
  </si>
  <si>
    <t>Scholes et al. (1992)</t>
  </si>
  <si>
    <t>Basketter et al. (1996a);</t>
  </si>
  <si>
    <t xml:space="preserve">3,7-Dimethyl-2,6-octadienal </t>
  </si>
  <si>
    <t>5392-40-5</t>
  </si>
  <si>
    <t>Not specified</t>
  </si>
  <si>
    <t>asc600</t>
  </si>
  <si>
    <t>dec25</t>
  </si>
  <si>
    <t>D EW 15</t>
  </si>
  <si>
    <t>dew15</t>
  </si>
  <si>
    <t>1,4-Dihydroquinone</t>
  </si>
  <si>
    <t>Benzoyl peroxide</t>
  </si>
  <si>
    <t>octanoicacid</t>
  </si>
  <si>
    <t>anisylalcohol</t>
  </si>
  <si>
    <t>berylliumsulfate</t>
  </si>
  <si>
    <r>
      <t>D EC25</t>
    </r>
    <r>
      <rPr>
        <sz val="10"/>
        <rFont val="Times New Roman"/>
        <family val="1"/>
      </rPr>
      <t></t>
    </r>
  </si>
  <si>
    <t>Kligman (1966b,c)</t>
  </si>
  <si>
    <t>Magusson &amp; Kligman (1969, 1970)</t>
  </si>
  <si>
    <t>Prince &amp; Prince (1970)</t>
  </si>
  <si>
    <t>isoMethylionone</t>
  </si>
  <si>
    <t>Lyral HMPCC</t>
  </si>
  <si>
    <t>Methyl-2-nonynoate</t>
  </si>
  <si>
    <t>Methylhexanedione</t>
  </si>
  <si>
    <t>Methylhydrocinnamal</t>
  </si>
  <si>
    <t>Weak sensitizer in a modified FCA method.</t>
  </si>
  <si>
    <t>Basketter et al. (2003)</t>
  </si>
  <si>
    <t>Estrada et al. (2003)</t>
  </si>
  <si>
    <t>Kimber et al. (2003)</t>
  </si>
  <si>
    <t>Log Kow: 1.52</t>
  </si>
  <si>
    <t>2.1</t>
  </si>
  <si>
    <t>van Och 2001</t>
  </si>
  <si>
    <t>d-Limonene</t>
  </si>
  <si>
    <t>Atrizine SC
1-Chloro-3-ethylamino-5-isopropylamino-2,4,6-triazine</t>
  </si>
  <si>
    <t>Photoallergen.  Banned in USA from use in cosmetics.
Corrected per LLNA/EC3 Validation, submitted by D. Basketter</t>
  </si>
  <si>
    <t>Scholes et al. (1991)</t>
  </si>
  <si>
    <t xml:space="preserve"> TMTD</t>
  </si>
  <si>
    <t>137-26-8</t>
  </si>
  <si>
    <t>Carboxylic Acids
Sulfur Compounds</t>
  </si>
  <si>
    <t>Acetyl isovaleryl, Acetyl isopentanoyl</t>
  </si>
  <si>
    <t>Log Kow: 1.4</t>
  </si>
  <si>
    <t>3-p-Tolylpropionaldehyde, Benzenepropanal, 4-methyl-</t>
  </si>
  <si>
    <t>5406-12-2</t>
  </si>
  <si>
    <t>2682-20-4</t>
  </si>
  <si>
    <t>XLogP: 0.5</t>
  </si>
  <si>
    <t>Griem et al. (2003) [EC3] 
Basketter &amp; Scholes (1992) [Dose-response data]</t>
  </si>
  <si>
    <t>Gerberick et al. (2005) [EC3] 
Basketter et. al (1993) [Dose-response data]</t>
  </si>
  <si>
    <t>De Jong et al. (2002)</t>
  </si>
  <si>
    <t>4.4</t>
  </si>
  <si>
    <t>8.6</t>
  </si>
  <si>
    <t>Truett (1998)</t>
  </si>
  <si>
    <t>cobaltsulfate</t>
  </si>
  <si>
    <t>Cobalt sulfate</t>
  </si>
  <si>
    <t>7.5</t>
  </si>
  <si>
    <t xml:space="preserve">sodiumlaurylsulfate    </t>
  </si>
  <si>
    <t>Sodium  lauryl sulfate</t>
  </si>
  <si>
    <t>p-Aminobenzoic acid</t>
  </si>
  <si>
    <t>cloveleafoil</t>
  </si>
  <si>
    <t xml:space="preserve">Hydrocarbons, Cyclic </t>
  </si>
  <si>
    <t xml:space="preserve">eugenol                                      </t>
  </si>
  <si>
    <t>mercuricchloride</t>
  </si>
  <si>
    <t>Gerberick et al. (2005) [EC3] 
Basketter &amp; Scholes (1992) [Dose-response data]</t>
  </si>
  <si>
    <t>Estrada et al (2003) [EC3]
Gerberick et al. (2005) [Dose-response data]</t>
  </si>
  <si>
    <t>Gerberick et al. (2005) [EC3] 
Loveless et al. (1996) [Dose-response data]</t>
  </si>
  <si>
    <t>Hexyl cinnamic aldehyde</t>
  </si>
  <si>
    <t>1.9</t>
  </si>
  <si>
    <t>Diethylenetriamine</t>
  </si>
  <si>
    <t>isopropylmyristate</t>
  </si>
  <si>
    <t>4-Phenylenediamine</t>
  </si>
  <si>
    <t>geraniumoil</t>
  </si>
  <si>
    <t>Salicylic acid</t>
  </si>
  <si>
    <t>2-Mercaptobenzothiazole</t>
  </si>
  <si>
    <t>Bronaugh &amp; Maibach (1984)</t>
  </si>
  <si>
    <t>Buehler (1985)</t>
  </si>
  <si>
    <t>Klecak et al. (1977)</t>
  </si>
  <si>
    <t>Malten et al. (1984)</t>
  </si>
  <si>
    <t>RIFM 1970b</t>
  </si>
  <si>
    <t>Basketter et al. (2003c)</t>
  </si>
  <si>
    <t>Chlorpromazine hydrochloride</t>
  </si>
  <si>
    <t>95-76-1</t>
  </si>
  <si>
    <t>Log P: 2.6</t>
  </si>
  <si>
    <t>Citronella oil</t>
  </si>
  <si>
    <t>Oakmoss</t>
  </si>
  <si>
    <t>Phenylpropionaldehyde</t>
  </si>
  <si>
    <t>Basketter et al. (2005a)</t>
  </si>
  <si>
    <t>Griem et al. (2003)</t>
  </si>
  <si>
    <t>Smith &amp; Hotchkiss (2001)</t>
  </si>
  <si>
    <t>Basketter &amp; Gerberick (1994)</t>
  </si>
  <si>
    <t>EC3 is mean weighted value</t>
  </si>
  <si>
    <t xml:space="preserve">Tetrachlorosalicylanilide </t>
  </si>
  <si>
    <t xml:space="preserve">Benzyl salicylate </t>
  </si>
  <si>
    <t>30</t>
  </si>
  <si>
    <t>Linoleic acid</t>
  </si>
  <si>
    <t>Fatty alcohol #1</t>
  </si>
  <si>
    <t>Fatty alcohol #2</t>
  </si>
  <si>
    <t>Nickel chloride</t>
  </si>
  <si>
    <t>Nonsensitizer</t>
  </si>
  <si>
    <t>2.5</t>
  </si>
  <si>
    <t>EPCA LLNA Project Report submitted by: BASF</t>
  </si>
  <si>
    <t>EPCA LLNA Project Report submitted by: Bayer</t>
  </si>
  <si>
    <t>EPCA LLNA Project Report submitted by: Dupont</t>
  </si>
  <si>
    <t>Heterocyclic Compounds; Sulfur Compounds; Lactones</t>
  </si>
  <si>
    <t>3</t>
  </si>
  <si>
    <t>7.4</t>
  </si>
  <si>
    <t>9.2</t>
  </si>
  <si>
    <t>Fatty acid glutamate</t>
  </si>
  <si>
    <t>fattyacidglutamate</t>
  </si>
  <si>
    <t>glygerylthioglycollate</t>
  </si>
  <si>
    <t>Oxalic Acid</t>
  </si>
  <si>
    <t>oxalicacid</t>
  </si>
  <si>
    <t>Undec-10-enal</t>
  </si>
  <si>
    <t>undecenal10</t>
  </si>
  <si>
    <t>112-45-8</t>
  </si>
  <si>
    <t>XLogP: 4.8</t>
  </si>
  <si>
    <t>Patelwiczet al. (2002)</t>
  </si>
  <si>
    <t>Glyceryl thioglycollate</t>
  </si>
  <si>
    <t>Neg</t>
  </si>
  <si>
    <t>Hilton et al. (1998) [EC3]
Gerberick et al. (2005) [dose-response data]</t>
  </si>
  <si>
    <t xml:space="preserve">phthalicanhydride  </t>
  </si>
  <si>
    <t>cinnamicaldehyde</t>
  </si>
  <si>
    <t>Geometric Mean EC3 (%)</t>
  </si>
  <si>
    <t>0.05</t>
  </si>
  <si>
    <t xml:space="preserve">trimelliticanhydride </t>
  </si>
  <si>
    <t>Monothioglycerol 
Thioglycerin</t>
  </si>
  <si>
    <t>Sulfhydryl Compounds</t>
  </si>
  <si>
    <t>Voss (1958)</t>
  </si>
  <si>
    <t>TDI</t>
  </si>
  <si>
    <t xml:space="preserve"> 584-84-9</t>
  </si>
  <si>
    <t>Log Kow: 3.74</t>
  </si>
  <si>
    <t>Hydrocarbons, cyclic 
Isocyanates</t>
  </si>
  <si>
    <t>68648-41-9</t>
  </si>
  <si>
    <t xml:space="preserve">1582-09-8   </t>
  </si>
  <si>
    <t>Hydrocarbons, Cyclic 
Amine</t>
  </si>
  <si>
    <t>Basketter, et al. (1998)</t>
  </si>
  <si>
    <t>Log Kp: 3.28</t>
  </si>
  <si>
    <t>NA</t>
  </si>
  <si>
    <t>Amylcinnamic aldehyde</t>
  </si>
  <si>
    <t>Anisyl alcohol</t>
  </si>
  <si>
    <t>Benzoisothiazolione</t>
  </si>
  <si>
    <t>Benzyl cinnamate</t>
  </si>
  <si>
    <t>Benzylbenzoate</t>
  </si>
  <si>
    <t>8000-34-8</t>
  </si>
  <si>
    <t>7440-48-4</t>
  </si>
  <si>
    <r>
      <t>EC3
(ug/cm</t>
    </r>
    <r>
      <rPr>
        <b/>
        <vertAlign val="superscript"/>
        <sz val="10"/>
        <rFont val="Times New Roman"/>
        <family val="0"/>
      </rPr>
      <t>2</t>
    </r>
    <r>
      <rPr>
        <b/>
        <sz val="10"/>
        <rFont val="Times New Roman"/>
        <family val="0"/>
      </rPr>
      <t>)</t>
    </r>
  </si>
  <si>
    <t>90</t>
  </si>
  <si>
    <t>trans-2-Hexenal</t>
  </si>
  <si>
    <t>nickelchloride</t>
  </si>
  <si>
    <t>fxmeew69</t>
  </si>
  <si>
    <t xml:space="preserve">sodiumlaurylsulfate     </t>
  </si>
  <si>
    <t>aminobenzoicacidp</t>
  </si>
  <si>
    <t xml:space="preserve">Benzyl alcohol </t>
  </si>
  <si>
    <t>1,2,4-Benzenetricarboxylic acid, cyclic 1,2-anhydride (8CI)
1,3-Dihydro-1,3-dioxo-5-isobenzofurancarboxylic acid
5-Isobenzofurancarboxylic acid, 1,3-dihydro-1,3-dioxo-
Benzene-1,2,4-tricarboxylic acid 1,2-anhydride</t>
  </si>
  <si>
    <t>552-30-7</t>
  </si>
  <si>
    <t>Log Kow: 1.95</t>
  </si>
  <si>
    <t>solid</t>
  </si>
  <si>
    <t>Anhydrides 
Carboxylic Acids</t>
  </si>
  <si>
    <t>Basketter et al. (1992d)</t>
  </si>
  <si>
    <t xml:space="preserve"> Basketter &amp; Scholes (1992)</t>
  </si>
  <si>
    <t>Basketter et al. (2003a)</t>
  </si>
  <si>
    <t>EC3 is mean weighted value from 3 studies</t>
  </si>
  <si>
    <t>Api (Matheson)</t>
  </si>
  <si>
    <t>Oil of wintergreen, 2-Hydroxybenzoic acid methyl ester</t>
  </si>
  <si>
    <t>benzoquinone</t>
  </si>
  <si>
    <t>Linalool</t>
  </si>
  <si>
    <t>Oleic acid</t>
  </si>
  <si>
    <t>Resorcinol</t>
  </si>
  <si>
    <t>resorcinol</t>
  </si>
  <si>
    <t>oleicacid</t>
  </si>
  <si>
    <t>Isopropyl myristate</t>
  </si>
  <si>
    <t>nickelsulfate</t>
  </si>
  <si>
    <t>Oxyfluorfen EC</t>
  </si>
  <si>
    <t>oxyfluorfenec</t>
  </si>
  <si>
    <t>exp11120a</t>
  </si>
  <si>
    <t xml:space="preserve">Methyl salicylate     </t>
  </si>
  <si>
    <t>Basketter &amp; Kimber (2006a)</t>
  </si>
  <si>
    <t>Basketter &amp; Scholes (1992)</t>
  </si>
  <si>
    <t>5-methyl-2,3-hexanedione, Acetyl isopentanoyl</t>
  </si>
  <si>
    <t>13706-86-0</t>
  </si>
  <si>
    <t>XLogP: 0.06</t>
  </si>
  <si>
    <t>Liquid</t>
  </si>
  <si>
    <t>LLNA Vehicle</t>
  </si>
  <si>
    <t>ACE</t>
  </si>
  <si>
    <t xml:space="preserve">tetramethylthiuramdisulfide </t>
  </si>
  <si>
    <t>0.01</t>
  </si>
  <si>
    <t>Methylanisylidene acetone</t>
  </si>
  <si>
    <t>lyral</t>
  </si>
  <si>
    <t>&lt; 125</t>
  </si>
  <si>
    <t>Opdyke (1982)</t>
  </si>
  <si>
    <t xml:space="preserve">Basketter and Scholes (1992) </t>
  </si>
  <si>
    <t>RIFM 1994b</t>
  </si>
  <si>
    <t>Wahlberg&amp; Boman (1985)</t>
  </si>
  <si>
    <t>Lalko &amp; Api (2006). submitted by RIFM</t>
  </si>
  <si>
    <t>HRIPT done by 48 hr occlided patch
HRIPT DSA data from an induction/elicitation patch test.</t>
  </si>
  <si>
    <r>
      <t xml:space="preserve">b </t>
    </r>
    <r>
      <rPr>
        <sz val="10"/>
        <rFont val="Times New Roman"/>
        <family val="1"/>
      </rPr>
      <t>- Value shown is the Lowest Observable Effect Level (LOEL) divided by 10.</t>
    </r>
  </si>
  <si>
    <t>Dearman &amp; Kimber (2001)</t>
  </si>
  <si>
    <t>Basketter &amp; Kimber (2001)</t>
  </si>
  <si>
    <t>Gerberick et al. (2005) [EC3] 
Warbrick et al. (2001) {Dose-response data]</t>
  </si>
  <si>
    <t>Gerberick et al. (2005) [EC3] 
Ryan et al. (2000) {Dose-response data]</t>
  </si>
  <si>
    <t>van Och et al.  (2000)</t>
  </si>
  <si>
    <t>119-36-8</t>
  </si>
  <si>
    <t>Log Kow: 1.3</t>
  </si>
  <si>
    <t>Phenols, Carboxylic Acids</t>
  </si>
  <si>
    <t>1405-10-3</t>
  </si>
  <si>
    <t>Marzulli &amp; Maibach (1973)</t>
  </si>
  <si>
    <t>Kligman (1966b)</t>
  </si>
  <si>
    <t>methyloctynoate</t>
  </si>
  <si>
    <t>Treemoss</t>
  </si>
  <si>
    <t>treemoss</t>
  </si>
  <si>
    <t>&lt; 0.5</t>
  </si>
  <si>
    <t>A SC600</t>
  </si>
  <si>
    <t>4-Ethoxymethylene-2-phenyloxazol-5-one</t>
  </si>
  <si>
    <t>15646-46-5</t>
  </si>
  <si>
    <t>Log Kow: 1.87</t>
  </si>
  <si>
    <t>Tarayre et al. (1984)</t>
  </si>
  <si>
    <t xml:space="preserve"> Gerberick et al. (1992)</t>
  </si>
  <si>
    <t>Robinson et al. (1994b)</t>
  </si>
  <si>
    <t xml:space="preserve">42874-03-3 </t>
  </si>
  <si>
    <t>Copper (II) chloride</t>
  </si>
  <si>
    <t>copperchloride</t>
  </si>
  <si>
    <t xml:space="preserve">
7447-39-4 </t>
  </si>
  <si>
    <t>Dimethyl sulfoxide</t>
  </si>
  <si>
    <t>dimethylsulfoxide</t>
  </si>
  <si>
    <t>Imidazolidinyl urea</t>
  </si>
  <si>
    <t>imidazolidinylurea</t>
  </si>
  <si>
    <t>mercaptobenzothiazole</t>
  </si>
  <si>
    <t>tetrachlorosalicylanilide</t>
  </si>
  <si>
    <t>Squalene</t>
  </si>
  <si>
    <t>phenylacetaldehyde</t>
  </si>
  <si>
    <t>Patelwicz et al. (2001)</t>
  </si>
  <si>
    <t>QRAExpGrp 2006</t>
  </si>
  <si>
    <r>
      <t>Pluronic acid/H</t>
    </r>
    <r>
      <rPr>
        <vertAlign val="subscript"/>
        <sz val="10"/>
        <rFont val="Times New Roman"/>
        <family val="0"/>
      </rPr>
      <t>2</t>
    </r>
    <r>
      <rPr>
        <sz val="10"/>
        <rFont val="Times New Roman"/>
        <family val="1"/>
      </rPr>
      <t>O (1%)</t>
    </r>
  </si>
  <si>
    <r>
      <t>H</t>
    </r>
    <r>
      <rPr>
        <vertAlign val="subscript"/>
        <sz val="10"/>
        <rFont val="Times New Roman"/>
        <family val="0"/>
      </rPr>
      <t>2</t>
    </r>
    <r>
      <rPr>
        <sz val="10"/>
        <rFont val="Times New Roman"/>
        <family val="1"/>
      </rPr>
      <t>O</t>
    </r>
  </si>
  <si>
    <r>
      <t xml:space="preserve">Gerberick et al. (2005) [EC3] 
</t>
    </r>
    <r>
      <rPr>
        <sz val="10"/>
        <rFont val="Times New Roman"/>
        <family val="1"/>
      </rPr>
      <t>Warbrick et al. (1999a) [Dose-response data]</t>
    </r>
  </si>
  <si>
    <t>Log Kow: 5.21</t>
  </si>
  <si>
    <t>Wahlbeg &amp; Boman (1985)</t>
  </si>
  <si>
    <t>Karlberg et al. (1980)</t>
  </si>
  <si>
    <t>Basketter et al. (2007c)</t>
  </si>
  <si>
    <t>Geometric Mean HMT Threshold (ug/cm²)</t>
  </si>
  <si>
    <t>Geometric Mean HRIPT Threshold (ug/cm²)</t>
  </si>
  <si>
    <t>1912-24-9</t>
  </si>
  <si>
    <t>Log Kow: 2.82</t>
  </si>
  <si>
    <t>EPCA LLNA Project Report submitted by: Dow Chemical</t>
  </si>
  <si>
    <t>tert - Butyl glycidyl ether</t>
  </si>
  <si>
    <t>pentaerythritol triacrylate</t>
  </si>
  <si>
    <t xml:space="preserve">glutaraldehyde </t>
  </si>
  <si>
    <t>Cinnamyl alcohol</t>
  </si>
  <si>
    <t>Benzylidene Acetone</t>
  </si>
  <si>
    <t>Beryllium sulfate</t>
  </si>
  <si>
    <t>Diethylmaleate</t>
  </si>
  <si>
    <t>hydroxyethylacrylate2</t>
  </si>
  <si>
    <t xml:space="preserve">cinnamylnitrile </t>
  </si>
  <si>
    <t>Potassium dichromate</t>
  </si>
  <si>
    <t>Amines
Phenols</t>
  </si>
  <si>
    <t>67-68-5</t>
  </si>
  <si>
    <t xml:space="preserve"> Sulfur Compounds</t>
  </si>
  <si>
    <t>Estrada et al (2003)</t>
  </si>
  <si>
    <t>5,5-Dimethyl-3-methylenedihydro-2(3H)-furanone</t>
  </si>
  <si>
    <t>dimethylmethylenedihydrofuranone</t>
  </si>
  <si>
    <t>29043-97-8</t>
  </si>
  <si>
    <t>aef0163820tk71a101</t>
  </si>
  <si>
    <t>Submitted by: E. Debruyne, Bayer Crop Scienec</t>
  </si>
  <si>
    <t>Not labeled</t>
  </si>
  <si>
    <t>300b</t>
  </si>
  <si>
    <t>Human Overall Result</t>
  </si>
  <si>
    <t>17717a</t>
  </si>
  <si>
    <t>1.1c</t>
  </si>
  <si>
    <t>43.7c</t>
  </si>
  <si>
    <t>80b</t>
  </si>
  <si>
    <t>HMT Threshold (ug/cm²)</t>
  </si>
  <si>
    <t>HRIPT Threshold (ug/cm²)</t>
  </si>
  <si>
    <t>0.125b</t>
  </si>
  <si>
    <t>0.58c</t>
  </si>
  <si>
    <t>1a</t>
  </si>
  <si>
    <t>0.083c</t>
  </si>
  <si>
    <t>1.1a</t>
  </si>
  <si>
    <t>0.14b</t>
  </si>
  <si>
    <t>115c</t>
  </si>
  <si>
    <t>63.9c</t>
  </si>
  <si>
    <t>590a</t>
  </si>
  <si>
    <t>345a</t>
  </si>
  <si>
    <t>21.6c</t>
  </si>
  <si>
    <t>591a</t>
  </si>
  <si>
    <t>120b</t>
  </si>
  <si>
    <t>77.5b</t>
  </si>
  <si>
    <t>4000a</t>
  </si>
  <si>
    <t>62.5c</t>
  </si>
  <si>
    <t>347.4c</t>
  </si>
  <si>
    <t>472.4c</t>
  </si>
  <si>
    <t>1476a</t>
  </si>
  <si>
    <t>775a</t>
  </si>
  <si>
    <t>86.2c</t>
  </si>
  <si>
    <t>500a</t>
  </si>
  <si>
    <t>100b</t>
  </si>
  <si>
    <t>126.6c</t>
  </si>
  <si>
    <t>1400a</t>
  </si>
  <si>
    <t>387.6b</t>
  </si>
  <si>
    <t>4138a</t>
  </si>
  <si>
    <t>29528a</t>
  </si>
  <si>
    <t>36.1b</t>
  </si>
  <si>
    <t>0.613b</t>
  </si>
  <si>
    <t>31.3c</t>
  </si>
  <si>
    <t>411a</t>
  </si>
  <si>
    <t>15c</t>
  </si>
  <si>
    <t>160c</t>
  </si>
  <si>
    <t>40b</t>
  </si>
  <si>
    <t>106.7c</t>
  </si>
  <si>
    <t>6896.6b</t>
  </si>
  <si>
    <t>38760a</t>
  </si>
  <si>
    <t>75c</t>
  </si>
  <si>
    <t>76.9c</t>
  </si>
  <si>
    <t>0.55c</t>
  </si>
  <si>
    <t>0.88b</t>
  </si>
  <si>
    <t>37.5b</t>
  </si>
  <si>
    <t>122.2c</t>
  </si>
  <si>
    <t>400b</t>
  </si>
  <si>
    <t>73.2c</t>
  </si>
  <si>
    <t>592.6c</t>
  </si>
  <si>
    <t>5905a</t>
  </si>
  <si>
    <t>1938a</t>
  </si>
  <si>
    <t>800b</t>
  </si>
  <si>
    <t>5900a</t>
  </si>
  <si>
    <t>2755a</t>
  </si>
  <si>
    <t>689.7b</t>
  </si>
  <si>
    <t>3.7c</t>
  </si>
  <si>
    <t>41.1b</t>
  </si>
  <si>
    <t>8.9c</t>
  </si>
  <si>
    <t>37b</t>
  </si>
  <si>
    <t>387.5c</t>
  </si>
  <si>
    <t>740.7c</t>
  </si>
  <si>
    <t>6000a</t>
  </si>
  <si>
    <t>11811a</t>
  </si>
  <si>
    <t>100a</t>
  </si>
  <si>
    <t>107.3c</t>
  </si>
  <si>
    <t>170c</t>
  </si>
  <si>
    <t>13793a</t>
  </si>
  <si>
    <t>34.5c</t>
  </si>
  <si>
    <t>6.5b</t>
  </si>
  <si>
    <t>68966a</t>
  </si>
  <si>
    <t>24a</t>
  </si>
  <si>
    <t>23.6b</t>
  </si>
  <si>
    <t>23662a</t>
  </si>
  <si>
    <t>1724.2c</t>
  </si>
  <si>
    <t>1200b</t>
  </si>
  <si>
    <t>393.7c</t>
  </si>
  <si>
    <t>295.3c</t>
  </si>
  <si>
    <t>420b</t>
  </si>
  <si>
    <t>431.1c</t>
  </si>
  <si>
    <t>590.6b</t>
  </si>
  <si>
    <t>384.6c</t>
  </si>
  <si>
    <t>200c</t>
  </si>
  <si>
    <t>3898a</t>
  </si>
  <si>
    <t>775.2b</t>
  </si>
  <si>
    <t>69a</t>
  </si>
  <si>
    <t>25c</t>
  </si>
  <si>
    <t>65.7c</t>
  </si>
  <si>
    <t>70866a</t>
  </si>
  <si>
    <t>1379.3c</t>
  </si>
  <si>
    <t>1874a</t>
  </si>
  <si>
    <t>3750a</t>
  </si>
  <si>
    <t>2952.5b</t>
  </si>
  <si>
    <t>412.5c</t>
  </si>
  <si>
    <t>2952.8b</t>
  </si>
  <si>
    <t>10000a</t>
  </si>
  <si>
    <t>5517.6c</t>
  </si>
  <si>
    <t>15000a</t>
  </si>
  <si>
    <t>826.4c</t>
  </si>
  <si>
    <t>172.4b</t>
  </si>
  <si>
    <t>226.9c</t>
  </si>
  <si>
    <t>5.5c</t>
  </si>
  <si>
    <t>92.4c</t>
  </si>
  <si>
    <t>4138c</t>
  </si>
  <si>
    <t>41.2c</t>
  </si>
  <si>
    <t>227.9c</t>
  </si>
  <si>
    <t>1379a</t>
  </si>
  <si>
    <t>1.5c</t>
  </si>
  <si>
    <t>11.8b</t>
  </si>
  <si>
    <t>2.4c</t>
  </si>
  <si>
    <t>19.4b</t>
  </si>
  <si>
    <t>118a</t>
  </si>
  <si>
    <t>551.7c</t>
  </si>
  <si>
    <t>202.8c</t>
  </si>
  <si>
    <t>1562.5c</t>
  </si>
  <si>
    <t>2.8c</t>
  </si>
  <si>
    <t>15.4b</t>
  </si>
  <si>
    <t>0.262b</t>
  </si>
  <si>
    <t>700a</t>
  </si>
  <si>
    <t>690a</t>
  </si>
  <si>
    <t>17241a</t>
  </si>
  <si>
    <t>7.6c</t>
  </si>
  <si>
    <t>215.5c</t>
  </si>
  <si>
    <t>30c</t>
  </si>
  <si>
    <t>7446-70-0</t>
  </si>
  <si>
    <t>Moderate</t>
  </si>
  <si>
    <t>2-Hydroxyethyl acrylate</t>
  </si>
  <si>
    <t>dibromodicyanobutane</t>
  </si>
  <si>
    <t>butylglycidylether</t>
  </si>
  <si>
    <t>benzylbenzoate</t>
  </si>
  <si>
    <t>Lilial</t>
  </si>
  <si>
    <t>Butyl glycidyl ether</t>
  </si>
  <si>
    <t>chloromethylisothiazolinone</t>
  </si>
  <si>
    <t>Trimellitic anhydride</t>
  </si>
  <si>
    <t>Tetramethylthiruamdisulphide</t>
  </si>
  <si>
    <t>Gerberick et al. (2005) [EC3] 
Kimber et al. (1998) [Dose-response data]</t>
  </si>
  <si>
    <t xml:space="preserve">Kimber et al. (1998) </t>
  </si>
  <si>
    <t>Gerberick et al. (2005) [EC3] 
Basketter et al. (1996a) [Dose-response data]</t>
  </si>
  <si>
    <t>Gerberick et al. (2005) [EC3] 
Basketter et al. (2001a) [Dose-response data]</t>
  </si>
  <si>
    <t>111-80-8</t>
  </si>
  <si>
    <t>10.4</t>
  </si>
  <si>
    <t>17.7</t>
  </si>
  <si>
    <t>24.4</t>
  </si>
  <si>
    <t>Tween 80</t>
  </si>
  <si>
    <t xml:space="preserve">chloromethylisothiazolinone </t>
  </si>
  <si>
    <t xml:space="preserve">HMT = Humn Maximization Test; HRIPT = Human Repeat Insult Patch Test; Log Kow = Octanol-water partition coefficient, derived from the engine at http://www.syrres.com/esc/est_kowdemo.htm; MEK = Methyl Ethyl Ketone; NC = Not calculated: PG = Propylene Glycol; </t>
  </si>
  <si>
    <t>SI = Stimulation Index; XLogP = A partition coefficient or distribution coefficient that is a measure of differential solubility of a compound in two solvents, derived via version 2 of the algorithm in Perspectives in Drug Discovery and Design. 2000, 19, 47-66.</t>
  </si>
  <si>
    <t>944.8c</t>
  </si>
  <si>
    <t>118.1b</t>
  </si>
  <si>
    <t>7.8b</t>
  </si>
  <si>
    <t>59c</t>
  </si>
  <si>
    <t>41.5c</t>
  </si>
  <si>
    <t>1.6c</t>
  </si>
  <si>
    <t>0.69c</t>
  </si>
  <si>
    <t>10a</t>
  </si>
  <si>
    <t>0.1c</t>
  </si>
  <si>
    <t>69.2c</t>
  </si>
  <si>
    <t>11.1c</t>
  </si>
  <si>
    <t>4105.1c</t>
  </si>
  <si>
    <t>1034.5c</t>
  </si>
  <si>
    <t>8.2a</t>
  </si>
  <si>
    <t>1.44c</t>
  </si>
  <si>
    <t>461c</t>
  </si>
  <si>
    <t>66.1c</t>
  </si>
  <si>
    <t>172.4c</t>
  </si>
  <si>
    <t>Senma et al. (1978)</t>
  </si>
  <si>
    <t>Basketter &amp; Sholes (1992c)</t>
  </si>
  <si>
    <t>Menne  (1994)</t>
  </si>
  <si>
    <t>Vandenberg &amp; Epstein (1963)</t>
  </si>
  <si>
    <t>Hicks et al. 1979</t>
  </si>
  <si>
    <t>ICCVAM 1999</t>
  </si>
  <si>
    <t>Moller (1984)</t>
  </si>
  <si>
    <r>
      <t xml:space="preserve">a </t>
    </r>
    <r>
      <rPr>
        <sz val="10"/>
        <rFont val="Times New Roman"/>
        <family val="1"/>
      </rPr>
      <t xml:space="preserve">- No Observable Effect Level (NOEL) </t>
    </r>
  </si>
  <si>
    <t xml:space="preserve">Abbreviations: ACE = Acetone;  AOO = Acetone: Olive Oil (4:1); BT = Buehler Test; CASRN = Chemical Abstracts Service Registry Number: Conc. = Concentration; DEP = Diethylphthlate; DMF = Dimethylformamide; DMSO = Dimethylsulfoxide; DNF = Did Not Find; </t>
  </si>
  <si>
    <t xml:space="preserve">EC3 = Concentration at which a 3-fold increase in the stimulation index over vehicle control occurs; EtOH = Ethanol; GHS = Globally Harmonized System of Classification and Labeling of Chemicals; GPMT = Guinea Pig Maximization Test; H20 = Water; </t>
  </si>
  <si>
    <r>
      <t xml:space="preserve">c </t>
    </r>
    <r>
      <rPr>
        <sz val="10"/>
        <rFont val="Times New Roman"/>
        <family val="1"/>
      </rPr>
      <t xml:space="preserve">-  Value shown is the </t>
    </r>
    <r>
      <rPr>
        <sz val="10"/>
        <rFont val="Times New Roman"/>
        <family val="1"/>
      </rPr>
      <t>dose per unit skin area which elicits a 5% response (DSA</t>
    </r>
    <r>
      <rPr>
        <vertAlign val="subscript"/>
        <sz val="10"/>
        <rFont val="Times New Roman"/>
        <family val="0"/>
      </rPr>
      <t>05</t>
    </r>
    <r>
      <rPr>
        <sz val="10"/>
        <rFont val="Times New Roman"/>
        <family val="1"/>
      </rPr>
      <t>) divided by 10.</t>
    </r>
  </si>
  <si>
    <t>Pos</t>
  </si>
  <si>
    <t>354.1c</t>
  </si>
  <si>
    <t>2362.2c</t>
  </si>
  <si>
    <t>3543a</t>
  </si>
  <si>
    <t>246.3c</t>
  </si>
  <si>
    <t>137.9b</t>
  </si>
  <si>
    <t>3448a</t>
  </si>
  <si>
    <t>2759a</t>
  </si>
  <si>
    <t>2916.7c</t>
  </si>
  <si>
    <t>390.2c</t>
  </si>
  <si>
    <t>2000a</t>
  </si>
  <si>
    <t>1000b</t>
  </si>
  <si>
    <t>4.5c</t>
  </si>
  <si>
    <t>98.7c</t>
  </si>
  <si>
    <t>89.5c</t>
  </si>
  <si>
    <t>5906a</t>
  </si>
  <si>
    <t>6897a</t>
  </si>
  <si>
    <t>885.8b</t>
  </si>
  <si>
    <t>20690a</t>
  </si>
  <si>
    <t>59050a</t>
  </si>
  <si>
    <t>5517a</t>
  </si>
  <si>
    <t>4720a</t>
  </si>
  <si>
    <t>30b</t>
  </si>
  <si>
    <t>14.4c</t>
  </si>
  <si>
    <t>120c</t>
  </si>
  <si>
    <t>61.9c</t>
  </si>
  <si>
    <t xml:space="preserve">benzylcinnamate </t>
  </si>
  <si>
    <t>Alcohols
Sulfur Compounds
Lipids</t>
  </si>
  <si>
    <t>Methyl octine carbonate</t>
  </si>
  <si>
    <t>Phenyl benzoate</t>
  </si>
  <si>
    <t>Diethyl phthalate</t>
  </si>
  <si>
    <t>Atrazine</t>
  </si>
  <si>
    <t>ethyl-p-aminobenzoate</t>
  </si>
  <si>
    <t>Patlewicz et al. (2002)</t>
  </si>
  <si>
    <t>AE F016382 00 TK71 A101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</si>
</sst>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  <numFmt numFmtId="166" formatCode="0.000"/>
    <numFmt numFmtId="167" formatCode="0.0%"/>
    <numFmt numFmtId="168" formatCode="0.0000"/>
    <numFmt numFmtId="169" formatCode="0.00000"/>
    <numFmt numFmtId="170" formatCode="0.000000000"/>
    <numFmt numFmtId="171" formatCode="0.000000"/>
    <numFmt numFmtId="172" formatCode="0.0000000"/>
  </numFmts>
  <fonts count="17">
    <font>
      <sz val="10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61"/>
      <name val="Times New Roman"/>
      <family val="0"/>
    </font>
    <font>
      <b/>
      <vertAlign val="superscript"/>
      <sz val="10"/>
      <name val="Times New Roman"/>
      <family val="0"/>
    </font>
    <font>
      <sz val="8"/>
      <name val="Verdana"/>
      <family val="0"/>
    </font>
    <font>
      <sz val="10"/>
      <color indexed="8"/>
      <name val="Times New Roman"/>
      <family val="0"/>
    </font>
    <font>
      <b/>
      <vertAlign val="subscript"/>
      <sz val="10"/>
      <name val="Times New Roman"/>
      <family val="0"/>
    </font>
    <font>
      <b/>
      <sz val="9"/>
      <name val="Geneva"/>
      <family val="0"/>
    </font>
    <font>
      <sz val="9"/>
      <name val="Geneva"/>
      <family val="0"/>
    </font>
    <font>
      <vertAlign val="subscript"/>
      <sz val="10"/>
      <name val="Times New Roman"/>
      <family val="0"/>
    </font>
    <font>
      <u val="single"/>
      <sz val="10"/>
      <name val="Times New Roman"/>
      <family val="0"/>
    </font>
    <font>
      <sz val="10"/>
      <name val="Geneva"/>
      <family val="0"/>
    </font>
    <font>
      <sz val="12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50"/>
  <sheetViews>
    <sheetView tabSelected="1" view="pageBreakPreview" zoomScaleNormal="125" zoomScaleSheetLayoutView="100" workbookViewId="0" topLeftCell="A1">
      <selection activeCell="AX607" sqref="AX607"/>
    </sheetView>
  </sheetViews>
  <sheetFormatPr defaultColWidth="12" defaultRowHeight="12.75"/>
  <cols>
    <col min="1" max="1" width="29.33203125" style="55" customWidth="1"/>
    <col min="2" max="8" width="28.33203125" style="55" hidden="1" customWidth="1"/>
    <col min="9" max="19" width="16.16015625" style="55" customWidth="1"/>
    <col min="20" max="20" width="11" style="55" customWidth="1"/>
    <col min="21" max="21" width="12" style="59" customWidth="1"/>
    <col min="22" max="22" width="12" style="55" bestFit="1" customWidth="1"/>
    <col min="23" max="23" width="12" style="56" customWidth="1"/>
    <col min="24" max="26" width="14.33203125" style="55" hidden="1" customWidth="1"/>
    <col min="27" max="27" width="6.83203125" style="55" hidden="1" customWidth="1"/>
    <col min="28" max="28" width="11" style="55" customWidth="1"/>
    <col min="29" max="29" width="12" style="55" bestFit="1" customWidth="1"/>
    <col min="30" max="30" width="14.16015625" style="55" hidden="1" customWidth="1"/>
    <col min="31" max="31" width="13.16015625" style="55" customWidth="1"/>
    <col min="32" max="32" width="13.16015625" style="55" hidden="1" customWidth="1"/>
    <col min="33" max="34" width="11" style="55" customWidth="1"/>
    <col min="35" max="35" width="13.83203125" style="55" hidden="1" customWidth="1"/>
    <col min="36" max="36" width="13" style="55" customWidth="1"/>
    <col min="37" max="37" width="13" style="55" hidden="1" customWidth="1"/>
    <col min="38" max="39" width="11" style="55" customWidth="1"/>
    <col min="40" max="40" width="11" style="56" customWidth="1"/>
    <col min="41" max="41" width="11" style="55" customWidth="1"/>
    <col min="42" max="42" width="12" style="56" bestFit="1" customWidth="1"/>
    <col min="43" max="43" width="12" style="55" customWidth="1"/>
    <col min="44" max="44" width="11" style="55" hidden="1" customWidth="1"/>
    <col min="45" max="45" width="13" style="55" hidden="1" customWidth="1"/>
    <col min="46" max="55" width="15.33203125" style="55" customWidth="1"/>
    <col min="56" max="57" width="21.16015625" style="55" hidden="1" customWidth="1"/>
    <col min="58" max="16384" width="11" style="35" customWidth="1"/>
  </cols>
  <sheetData>
    <row r="1" spans="1:57" ht="89.25">
      <c r="A1" s="62" t="s">
        <v>819</v>
      </c>
      <c r="B1" s="62" t="s">
        <v>820</v>
      </c>
      <c r="C1" s="62" t="s">
        <v>805</v>
      </c>
      <c r="D1" s="62" t="s">
        <v>687</v>
      </c>
      <c r="E1" s="63" t="s">
        <v>688</v>
      </c>
      <c r="F1" s="62" t="s">
        <v>689</v>
      </c>
      <c r="G1" s="62" t="s">
        <v>690</v>
      </c>
      <c r="H1" s="62" t="s">
        <v>691</v>
      </c>
      <c r="I1" s="62" t="s">
        <v>1102</v>
      </c>
      <c r="J1" s="62" t="s">
        <v>411</v>
      </c>
      <c r="K1" s="62" t="s">
        <v>692</v>
      </c>
      <c r="L1" s="62" t="s">
        <v>693</v>
      </c>
      <c r="M1" s="62" t="s">
        <v>694</v>
      </c>
      <c r="N1" s="62" t="s">
        <v>695</v>
      </c>
      <c r="O1" s="62" t="s">
        <v>696</v>
      </c>
      <c r="P1" s="62" t="s">
        <v>697</v>
      </c>
      <c r="Q1" s="62" t="s">
        <v>698</v>
      </c>
      <c r="R1" s="62" t="s">
        <v>699</v>
      </c>
      <c r="S1" s="62" t="s">
        <v>700</v>
      </c>
      <c r="T1" s="62" t="s">
        <v>875</v>
      </c>
      <c r="U1" s="64" t="s">
        <v>1042</v>
      </c>
      <c r="V1" s="62" t="s">
        <v>1065</v>
      </c>
      <c r="W1" s="65" t="s">
        <v>806</v>
      </c>
      <c r="X1" s="62" t="s">
        <v>428</v>
      </c>
      <c r="Y1" s="62" t="s">
        <v>356</v>
      </c>
      <c r="Z1" s="62" t="s">
        <v>522</v>
      </c>
      <c r="AA1" s="62" t="s">
        <v>744</v>
      </c>
      <c r="AB1" s="62" t="s">
        <v>359</v>
      </c>
      <c r="AC1" s="62" t="s">
        <v>550</v>
      </c>
      <c r="AD1" s="62" t="s">
        <v>355</v>
      </c>
      <c r="AE1" s="62" t="s">
        <v>724</v>
      </c>
      <c r="AF1" s="62" t="s">
        <v>523</v>
      </c>
      <c r="AG1" s="62" t="s">
        <v>675</v>
      </c>
      <c r="AH1" s="62" t="s">
        <v>551</v>
      </c>
      <c r="AI1" s="62" t="s">
        <v>867</v>
      </c>
      <c r="AJ1" s="62" t="s">
        <v>725</v>
      </c>
      <c r="AK1" s="62" t="s">
        <v>500</v>
      </c>
      <c r="AL1" s="62" t="s">
        <v>1185</v>
      </c>
      <c r="AM1" s="62" t="s">
        <v>1190</v>
      </c>
      <c r="AN1" s="65" t="s">
        <v>1159</v>
      </c>
      <c r="AO1" s="62" t="s">
        <v>1191</v>
      </c>
      <c r="AP1" s="65" t="s">
        <v>1160</v>
      </c>
      <c r="AQ1" s="62" t="s">
        <v>44</v>
      </c>
      <c r="AR1" s="62" t="s">
        <v>745</v>
      </c>
      <c r="AS1" s="62" t="s">
        <v>501</v>
      </c>
      <c r="AT1" s="62" t="s">
        <v>510</v>
      </c>
      <c r="AU1" s="62" t="s">
        <v>511</v>
      </c>
      <c r="AV1" s="62" t="s">
        <v>512</v>
      </c>
      <c r="AW1" s="62" t="s">
        <v>513</v>
      </c>
      <c r="AX1" s="62" t="s">
        <v>514</v>
      </c>
      <c r="AY1" s="62" t="s">
        <v>333</v>
      </c>
      <c r="AZ1" s="62" t="s">
        <v>322</v>
      </c>
      <c r="BA1" s="62" t="s">
        <v>323</v>
      </c>
      <c r="BB1" s="62" t="s">
        <v>905</v>
      </c>
      <c r="BC1" s="62" t="s">
        <v>906</v>
      </c>
      <c r="BD1" s="62" t="s">
        <v>907</v>
      </c>
      <c r="BE1" s="62" t="s">
        <v>884</v>
      </c>
    </row>
    <row r="2" spans="1:57" s="36" customFormat="1" ht="45.75" customHeight="1">
      <c r="A2" s="80" t="s">
        <v>894</v>
      </c>
      <c r="B2" s="3" t="s">
        <v>869</v>
      </c>
      <c r="C2" s="81" t="s">
        <v>706</v>
      </c>
      <c r="D2" s="81" t="s">
        <v>707</v>
      </c>
      <c r="E2" s="81">
        <v>302.5</v>
      </c>
      <c r="F2" s="81" t="s">
        <v>252</v>
      </c>
      <c r="G2" s="84" t="s">
        <v>502</v>
      </c>
      <c r="H2" s="84" t="s">
        <v>503</v>
      </c>
      <c r="I2" s="3" t="s">
        <v>821</v>
      </c>
      <c r="J2" s="3" t="s">
        <v>504</v>
      </c>
      <c r="K2" s="3" t="s">
        <v>505</v>
      </c>
      <c r="L2" s="3" t="s">
        <v>506</v>
      </c>
      <c r="M2" s="3" t="s">
        <v>507</v>
      </c>
      <c r="N2" s="3" t="s">
        <v>508</v>
      </c>
      <c r="O2" s="3" t="s">
        <v>509</v>
      </c>
      <c r="P2" s="3"/>
      <c r="Q2" s="3"/>
      <c r="R2" s="3"/>
      <c r="S2" s="3"/>
      <c r="T2" s="5">
        <v>15</v>
      </c>
      <c r="U2" s="103">
        <f>GEOMEAN(T2:T6)</f>
        <v>11.636893168120064</v>
      </c>
      <c r="V2" s="3">
        <v>3750</v>
      </c>
      <c r="W2" s="102">
        <f>GEOMEAN(V2:V6)</f>
        <v>2909.2232920300175</v>
      </c>
      <c r="X2" s="3" t="s">
        <v>895</v>
      </c>
      <c r="Y2" s="80" t="s">
        <v>1314</v>
      </c>
      <c r="Z2" s="22" t="s">
        <v>886</v>
      </c>
      <c r="AA2" s="3" t="s">
        <v>922</v>
      </c>
      <c r="AB2" s="3">
        <v>0.5</v>
      </c>
      <c r="AC2" s="3">
        <v>40</v>
      </c>
      <c r="AD2" s="80" t="s">
        <v>1314</v>
      </c>
      <c r="AE2" s="80" t="s">
        <v>782</v>
      </c>
      <c r="AF2" s="22" t="s">
        <v>887</v>
      </c>
      <c r="AG2" s="3">
        <v>25</v>
      </c>
      <c r="AH2" s="3">
        <v>0</v>
      </c>
      <c r="AI2" s="80" t="s">
        <v>1018</v>
      </c>
      <c r="AJ2" s="80" t="s">
        <v>783</v>
      </c>
      <c r="AK2" s="22" t="s">
        <v>888</v>
      </c>
      <c r="AL2" s="3"/>
      <c r="AM2" s="3"/>
      <c r="AN2" s="102"/>
      <c r="AO2" s="3"/>
      <c r="AP2" s="2"/>
      <c r="AQ2" s="80"/>
      <c r="AR2" s="3" t="s">
        <v>923</v>
      </c>
      <c r="AS2" s="3"/>
      <c r="AT2" s="22" t="s">
        <v>885</v>
      </c>
      <c r="AU2" s="3" t="s">
        <v>886</v>
      </c>
      <c r="AV2" s="3" t="s">
        <v>887</v>
      </c>
      <c r="AW2" s="22" t="s">
        <v>888</v>
      </c>
      <c r="AX2" s="3" t="s">
        <v>889</v>
      </c>
      <c r="AY2" s="22" t="s">
        <v>890</v>
      </c>
      <c r="AZ2" s="22"/>
      <c r="BA2" s="22"/>
      <c r="BB2" s="22"/>
      <c r="BC2" s="22"/>
      <c r="BD2" s="1"/>
      <c r="BE2" s="3" t="s">
        <v>947</v>
      </c>
    </row>
    <row r="3" spans="1:57" s="36" customFormat="1" ht="45.75" customHeight="1">
      <c r="A3" s="80"/>
      <c r="B3" s="3" t="s">
        <v>869</v>
      </c>
      <c r="C3" s="82"/>
      <c r="D3" s="82"/>
      <c r="E3" s="82"/>
      <c r="F3" s="82"/>
      <c r="G3" s="85"/>
      <c r="H3" s="85"/>
      <c r="I3" s="3" t="s">
        <v>821</v>
      </c>
      <c r="J3" s="3"/>
      <c r="K3" s="3"/>
      <c r="L3" s="3"/>
      <c r="M3" s="3"/>
      <c r="N3" s="3"/>
      <c r="O3" s="3"/>
      <c r="P3" s="3"/>
      <c r="Q3" s="3"/>
      <c r="R3" s="3"/>
      <c r="S3" s="3"/>
      <c r="T3" s="5">
        <v>11</v>
      </c>
      <c r="U3" s="103"/>
      <c r="V3" s="3">
        <v>2750</v>
      </c>
      <c r="W3" s="102"/>
      <c r="X3" s="3" t="s">
        <v>895</v>
      </c>
      <c r="Y3" s="80"/>
      <c r="Z3" s="3" t="s">
        <v>1080</v>
      </c>
      <c r="AA3" s="3"/>
      <c r="AB3" s="2">
        <v>4</v>
      </c>
      <c r="AC3" s="3">
        <v>55</v>
      </c>
      <c r="AD3" s="80"/>
      <c r="AE3" s="80"/>
      <c r="AF3" s="22" t="s">
        <v>1157</v>
      </c>
      <c r="AG3" s="3">
        <v>50</v>
      </c>
      <c r="AH3" s="3">
        <v>0</v>
      </c>
      <c r="AI3" s="80"/>
      <c r="AJ3" s="80"/>
      <c r="AK3" s="22" t="s">
        <v>888</v>
      </c>
      <c r="AL3" s="3"/>
      <c r="AM3" s="3"/>
      <c r="AN3" s="102"/>
      <c r="AO3" s="3"/>
      <c r="AP3" s="2"/>
      <c r="AQ3" s="80"/>
      <c r="AR3" s="3"/>
      <c r="AS3" s="3"/>
      <c r="AT3" s="3" t="s">
        <v>948</v>
      </c>
      <c r="AU3" s="3" t="s">
        <v>949</v>
      </c>
      <c r="AV3" s="22" t="s">
        <v>950</v>
      </c>
      <c r="AW3" s="22" t="s">
        <v>1156</v>
      </c>
      <c r="AX3" s="22" t="s">
        <v>1157</v>
      </c>
      <c r="AY3" s="22"/>
      <c r="AZ3" s="22"/>
      <c r="BA3" s="22"/>
      <c r="BB3" s="22"/>
      <c r="BC3" s="22"/>
      <c r="BD3" s="3"/>
      <c r="BE3" s="3"/>
    </row>
    <row r="4" spans="1:57" s="36" customFormat="1" ht="45.75" customHeight="1">
      <c r="A4" s="80"/>
      <c r="B4" s="3" t="s">
        <v>869</v>
      </c>
      <c r="C4" s="82"/>
      <c r="D4" s="82"/>
      <c r="E4" s="82"/>
      <c r="F4" s="82"/>
      <c r="G4" s="85"/>
      <c r="H4" s="85"/>
      <c r="I4" s="3" t="s">
        <v>821</v>
      </c>
      <c r="J4" s="3"/>
      <c r="K4" s="3"/>
      <c r="L4" s="3"/>
      <c r="M4" s="3"/>
      <c r="N4" s="3"/>
      <c r="O4" s="3"/>
      <c r="P4" s="3"/>
      <c r="Q4" s="3"/>
      <c r="R4" s="3"/>
      <c r="S4" s="3"/>
      <c r="T4" s="3">
        <v>14.7</v>
      </c>
      <c r="U4" s="103"/>
      <c r="V4" s="3">
        <v>3675</v>
      </c>
      <c r="W4" s="102"/>
      <c r="X4" s="3" t="s">
        <v>895</v>
      </c>
      <c r="Y4" s="80"/>
      <c r="Z4" s="3" t="s">
        <v>1158</v>
      </c>
      <c r="AA4" s="3"/>
      <c r="AB4" s="2">
        <v>4</v>
      </c>
      <c r="AC4" s="3">
        <v>40</v>
      </c>
      <c r="AD4" s="80"/>
      <c r="AE4" s="80"/>
      <c r="AF4" s="22" t="s">
        <v>1157</v>
      </c>
      <c r="AG4" s="3"/>
      <c r="AH4" s="3"/>
      <c r="AI4" s="80"/>
      <c r="AJ4" s="80"/>
      <c r="AK4" s="3"/>
      <c r="AL4" s="3"/>
      <c r="AM4" s="3"/>
      <c r="AN4" s="102"/>
      <c r="AO4" s="3"/>
      <c r="AP4" s="2"/>
      <c r="AQ4" s="80"/>
      <c r="AR4" s="3"/>
      <c r="AS4" s="3"/>
      <c r="AT4" s="3" t="s">
        <v>1158</v>
      </c>
      <c r="AU4" s="22" t="s">
        <v>1156</v>
      </c>
      <c r="AV4" s="22" t="s">
        <v>1157</v>
      </c>
      <c r="AW4" s="3"/>
      <c r="AX4" s="3"/>
      <c r="AY4" s="3"/>
      <c r="AZ4" s="3"/>
      <c r="BA4" s="3"/>
      <c r="BB4" s="3"/>
      <c r="BC4" s="3"/>
      <c r="BD4" s="3"/>
      <c r="BE4" s="3"/>
    </row>
    <row r="5" spans="1:57" s="36" customFormat="1" ht="45.75" customHeight="1">
      <c r="A5" s="80"/>
      <c r="B5" s="3" t="s">
        <v>869</v>
      </c>
      <c r="C5" s="82"/>
      <c r="D5" s="82"/>
      <c r="E5" s="82"/>
      <c r="F5" s="82"/>
      <c r="G5" s="85"/>
      <c r="H5" s="85"/>
      <c r="I5" s="3" t="s">
        <v>821</v>
      </c>
      <c r="J5" s="3"/>
      <c r="K5" s="3"/>
      <c r="L5" s="3"/>
      <c r="M5" s="3"/>
      <c r="N5" s="3"/>
      <c r="O5" s="3"/>
      <c r="P5" s="3"/>
      <c r="Q5" s="3"/>
      <c r="R5" s="3"/>
      <c r="S5" s="3"/>
      <c r="T5" s="3">
        <v>8.3</v>
      </c>
      <c r="U5" s="103"/>
      <c r="V5" s="3">
        <v>2075</v>
      </c>
      <c r="W5" s="102"/>
      <c r="X5" s="3" t="s">
        <v>1314</v>
      </c>
      <c r="Y5" s="80"/>
      <c r="Z5" s="3" t="s">
        <v>1158</v>
      </c>
      <c r="AA5" s="3"/>
      <c r="AB5" s="2">
        <v>4</v>
      </c>
      <c r="AC5" s="3">
        <v>5</v>
      </c>
      <c r="AD5" s="80"/>
      <c r="AE5" s="80"/>
      <c r="AF5" s="22" t="s">
        <v>1157</v>
      </c>
      <c r="AG5" s="3"/>
      <c r="AH5" s="3"/>
      <c r="AI5" s="80"/>
      <c r="AJ5" s="80"/>
      <c r="AK5" s="3"/>
      <c r="AL5" s="3"/>
      <c r="AM5" s="3"/>
      <c r="AN5" s="102"/>
      <c r="AO5" s="3"/>
      <c r="AP5" s="2"/>
      <c r="AQ5" s="80"/>
      <c r="AR5" s="3"/>
      <c r="AS5" s="3"/>
      <c r="AT5" s="3" t="s">
        <v>1158</v>
      </c>
      <c r="AU5" s="22" t="s">
        <v>1156</v>
      </c>
      <c r="AV5" s="22" t="s">
        <v>1157</v>
      </c>
      <c r="AW5" s="3"/>
      <c r="AX5" s="3"/>
      <c r="AY5" s="3"/>
      <c r="AZ5" s="3"/>
      <c r="BA5" s="3"/>
      <c r="BB5" s="3"/>
      <c r="BC5" s="3"/>
      <c r="BD5" s="3"/>
      <c r="BE5" s="3"/>
    </row>
    <row r="6" spans="1:57" s="36" customFormat="1" ht="46.5" customHeight="1">
      <c r="A6" s="80"/>
      <c r="B6" s="3" t="s">
        <v>869</v>
      </c>
      <c r="C6" s="83"/>
      <c r="D6" s="83"/>
      <c r="E6" s="83"/>
      <c r="F6" s="83"/>
      <c r="G6" s="86"/>
      <c r="H6" s="86"/>
      <c r="I6" s="3" t="s">
        <v>821</v>
      </c>
      <c r="J6" s="3"/>
      <c r="K6" s="3"/>
      <c r="L6" s="3"/>
      <c r="M6" s="3"/>
      <c r="N6" s="3"/>
      <c r="O6" s="3"/>
      <c r="P6" s="3"/>
      <c r="Q6" s="3"/>
      <c r="R6" s="3"/>
      <c r="S6" s="3"/>
      <c r="T6" s="3">
        <v>10.6</v>
      </c>
      <c r="U6" s="103"/>
      <c r="V6" s="3">
        <v>2650</v>
      </c>
      <c r="W6" s="102"/>
      <c r="X6" s="3" t="s">
        <v>895</v>
      </c>
      <c r="Y6" s="80"/>
      <c r="Z6" s="3" t="s">
        <v>1158</v>
      </c>
      <c r="AA6" s="3"/>
      <c r="AB6" s="3"/>
      <c r="AC6" s="3"/>
      <c r="AD6" s="80"/>
      <c r="AE6" s="80"/>
      <c r="AF6" s="3"/>
      <c r="AG6" s="3"/>
      <c r="AH6" s="3"/>
      <c r="AI6" s="80"/>
      <c r="AJ6" s="80"/>
      <c r="AK6" s="3"/>
      <c r="AL6" s="3"/>
      <c r="AM6" s="3"/>
      <c r="AN6" s="102"/>
      <c r="AO6" s="3"/>
      <c r="AP6" s="2"/>
      <c r="AQ6" s="80"/>
      <c r="AR6" s="3"/>
      <c r="AS6" s="3"/>
      <c r="AT6" s="3" t="s">
        <v>1158</v>
      </c>
      <c r="AU6" s="3" t="s">
        <v>1096</v>
      </c>
      <c r="AV6" s="3" t="s">
        <v>77</v>
      </c>
      <c r="AW6" s="3" t="s">
        <v>716</v>
      </c>
      <c r="AX6" s="3"/>
      <c r="AY6" s="3"/>
      <c r="AZ6" s="3"/>
      <c r="BA6" s="3"/>
      <c r="BB6" s="3"/>
      <c r="BC6" s="3"/>
      <c r="BD6" s="3"/>
      <c r="BE6" s="3"/>
    </row>
    <row r="7" spans="1:57" s="36" customFormat="1" ht="46.5" customHeight="1">
      <c r="A7" s="3" t="s">
        <v>818</v>
      </c>
      <c r="B7" s="3" t="s">
        <v>823</v>
      </c>
      <c r="C7" s="3" t="s">
        <v>1098</v>
      </c>
      <c r="D7" s="3" t="s">
        <v>1099</v>
      </c>
      <c r="E7" s="3">
        <v>128.2</v>
      </c>
      <c r="F7" s="3" t="s">
        <v>1100</v>
      </c>
      <c r="G7" s="3" t="s">
        <v>1101</v>
      </c>
      <c r="H7" s="3" t="s">
        <v>723</v>
      </c>
      <c r="I7" s="3" t="s">
        <v>821</v>
      </c>
      <c r="J7" s="3">
        <v>25</v>
      </c>
      <c r="K7" s="3">
        <v>2.9</v>
      </c>
      <c r="L7" s="3">
        <v>50</v>
      </c>
      <c r="M7" s="3">
        <v>6</v>
      </c>
      <c r="N7" s="3">
        <v>100</v>
      </c>
      <c r="O7" s="3">
        <v>14.3</v>
      </c>
      <c r="P7" s="3"/>
      <c r="Q7" s="3"/>
      <c r="R7" s="3"/>
      <c r="S7" s="3"/>
      <c r="T7" s="3">
        <v>25.8</v>
      </c>
      <c r="U7" s="5">
        <f>GEOMEAN(T7)</f>
        <v>25.800000000000004</v>
      </c>
      <c r="V7" s="3">
        <v>6450</v>
      </c>
      <c r="W7" s="2">
        <f>GEOMEAN(V7)</f>
        <v>6449.999999999995</v>
      </c>
      <c r="X7" s="3" t="s">
        <v>895</v>
      </c>
      <c r="Y7" s="3" t="s">
        <v>895</v>
      </c>
      <c r="Z7" s="3" t="s">
        <v>620</v>
      </c>
      <c r="AA7" s="3" t="s">
        <v>923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 t="s">
        <v>1365</v>
      </c>
      <c r="AM7" s="3" t="s">
        <v>1366</v>
      </c>
      <c r="AN7" s="2">
        <v>354.1</v>
      </c>
      <c r="AO7" s="3"/>
      <c r="AP7" s="2"/>
      <c r="AQ7" s="2"/>
      <c r="AR7" s="3" t="s">
        <v>923</v>
      </c>
      <c r="AS7" s="3" t="s">
        <v>621</v>
      </c>
      <c r="AT7" s="3" t="s">
        <v>619</v>
      </c>
      <c r="AU7" s="3" t="s">
        <v>620</v>
      </c>
      <c r="AV7" s="3" t="s">
        <v>1109</v>
      </c>
      <c r="AW7" s="3"/>
      <c r="AX7" s="3"/>
      <c r="AY7" s="3"/>
      <c r="AZ7" s="3"/>
      <c r="BA7" s="3"/>
      <c r="BB7" s="3"/>
      <c r="BC7" s="3"/>
      <c r="BD7" s="3"/>
      <c r="BE7" s="3"/>
    </row>
    <row r="8" spans="1:57" s="20" customFormat="1" ht="63.75">
      <c r="A8" s="3" t="s">
        <v>1399</v>
      </c>
      <c r="B8" s="3" t="s">
        <v>1181</v>
      </c>
      <c r="C8" s="3"/>
      <c r="D8" s="3" t="s">
        <v>723</v>
      </c>
      <c r="E8" s="3" t="s">
        <v>723</v>
      </c>
      <c r="F8" s="3" t="s">
        <v>723</v>
      </c>
      <c r="G8" s="3" t="s">
        <v>723</v>
      </c>
      <c r="H8" s="3" t="s">
        <v>723</v>
      </c>
      <c r="I8" s="3" t="s">
        <v>1152</v>
      </c>
      <c r="J8" s="3">
        <v>3.6</v>
      </c>
      <c r="K8" s="5">
        <v>1</v>
      </c>
      <c r="L8" s="5">
        <v>7.1</v>
      </c>
      <c r="M8" s="5">
        <v>0.8</v>
      </c>
      <c r="N8" s="5">
        <v>17.9</v>
      </c>
      <c r="O8" s="5">
        <v>1</v>
      </c>
      <c r="P8" s="5">
        <v>35.7</v>
      </c>
      <c r="Q8" s="5">
        <v>1.1</v>
      </c>
      <c r="R8" s="5"/>
      <c r="S8" s="3"/>
      <c r="T8" s="3" t="s">
        <v>544</v>
      </c>
      <c r="U8" s="3" t="s">
        <v>544</v>
      </c>
      <c r="V8" s="3" t="s">
        <v>544</v>
      </c>
      <c r="W8" s="3" t="s">
        <v>544</v>
      </c>
      <c r="X8" s="3"/>
      <c r="Y8" s="3"/>
      <c r="Z8" s="3" t="s">
        <v>1182</v>
      </c>
      <c r="AA8" s="3"/>
      <c r="AB8" s="3"/>
      <c r="AC8" s="3"/>
      <c r="AD8" s="3"/>
      <c r="AE8" s="3"/>
      <c r="AF8" s="3"/>
      <c r="AG8" s="3">
        <v>50</v>
      </c>
      <c r="AH8" s="3">
        <v>0</v>
      </c>
      <c r="AI8" s="3" t="s">
        <v>1018</v>
      </c>
      <c r="AJ8" s="3" t="s">
        <v>783</v>
      </c>
      <c r="AK8" s="3" t="s">
        <v>1182</v>
      </c>
      <c r="AL8" s="3"/>
      <c r="AM8" s="3"/>
      <c r="AN8" s="3"/>
      <c r="AO8" s="3"/>
      <c r="AP8" s="3"/>
      <c r="AQ8" s="3"/>
      <c r="AR8" s="3"/>
      <c r="AS8" s="3"/>
      <c r="AT8" s="3" t="s">
        <v>1182</v>
      </c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s="20" customFormat="1" ht="37.5" customHeight="1">
      <c r="A9" s="3" t="s">
        <v>91</v>
      </c>
      <c r="B9" s="3" t="s">
        <v>92</v>
      </c>
      <c r="C9" s="3"/>
      <c r="D9" s="21" t="s">
        <v>1313</v>
      </c>
      <c r="E9" s="2">
        <v>133.3</v>
      </c>
      <c r="F9" s="22"/>
      <c r="G9" s="23" t="s">
        <v>502</v>
      </c>
      <c r="H9" s="22" t="s">
        <v>313</v>
      </c>
      <c r="I9" s="3" t="s">
        <v>93</v>
      </c>
      <c r="J9" s="3">
        <v>5</v>
      </c>
      <c r="K9" s="5">
        <v>0.8</v>
      </c>
      <c r="L9" s="3">
        <v>10</v>
      </c>
      <c r="M9" s="5">
        <v>0.8</v>
      </c>
      <c r="N9" s="3">
        <v>25</v>
      </c>
      <c r="O9" s="5">
        <v>0.7</v>
      </c>
      <c r="P9" s="3"/>
      <c r="Q9" s="5"/>
      <c r="R9" s="3"/>
      <c r="S9" s="5"/>
      <c r="T9" s="3" t="s">
        <v>544</v>
      </c>
      <c r="U9" s="3" t="s">
        <v>544</v>
      </c>
      <c r="V9" s="3" t="s">
        <v>544</v>
      </c>
      <c r="W9" s="3" t="s">
        <v>544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1038</v>
      </c>
      <c r="AM9" s="2"/>
      <c r="AN9" s="2"/>
      <c r="AO9" s="2"/>
      <c r="AP9" s="2"/>
      <c r="AQ9" s="24"/>
      <c r="AR9" s="2"/>
      <c r="AS9" s="24"/>
      <c r="AT9" s="3" t="s">
        <v>317</v>
      </c>
      <c r="AU9" s="3"/>
      <c r="AV9" s="3"/>
      <c r="AW9" s="22"/>
      <c r="AX9" s="3"/>
      <c r="AY9" s="3"/>
      <c r="AZ9" s="3"/>
      <c r="BA9" s="3"/>
      <c r="BB9" s="3"/>
      <c r="BC9" s="24"/>
      <c r="BD9" s="24"/>
      <c r="BE9" s="24"/>
    </row>
    <row r="10" spans="1:57" s="36" customFormat="1" ht="46.5" customHeight="1">
      <c r="A10" s="81" t="s">
        <v>978</v>
      </c>
      <c r="B10" s="3" t="s">
        <v>1071</v>
      </c>
      <c r="C10" s="81" t="s">
        <v>250</v>
      </c>
      <c r="D10" s="81" t="s">
        <v>408</v>
      </c>
      <c r="E10" s="81">
        <v>137.1</v>
      </c>
      <c r="F10" s="81" t="s">
        <v>409</v>
      </c>
      <c r="G10" s="81" t="s">
        <v>502</v>
      </c>
      <c r="H10" s="81" t="s">
        <v>410</v>
      </c>
      <c r="I10" s="3" t="s">
        <v>821</v>
      </c>
      <c r="J10" s="3">
        <v>0.5</v>
      </c>
      <c r="K10" s="3">
        <v>1.2</v>
      </c>
      <c r="L10" s="3">
        <v>1</v>
      </c>
      <c r="M10" s="3">
        <v>1.2</v>
      </c>
      <c r="N10" s="3">
        <v>2.5</v>
      </c>
      <c r="O10" s="3">
        <v>1.1</v>
      </c>
      <c r="P10" s="3">
        <v>5</v>
      </c>
      <c r="Q10" s="3">
        <v>1.6</v>
      </c>
      <c r="R10" s="3">
        <v>10</v>
      </c>
      <c r="S10" s="3">
        <v>1.4</v>
      </c>
      <c r="T10" s="3" t="s">
        <v>544</v>
      </c>
      <c r="U10" s="5" t="s">
        <v>544</v>
      </c>
      <c r="V10" s="3" t="s">
        <v>544</v>
      </c>
      <c r="W10" s="2" t="s">
        <v>544</v>
      </c>
      <c r="X10" s="3" t="s">
        <v>1018</v>
      </c>
      <c r="Y10" s="3" t="s">
        <v>1018</v>
      </c>
      <c r="Z10" s="22" t="s">
        <v>412</v>
      </c>
      <c r="AA10" s="3" t="s">
        <v>922</v>
      </c>
      <c r="AB10" s="3">
        <v>1</v>
      </c>
      <c r="AC10" s="3">
        <v>33</v>
      </c>
      <c r="AD10" s="3" t="s">
        <v>1314</v>
      </c>
      <c r="AE10" s="3" t="s">
        <v>782</v>
      </c>
      <c r="AF10" s="22" t="s">
        <v>413</v>
      </c>
      <c r="AG10" s="3"/>
      <c r="AH10" s="3"/>
      <c r="AI10" s="3"/>
      <c r="AJ10" s="3"/>
      <c r="AK10" s="3"/>
      <c r="AL10" s="3"/>
      <c r="AM10" s="3"/>
      <c r="AN10" s="2"/>
      <c r="AO10" s="3"/>
      <c r="AP10" s="2"/>
      <c r="AQ10" s="3"/>
      <c r="AR10" s="3" t="s">
        <v>923</v>
      </c>
      <c r="AS10" s="3"/>
      <c r="AT10" s="3" t="s">
        <v>602</v>
      </c>
      <c r="AU10" s="22" t="s">
        <v>413</v>
      </c>
      <c r="AV10" s="3" t="s">
        <v>890</v>
      </c>
      <c r="AW10" s="3" t="s">
        <v>414</v>
      </c>
      <c r="AX10" s="3" t="s">
        <v>415</v>
      </c>
      <c r="AY10" s="22"/>
      <c r="AZ10" s="22"/>
      <c r="BA10" s="3"/>
      <c r="BB10" s="22"/>
      <c r="BC10" s="3"/>
      <c r="BD10" s="3"/>
      <c r="BE10" s="3"/>
    </row>
    <row r="11" spans="1:57" s="36" customFormat="1" ht="46.5" customHeight="1">
      <c r="A11" s="83"/>
      <c r="B11" s="3" t="s">
        <v>1071</v>
      </c>
      <c r="C11" s="83"/>
      <c r="D11" s="83"/>
      <c r="E11" s="83"/>
      <c r="F11" s="83"/>
      <c r="G11" s="83"/>
      <c r="H11" s="8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  <c r="V11" s="3"/>
      <c r="W11" s="2"/>
      <c r="X11" s="3"/>
      <c r="Y11" s="3"/>
      <c r="Z11" s="3"/>
      <c r="AA11" s="3"/>
      <c r="AB11" s="2">
        <v>1</v>
      </c>
      <c r="AC11" s="3">
        <v>0</v>
      </c>
      <c r="AD11" s="3"/>
      <c r="AE11" s="3"/>
      <c r="AF11" s="22" t="s">
        <v>416</v>
      </c>
      <c r="AG11" s="21"/>
      <c r="AH11" s="3"/>
      <c r="AI11" s="3"/>
      <c r="AJ11" s="3"/>
      <c r="AK11" s="3"/>
      <c r="AL11" s="3"/>
      <c r="AM11" s="3"/>
      <c r="AN11" s="2"/>
      <c r="AO11" s="3"/>
      <c r="AP11" s="2"/>
      <c r="AQ11" s="3"/>
      <c r="AR11" s="3"/>
      <c r="AS11" s="3"/>
      <c r="AT11" s="3" t="s">
        <v>621</v>
      </c>
      <c r="AU11" s="3" t="s">
        <v>415</v>
      </c>
      <c r="AV11" s="3" t="s">
        <v>416</v>
      </c>
      <c r="AW11" s="3" t="s">
        <v>248</v>
      </c>
      <c r="AX11" s="3" t="s">
        <v>414</v>
      </c>
      <c r="AY11" s="3" t="s">
        <v>412</v>
      </c>
      <c r="AZ11" s="3"/>
      <c r="BA11" s="3"/>
      <c r="BB11" s="3"/>
      <c r="BC11" s="3"/>
      <c r="BD11" s="3"/>
      <c r="BE11" s="3"/>
    </row>
    <row r="12" spans="1:57" s="37" customFormat="1" ht="46.5" customHeight="1">
      <c r="A12" s="81" t="s">
        <v>542</v>
      </c>
      <c r="B12" s="3" t="s">
        <v>625</v>
      </c>
      <c r="C12" s="81" t="s">
        <v>249</v>
      </c>
      <c r="D12" s="81" t="s">
        <v>251</v>
      </c>
      <c r="E12" s="81">
        <v>109.1</v>
      </c>
      <c r="F12" s="81" t="s">
        <v>629</v>
      </c>
      <c r="G12" s="81" t="s">
        <v>502</v>
      </c>
      <c r="H12" s="81" t="s">
        <v>1174</v>
      </c>
      <c r="I12" s="3" t="s">
        <v>821</v>
      </c>
      <c r="J12" s="3" t="s">
        <v>1019</v>
      </c>
      <c r="K12" s="3" t="s">
        <v>253</v>
      </c>
      <c r="L12" s="3" t="s">
        <v>504</v>
      </c>
      <c r="M12" s="3" t="s">
        <v>422</v>
      </c>
      <c r="N12" s="3" t="s">
        <v>506</v>
      </c>
      <c r="O12" s="3" t="s">
        <v>423</v>
      </c>
      <c r="P12" s="3"/>
      <c r="Q12" s="3"/>
      <c r="R12" s="3"/>
      <c r="S12" s="3"/>
      <c r="T12" s="3">
        <v>3.2</v>
      </c>
      <c r="U12" s="5">
        <f>GEOMEAN(T12:T13)</f>
        <v>0.8763560920082658</v>
      </c>
      <c r="V12" s="2">
        <v>800</v>
      </c>
      <c r="W12" s="2">
        <f>GEOMEAN(V12:V13)</f>
        <v>219.0890230020664</v>
      </c>
      <c r="X12" s="2" t="s">
        <v>1314</v>
      </c>
      <c r="Y12" s="2" t="s">
        <v>787</v>
      </c>
      <c r="Z12" s="3" t="s">
        <v>425</v>
      </c>
      <c r="AA12" s="2" t="s">
        <v>922</v>
      </c>
      <c r="AB12" s="3">
        <v>1</v>
      </c>
      <c r="AC12" s="3">
        <v>100</v>
      </c>
      <c r="AD12" s="3" t="s">
        <v>533</v>
      </c>
      <c r="AE12" s="3" t="s">
        <v>784</v>
      </c>
      <c r="AF12" s="3" t="s">
        <v>1097</v>
      </c>
      <c r="AG12" s="3"/>
      <c r="AH12" s="3"/>
      <c r="AI12" s="3"/>
      <c r="AJ12" s="3"/>
      <c r="AK12" s="3"/>
      <c r="AL12" s="3"/>
      <c r="AM12" s="3"/>
      <c r="AN12" s="2"/>
      <c r="AO12" s="3"/>
      <c r="AP12" s="2"/>
      <c r="AQ12" s="42"/>
      <c r="AR12" s="25" t="s">
        <v>923</v>
      </c>
      <c r="AS12" s="25"/>
      <c r="AT12" s="25" t="s">
        <v>1096</v>
      </c>
      <c r="AU12" s="25" t="s">
        <v>885</v>
      </c>
      <c r="AV12" s="25" t="s">
        <v>1110</v>
      </c>
      <c r="AW12" s="25" t="s">
        <v>889</v>
      </c>
      <c r="AX12" s="25" t="s">
        <v>890</v>
      </c>
      <c r="AY12" s="25"/>
      <c r="AZ12" s="25"/>
      <c r="BA12" s="25"/>
      <c r="BB12" s="25"/>
      <c r="BC12" s="25"/>
      <c r="BD12" s="25"/>
      <c r="BE12" s="25"/>
    </row>
    <row r="13" spans="1:57" s="37" customFormat="1" ht="46.5" customHeight="1">
      <c r="A13" s="86"/>
      <c r="B13" s="25" t="s">
        <v>625</v>
      </c>
      <c r="C13" s="86"/>
      <c r="D13" s="86"/>
      <c r="E13" s="86"/>
      <c r="F13" s="86"/>
      <c r="G13" s="86"/>
      <c r="H13" s="86"/>
      <c r="I13" s="25" t="s">
        <v>545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7">
        <v>0.24</v>
      </c>
      <c r="U13" s="27"/>
      <c r="V13" s="28">
        <v>60</v>
      </c>
      <c r="W13" s="28"/>
      <c r="X13" s="28" t="s">
        <v>787</v>
      </c>
      <c r="Y13" s="28"/>
      <c r="Z13" s="25" t="s">
        <v>424</v>
      </c>
      <c r="AA13" s="28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8"/>
      <c r="AO13" s="25"/>
      <c r="AP13" s="28"/>
      <c r="AQ13" s="42"/>
      <c r="AR13" s="25"/>
      <c r="AS13" s="25"/>
      <c r="AT13" s="25" t="s">
        <v>424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s="37" customFormat="1" ht="63" customHeight="1">
      <c r="A14" s="87" t="s">
        <v>1058</v>
      </c>
      <c r="B14" s="25" t="s">
        <v>267</v>
      </c>
      <c r="C14" s="90" t="s">
        <v>626</v>
      </c>
      <c r="D14" s="91" t="s">
        <v>627</v>
      </c>
      <c r="E14" s="87">
        <v>202.3</v>
      </c>
      <c r="F14" s="87" t="s">
        <v>628</v>
      </c>
      <c r="G14" s="87" t="s">
        <v>502</v>
      </c>
      <c r="H14" s="87" t="s">
        <v>613</v>
      </c>
      <c r="I14" s="25" t="s">
        <v>821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7">
        <f>V14/250</f>
        <v>11.768</v>
      </c>
      <c r="U14" s="27">
        <f>GEOMEAN(T14:T16)</f>
        <v>11.455090482017996</v>
      </c>
      <c r="V14" s="25">
        <v>2942</v>
      </c>
      <c r="W14" s="28">
        <f>GEOMEAN(V14:V16)</f>
        <v>2778.052264727448</v>
      </c>
      <c r="X14" s="25" t="s">
        <v>895</v>
      </c>
      <c r="Y14" s="25" t="s">
        <v>895</v>
      </c>
      <c r="Z14" s="25" t="s">
        <v>1151</v>
      </c>
      <c r="AA14" s="25" t="s">
        <v>922</v>
      </c>
      <c r="AB14" s="25">
        <v>5</v>
      </c>
      <c r="AC14" s="28">
        <v>22.2</v>
      </c>
      <c r="AD14" s="25" t="s">
        <v>1018</v>
      </c>
      <c r="AE14" s="25" t="s">
        <v>783</v>
      </c>
      <c r="AF14" s="25" t="s">
        <v>416</v>
      </c>
      <c r="AG14" s="29" t="s">
        <v>1013</v>
      </c>
      <c r="AH14" s="25">
        <v>100</v>
      </c>
      <c r="AI14" s="25" t="s">
        <v>895</v>
      </c>
      <c r="AJ14" s="25" t="s">
        <v>782</v>
      </c>
      <c r="AK14" s="25" t="s">
        <v>950</v>
      </c>
      <c r="AL14" s="25" t="s">
        <v>1365</v>
      </c>
      <c r="AM14" s="25"/>
      <c r="AN14" s="28"/>
      <c r="AO14" s="25" t="s">
        <v>1367</v>
      </c>
      <c r="AP14" s="28">
        <v>2893</v>
      </c>
      <c r="AQ14" s="28">
        <v>2893</v>
      </c>
      <c r="AR14" s="25" t="s">
        <v>922</v>
      </c>
      <c r="AS14" s="25" t="s">
        <v>1151</v>
      </c>
      <c r="AT14" s="25" t="s">
        <v>1150</v>
      </c>
      <c r="AU14" s="25" t="s">
        <v>1151</v>
      </c>
      <c r="AV14" s="25" t="s">
        <v>1006</v>
      </c>
      <c r="AW14" s="25" t="s">
        <v>950</v>
      </c>
      <c r="AX14" s="25" t="s">
        <v>1007</v>
      </c>
      <c r="AY14" s="25" t="s">
        <v>1008</v>
      </c>
      <c r="AZ14" s="25" t="s">
        <v>1111</v>
      </c>
      <c r="BA14" s="25" t="s">
        <v>1009</v>
      </c>
      <c r="BB14" s="25" t="s">
        <v>1112</v>
      </c>
      <c r="BC14" s="25"/>
      <c r="BD14" s="26"/>
      <c r="BE14" s="25" t="s">
        <v>1081</v>
      </c>
    </row>
    <row r="15" spans="1:57" s="37" customFormat="1" ht="45.75" customHeight="1">
      <c r="A15" s="88"/>
      <c r="B15" s="25" t="s">
        <v>267</v>
      </c>
      <c r="C15" s="85"/>
      <c r="D15" s="85"/>
      <c r="E15" s="88"/>
      <c r="F15" s="88"/>
      <c r="G15" s="88"/>
      <c r="H15" s="88"/>
      <c r="I15" s="25" t="s">
        <v>928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7">
        <v>12.05</v>
      </c>
      <c r="U15" s="27"/>
      <c r="V15" s="25">
        <v>2750</v>
      </c>
      <c r="W15" s="28"/>
      <c r="X15" s="25" t="s">
        <v>895</v>
      </c>
      <c r="Y15" s="25"/>
      <c r="Z15" s="25" t="s">
        <v>949</v>
      </c>
      <c r="AA15" s="25"/>
      <c r="AB15" s="30"/>
      <c r="AC15" s="25"/>
      <c r="AD15" s="25"/>
      <c r="AE15" s="25"/>
      <c r="AF15" s="25"/>
      <c r="AG15" s="29"/>
      <c r="AH15" s="25"/>
      <c r="AI15" s="25"/>
      <c r="AJ15" s="25"/>
      <c r="AK15" s="25"/>
      <c r="AL15" s="25"/>
      <c r="AM15" s="25"/>
      <c r="AN15" s="28"/>
      <c r="AO15" s="25" t="s">
        <v>1368</v>
      </c>
      <c r="AP15" s="28"/>
      <c r="AQ15" s="25"/>
      <c r="AR15" s="25"/>
      <c r="AS15" s="25" t="s">
        <v>1082</v>
      </c>
      <c r="AT15" s="25" t="s">
        <v>949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s="37" customFormat="1" ht="45.75" customHeight="1">
      <c r="A16" s="89"/>
      <c r="B16" s="25" t="s">
        <v>267</v>
      </c>
      <c r="C16" s="86"/>
      <c r="D16" s="86"/>
      <c r="E16" s="89"/>
      <c r="F16" s="89"/>
      <c r="G16" s="89"/>
      <c r="H16" s="89"/>
      <c r="I16" s="25" t="s">
        <v>821</v>
      </c>
      <c r="J16" s="25" t="s">
        <v>614</v>
      </c>
      <c r="K16" s="25" t="s">
        <v>505</v>
      </c>
      <c r="L16" s="25" t="s">
        <v>1019</v>
      </c>
      <c r="M16" s="25" t="s">
        <v>419</v>
      </c>
      <c r="N16" s="25" t="s">
        <v>504</v>
      </c>
      <c r="O16" s="25" t="s">
        <v>420</v>
      </c>
      <c r="P16" s="25" t="s">
        <v>506</v>
      </c>
      <c r="Q16" s="25" t="s">
        <v>253</v>
      </c>
      <c r="R16" s="25" t="s">
        <v>508</v>
      </c>
      <c r="S16" s="25" t="s">
        <v>421</v>
      </c>
      <c r="T16" s="25">
        <v>10.6</v>
      </c>
      <c r="U16" s="27"/>
      <c r="V16" s="25">
        <v>2650</v>
      </c>
      <c r="W16" s="28"/>
      <c r="X16" s="25" t="s">
        <v>895</v>
      </c>
      <c r="Y16" s="25"/>
      <c r="Z16" s="25" t="s">
        <v>758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8"/>
      <c r="AO16" s="25"/>
      <c r="AP16" s="28"/>
      <c r="AQ16" s="25"/>
      <c r="AR16" s="25"/>
      <c r="AS16" s="25"/>
      <c r="AT16" s="25" t="s">
        <v>885</v>
      </c>
      <c r="AU16" s="25" t="s">
        <v>1006</v>
      </c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s="37" customFormat="1" ht="45.75" customHeight="1">
      <c r="A17" s="87" t="s">
        <v>636</v>
      </c>
      <c r="B17" s="25" t="s">
        <v>637</v>
      </c>
      <c r="C17" s="87" t="s">
        <v>891</v>
      </c>
      <c r="D17" s="87" t="s">
        <v>910</v>
      </c>
      <c r="E17" s="87">
        <v>93.1</v>
      </c>
      <c r="F17" s="87" t="s">
        <v>911</v>
      </c>
      <c r="G17" s="87" t="s">
        <v>1101</v>
      </c>
      <c r="H17" s="87" t="s">
        <v>912</v>
      </c>
      <c r="I17" s="25" t="s">
        <v>821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7">
        <f>V17/250</f>
        <v>26.632</v>
      </c>
      <c r="U17" s="27">
        <f>GEOMEAN(T17:T19)</f>
        <v>44.42886011566402</v>
      </c>
      <c r="V17" s="25">
        <v>6658</v>
      </c>
      <c r="W17" s="28">
        <f>GEOMEAN(V17:V19)</f>
        <v>11107.215028915996</v>
      </c>
      <c r="X17" s="25" t="s">
        <v>895</v>
      </c>
      <c r="Y17" s="25" t="s">
        <v>895</v>
      </c>
      <c r="Z17" s="25" t="s">
        <v>619</v>
      </c>
      <c r="AA17" s="25" t="s">
        <v>922</v>
      </c>
      <c r="AB17" s="25">
        <v>0.5</v>
      </c>
      <c r="AC17" s="25">
        <v>90</v>
      </c>
      <c r="AD17" s="25" t="s">
        <v>533</v>
      </c>
      <c r="AE17" s="25" t="s">
        <v>782</v>
      </c>
      <c r="AF17" s="25" t="s">
        <v>425</v>
      </c>
      <c r="AG17" s="25"/>
      <c r="AH17" s="25"/>
      <c r="AI17" s="25"/>
      <c r="AJ17" s="25"/>
      <c r="AK17" s="25"/>
      <c r="AL17" s="25" t="s">
        <v>1365</v>
      </c>
      <c r="AM17" s="25" t="s">
        <v>1369</v>
      </c>
      <c r="AN17" s="28">
        <v>184</v>
      </c>
      <c r="AO17" s="25"/>
      <c r="AP17" s="28"/>
      <c r="AQ17" s="28">
        <v>184</v>
      </c>
      <c r="AR17" s="25" t="s">
        <v>922</v>
      </c>
      <c r="AS17" s="25" t="s">
        <v>621</v>
      </c>
      <c r="AT17" s="31" t="s">
        <v>885</v>
      </c>
      <c r="AU17" s="31" t="s">
        <v>1110</v>
      </c>
      <c r="AV17" s="31" t="s">
        <v>890</v>
      </c>
      <c r="AW17" s="31" t="s">
        <v>414</v>
      </c>
      <c r="AX17" s="25" t="s">
        <v>415</v>
      </c>
      <c r="AY17" s="25"/>
      <c r="AZ17" s="25"/>
      <c r="BA17" s="25"/>
      <c r="BB17" s="25"/>
      <c r="BC17" s="25"/>
      <c r="BD17" s="26"/>
      <c r="BE17" s="25" t="s">
        <v>918</v>
      </c>
    </row>
    <row r="18" spans="1:57" s="37" customFormat="1" ht="45.75" customHeight="1">
      <c r="A18" s="88"/>
      <c r="B18" s="25" t="s">
        <v>637</v>
      </c>
      <c r="C18" s="88"/>
      <c r="D18" s="88"/>
      <c r="E18" s="88"/>
      <c r="F18" s="88"/>
      <c r="G18" s="88"/>
      <c r="H18" s="88"/>
      <c r="I18" s="25" t="s">
        <v>821</v>
      </c>
      <c r="J18" s="25" t="s">
        <v>504</v>
      </c>
      <c r="K18" s="25" t="s">
        <v>913</v>
      </c>
      <c r="L18" s="25" t="s">
        <v>506</v>
      </c>
      <c r="M18" s="25" t="s">
        <v>914</v>
      </c>
      <c r="N18" s="25" t="s">
        <v>508</v>
      </c>
      <c r="O18" s="25" t="s">
        <v>635</v>
      </c>
      <c r="P18" s="25" t="s">
        <v>915</v>
      </c>
      <c r="Q18" s="25" t="s">
        <v>987</v>
      </c>
      <c r="R18" s="25" t="s">
        <v>916</v>
      </c>
      <c r="S18" s="25" t="s">
        <v>917</v>
      </c>
      <c r="T18" s="25">
        <v>89</v>
      </c>
      <c r="U18" s="27"/>
      <c r="V18" s="28">
        <v>22250</v>
      </c>
      <c r="W18" s="28"/>
      <c r="X18" s="25" t="s">
        <v>895</v>
      </c>
      <c r="Y18" s="25"/>
      <c r="Z18" s="25" t="s">
        <v>885</v>
      </c>
      <c r="AA18" s="25"/>
      <c r="AB18" s="27">
        <v>1.5</v>
      </c>
      <c r="AC18" s="25">
        <v>10</v>
      </c>
      <c r="AD18" s="25"/>
      <c r="AE18" s="25"/>
      <c r="AF18" s="25" t="s">
        <v>416</v>
      </c>
      <c r="AG18" s="25"/>
      <c r="AH18" s="25"/>
      <c r="AI18" s="25"/>
      <c r="AJ18" s="25"/>
      <c r="AK18" s="25"/>
      <c r="AL18" s="25"/>
      <c r="AM18" s="25" t="s">
        <v>1370</v>
      </c>
      <c r="AN18" s="28"/>
      <c r="AO18" s="25"/>
      <c r="AP18" s="28"/>
      <c r="AQ18" s="25"/>
      <c r="AR18" s="25"/>
      <c r="AS18" s="25" t="s">
        <v>1007</v>
      </c>
      <c r="AT18" s="31" t="s">
        <v>1007</v>
      </c>
      <c r="AU18" s="31" t="s">
        <v>1008</v>
      </c>
      <c r="AV18" s="31" t="s">
        <v>654</v>
      </c>
      <c r="AW18" s="31" t="s">
        <v>416</v>
      </c>
      <c r="AX18" s="31" t="s">
        <v>248</v>
      </c>
      <c r="AY18" s="25"/>
      <c r="AZ18" s="25"/>
      <c r="BA18" s="25"/>
      <c r="BB18" s="25"/>
      <c r="BC18" s="25"/>
      <c r="BD18" s="25"/>
      <c r="BE18" s="25"/>
    </row>
    <row r="19" spans="1:57" s="37" customFormat="1" ht="45.75" customHeight="1">
      <c r="A19" s="88"/>
      <c r="B19" s="25" t="s">
        <v>637</v>
      </c>
      <c r="C19" s="88"/>
      <c r="D19" s="88"/>
      <c r="E19" s="88"/>
      <c r="F19" s="88"/>
      <c r="G19" s="88"/>
      <c r="H19" s="88"/>
      <c r="I19" s="25" t="s">
        <v>821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7">
        <v>37</v>
      </c>
      <c r="U19" s="27"/>
      <c r="V19" s="28">
        <v>9250</v>
      </c>
      <c r="W19" s="28"/>
      <c r="X19" s="25" t="s">
        <v>895</v>
      </c>
      <c r="Y19" s="25"/>
      <c r="Z19" s="25" t="s">
        <v>1007</v>
      </c>
      <c r="AA19" s="25"/>
      <c r="AB19" s="25"/>
      <c r="AC19" s="25"/>
      <c r="AD19" s="25"/>
      <c r="AE19" s="25"/>
      <c r="AF19" s="25"/>
      <c r="AG19" s="29"/>
      <c r="AH19" s="25"/>
      <c r="AI19" s="25"/>
      <c r="AJ19" s="25"/>
      <c r="AK19" s="25"/>
      <c r="AL19" s="25"/>
      <c r="AM19" s="25"/>
      <c r="AN19" s="28"/>
      <c r="AO19" s="25"/>
      <c r="AP19" s="28"/>
      <c r="AQ19" s="25"/>
      <c r="AR19" s="25"/>
      <c r="AS19" s="25"/>
      <c r="AT19" s="31" t="s">
        <v>619</v>
      </c>
      <c r="AU19" s="25" t="s">
        <v>919</v>
      </c>
      <c r="AV19" s="31" t="s">
        <v>415</v>
      </c>
      <c r="AW19" s="25"/>
      <c r="AX19" s="31"/>
      <c r="AY19" s="25"/>
      <c r="AZ19" s="25"/>
      <c r="BA19" s="25"/>
      <c r="BB19" s="25"/>
      <c r="BC19" s="25"/>
      <c r="BD19" s="25"/>
      <c r="BE19" s="25"/>
    </row>
    <row r="20" spans="1:57" s="37" customFormat="1" ht="70.5" customHeight="1">
      <c r="A20" s="89"/>
      <c r="B20" s="25" t="s">
        <v>637</v>
      </c>
      <c r="C20" s="89"/>
      <c r="D20" s="89"/>
      <c r="E20" s="89"/>
      <c r="F20" s="89"/>
      <c r="G20" s="89"/>
      <c r="H20" s="89"/>
      <c r="I20" s="25" t="s">
        <v>821</v>
      </c>
      <c r="J20" s="25">
        <v>10</v>
      </c>
      <c r="K20" s="25">
        <v>1.4</v>
      </c>
      <c r="L20" s="25">
        <v>25</v>
      </c>
      <c r="M20" s="25">
        <v>1.8</v>
      </c>
      <c r="N20" s="25">
        <v>50</v>
      </c>
      <c r="O20" s="25">
        <v>2.9</v>
      </c>
      <c r="P20" s="25"/>
      <c r="Q20" s="25"/>
      <c r="R20" s="25"/>
      <c r="S20" s="25"/>
      <c r="T20" s="30" t="s">
        <v>544</v>
      </c>
      <c r="U20" s="27"/>
      <c r="V20" s="25" t="s">
        <v>544</v>
      </c>
      <c r="W20" s="28"/>
      <c r="X20" s="25" t="s">
        <v>1018</v>
      </c>
      <c r="Y20" s="25"/>
      <c r="Z20" s="25" t="s">
        <v>919</v>
      </c>
      <c r="AA20" s="25"/>
      <c r="AB20" s="30"/>
      <c r="AC20" s="25"/>
      <c r="AD20" s="25"/>
      <c r="AE20" s="25"/>
      <c r="AF20" s="25"/>
      <c r="AG20" s="29"/>
      <c r="AH20" s="25"/>
      <c r="AI20" s="25"/>
      <c r="AJ20" s="25"/>
      <c r="AK20" s="25"/>
      <c r="AL20" s="25"/>
      <c r="AM20" s="25"/>
      <c r="AN20" s="28"/>
      <c r="AO20" s="25"/>
      <c r="AP20" s="28"/>
      <c r="AQ20" s="25" t="e">
        <f>GEOMEAN(AO20:AO21)</f>
        <v>#NUM!</v>
      </c>
      <c r="AR20" s="25"/>
      <c r="AS20" s="25"/>
      <c r="AT20" s="25" t="s">
        <v>948</v>
      </c>
      <c r="AU20" s="31" t="s">
        <v>1096</v>
      </c>
      <c r="AV20" s="31"/>
      <c r="AW20" s="31"/>
      <c r="AX20" s="31"/>
      <c r="AY20" s="25"/>
      <c r="AZ20" s="25"/>
      <c r="BA20" s="25"/>
      <c r="BB20" s="25"/>
      <c r="BC20" s="25"/>
      <c r="BD20" s="25"/>
      <c r="BE20" s="25"/>
    </row>
    <row r="21" spans="1:57" s="37" customFormat="1" ht="45.75" customHeight="1">
      <c r="A21" s="87" t="s">
        <v>1059</v>
      </c>
      <c r="B21" s="25" t="s">
        <v>936</v>
      </c>
      <c r="C21" s="87" t="s">
        <v>259</v>
      </c>
      <c r="D21" s="87" t="s">
        <v>260</v>
      </c>
      <c r="E21" s="87">
        <v>138.2</v>
      </c>
      <c r="F21" s="87" t="s">
        <v>261</v>
      </c>
      <c r="G21" s="87" t="s">
        <v>1101</v>
      </c>
      <c r="H21" s="87" t="s">
        <v>430</v>
      </c>
      <c r="I21" s="25" t="s">
        <v>928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>
        <f>V21/250</f>
        <v>5.9</v>
      </c>
      <c r="U21" s="27">
        <f>GEOMEAN(T21:T22)</f>
        <v>5.9</v>
      </c>
      <c r="V21" s="25">
        <v>1475</v>
      </c>
      <c r="W21" s="28">
        <f>GEOMEAN(V21:V22)</f>
        <v>1474.9999999999995</v>
      </c>
      <c r="X21" s="25" t="s">
        <v>1314</v>
      </c>
      <c r="Y21" s="25" t="s">
        <v>1314</v>
      </c>
      <c r="Z21" s="25" t="s">
        <v>431</v>
      </c>
      <c r="AA21" s="25" t="s">
        <v>923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 t="s">
        <v>1365</v>
      </c>
      <c r="AM21" s="25"/>
      <c r="AN21" s="28"/>
      <c r="AO21" s="25" t="s">
        <v>1371</v>
      </c>
      <c r="AP21" s="28">
        <v>3448</v>
      </c>
      <c r="AQ21" s="28">
        <v>3448</v>
      </c>
      <c r="AR21" s="25" t="s">
        <v>923</v>
      </c>
      <c r="AS21" s="25" t="s">
        <v>431</v>
      </c>
      <c r="AT21" s="25" t="s">
        <v>1151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 t="s">
        <v>1010</v>
      </c>
    </row>
    <row r="22" spans="1:57" s="37" customFormat="1" ht="96.75" customHeight="1">
      <c r="A22" s="89"/>
      <c r="B22" s="25" t="s">
        <v>936</v>
      </c>
      <c r="C22" s="89"/>
      <c r="D22" s="89"/>
      <c r="E22" s="89"/>
      <c r="F22" s="89"/>
      <c r="G22" s="89"/>
      <c r="H22" s="89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  <c r="V22" s="25"/>
      <c r="W22" s="28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8"/>
      <c r="AO22" s="25"/>
      <c r="AP22" s="28"/>
      <c r="AQ22" s="25"/>
      <c r="AR22" s="25"/>
      <c r="AS22" s="25" t="s">
        <v>431</v>
      </c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s="37" customFormat="1" ht="75" customHeight="1">
      <c r="A23" s="25" t="s">
        <v>1131</v>
      </c>
      <c r="B23" s="25" t="s">
        <v>929</v>
      </c>
      <c r="C23" s="25"/>
      <c r="D23" s="25" t="s">
        <v>723</v>
      </c>
      <c r="E23" s="25" t="s">
        <v>723</v>
      </c>
      <c r="F23" s="25" t="s">
        <v>723</v>
      </c>
      <c r="G23" s="25" t="s">
        <v>723</v>
      </c>
      <c r="H23" s="25" t="s">
        <v>723</v>
      </c>
      <c r="I23" s="25" t="s">
        <v>436</v>
      </c>
      <c r="J23" s="25">
        <v>10</v>
      </c>
      <c r="K23" s="25">
        <v>1.4</v>
      </c>
      <c r="L23" s="25">
        <v>25</v>
      </c>
      <c r="M23" s="25">
        <v>1.8</v>
      </c>
      <c r="N23" s="25">
        <v>50</v>
      </c>
      <c r="O23" s="25">
        <v>2.3</v>
      </c>
      <c r="P23" s="25">
        <v>100</v>
      </c>
      <c r="Q23" s="25">
        <v>1.6</v>
      </c>
      <c r="R23" s="25"/>
      <c r="S23" s="25"/>
      <c r="T23" s="25" t="s">
        <v>544</v>
      </c>
      <c r="U23" s="27" t="s">
        <v>544</v>
      </c>
      <c r="V23" s="25" t="s">
        <v>544</v>
      </c>
      <c r="W23" s="28" t="s">
        <v>544</v>
      </c>
      <c r="X23" s="25" t="s">
        <v>1018</v>
      </c>
      <c r="Y23" s="25" t="s">
        <v>1018</v>
      </c>
      <c r="Z23" s="25" t="s">
        <v>324</v>
      </c>
      <c r="AA23" s="25" t="s">
        <v>922</v>
      </c>
      <c r="AB23" s="25"/>
      <c r="AC23" s="25"/>
      <c r="AD23" s="25"/>
      <c r="AE23" s="25"/>
      <c r="AF23" s="25"/>
      <c r="AG23" s="25">
        <v>100</v>
      </c>
      <c r="AH23" s="25">
        <v>0</v>
      </c>
      <c r="AI23" s="25" t="s">
        <v>1018</v>
      </c>
      <c r="AJ23" s="25" t="s">
        <v>783</v>
      </c>
      <c r="AK23" s="25" t="s">
        <v>324</v>
      </c>
      <c r="AL23" s="25"/>
      <c r="AM23" s="25"/>
      <c r="AN23" s="28"/>
      <c r="AO23" s="25"/>
      <c r="AP23" s="28"/>
      <c r="AQ23" s="25"/>
      <c r="AR23" s="25" t="s">
        <v>923</v>
      </c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s="37" customFormat="1" ht="45.75" customHeight="1">
      <c r="A24" s="87" t="s">
        <v>1396</v>
      </c>
      <c r="B24" s="25"/>
      <c r="C24" s="87" t="s">
        <v>955</v>
      </c>
      <c r="D24" s="91" t="s">
        <v>1161</v>
      </c>
      <c r="E24" s="87">
        <v>215.7</v>
      </c>
      <c r="F24" s="87" t="s">
        <v>1162</v>
      </c>
      <c r="G24" s="87" t="s">
        <v>502</v>
      </c>
      <c r="H24" s="87" t="s">
        <v>660</v>
      </c>
      <c r="I24" s="25" t="s">
        <v>1103</v>
      </c>
      <c r="J24" s="27">
        <v>10</v>
      </c>
      <c r="K24" s="27">
        <f>54/42</f>
        <v>1.2857142857142858</v>
      </c>
      <c r="L24" s="27">
        <v>20</v>
      </c>
      <c r="M24" s="27">
        <f>58/42</f>
        <v>1.380952380952381</v>
      </c>
      <c r="N24" s="27">
        <v>30</v>
      </c>
      <c r="O24" s="27">
        <f>32/42</f>
        <v>0.7619047619047619</v>
      </c>
      <c r="P24" s="27"/>
      <c r="Q24" s="27"/>
      <c r="R24" s="27"/>
      <c r="S24" s="27"/>
      <c r="T24" s="25" t="s">
        <v>544</v>
      </c>
      <c r="U24" s="27">
        <f>GEOMEAN(T25:T26)</f>
        <v>35.95787465910631</v>
      </c>
      <c r="V24" s="25" t="s">
        <v>544</v>
      </c>
      <c r="W24" s="28">
        <f>GEOMEAN(V25:V26)</f>
        <v>8989.468664776587</v>
      </c>
      <c r="X24" s="25" t="s">
        <v>1018</v>
      </c>
      <c r="Y24" s="25" t="s">
        <v>895</v>
      </c>
      <c r="Z24" s="25" t="s">
        <v>329</v>
      </c>
      <c r="AA24" s="25"/>
      <c r="AB24" s="25">
        <v>30</v>
      </c>
      <c r="AC24" s="25">
        <v>0</v>
      </c>
      <c r="AD24" s="25" t="s">
        <v>1018</v>
      </c>
      <c r="AE24" s="25" t="s">
        <v>783</v>
      </c>
      <c r="AF24" s="25" t="s">
        <v>1163</v>
      </c>
      <c r="AG24" s="25"/>
      <c r="AH24" s="25"/>
      <c r="AI24" s="25"/>
      <c r="AJ24" s="25"/>
      <c r="AK24" s="25"/>
      <c r="AL24" s="25"/>
      <c r="AM24" s="25"/>
      <c r="AN24" s="28"/>
      <c r="AO24" s="25"/>
      <c r="AP24" s="28"/>
      <c r="AQ24" s="25"/>
      <c r="AR24" s="25"/>
      <c r="AS24" s="25"/>
      <c r="AT24" s="25" t="s">
        <v>1182</v>
      </c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s="37" customFormat="1" ht="45.75" customHeight="1">
      <c r="A25" s="88"/>
      <c r="B25" s="25"/>
      <c r="C25" s="88"/>
      <c r="D25" s="85"/>
      <c r="E25" s="88"/>
      <c r="F25" s="88"/>
      <c r="G25" s="88"/>
      <c r="H25" s="88"/>
      <c r="I25" s="25" t="s">
        <v>436</v>
      </c>
      <c r="J25" s="27">
        <v>12.5</v>
      </c>
      <c r="K25" s="27">
        <v>1.8</v>
      </c>
      <c r="L25" s="27">
        <v>25</v>
      </c>
      <c r="M25" s="27">
        <v>2.8</v>
      </c>
      <c r="N25" s="27">
        <v>50</v>
      </c>
      <c r="O25" s="27">
        <v>3.6</v>
      </c>
      <c r="P25" s="27">
        <v>75</v>
      </c>
      <c r="Q25" s="27">
        <v>7.1</v>
      </c>
      <c r="R25" s="27">
        <v>100</v>
      </c>
      <c r="S25" s="27">
        <v>7.3</v>
      </c>
      <c r="T25" s="27">
        <v>31.25</v>
      </c>
      <c r="U25" s="27"/>
      <c r="V25" s="28">
        <v>7812.5</v>
      </c>
      <c r="W25" s="25"/>
      <c r="X25" s="25" t="s">
        <v>895</v>
      </c>
      <c r="Y25" s="25"/>
      <c r="Z25" s="25" t="s">
        <v>1163</v>
      </c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8"/>
      <c r="AO25" s="25"/>
      <c r="AP25" s="28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s="37" customFormat="1" ht="45.75" customHeight="1">
      <c r="A26" s="89"/>
      <c r="B26" s="25"/>
      <c r="C26" s="89"/>
      <c r="D26" s="86"/>
      <c r="E26" s="89"/>
      <c r="F26" s="89"/>
      <c r="G26" s="89"/>
      <c r="H26" s="89"/>
      <c r="I26" s="25" t="s">
        <v>436</v>
      </c>
      <c r="J26" s="27">
        <v>7</v>
      </c>
      <c r="K26" s="27">
        <v>0.8</v>
      </c>
      <c r="L26" s="27">
        <v>33</v>
      </c>
      <c r="M26" s="27">
        <v>2.9</v>
      </c>
      <c r="N26" s="27">
        <v>100</v>
      </c>
      <c r="O26" s="27">
        <v>3.7</v>
      </c>
      <c r="P26" s="27"/>
      <c r="Q26" s="27"/>
      <c r="R26" s="27"/>
      <c r="S26" s="27"/>
      <c r="T26" s="27">
        <v>41.375</v>
      </c>
      <c r="U26" s="27"/>
      <c r="V26" s="28">
        <v>10343.75</v>
      </c>
      <c r="W26" s="25"/>
      <c r="X26" s="25" t="s">
        <v>895</v>
      </c>
      <c r="Y26" s="25"/>
      <c r="Z26" s="25" t="s">
        <v>1163</v>
      </c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8"/>
      <c r="AO26" s="25"/>
      <c r="AP26" s="28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s="37" customFormat="1" ht="45.75" customHeight="1">
      <c r="A27" s="25" t="s">
        <v>451</v>
      </c>
      <c r="B27" s="25" t="s">
        <v>561</v>
      </c>
      <c r="C27" s="25"/>
      <c r="D27" s="25" t="s">
        <v>325</v>
      </c>
      <c r="E27" s="25" t="s">
        <v>723</v>
      </c>
      <c r="F27" s="25" t="s">
        <v>723</v>
      </c>
      <c r="G27" s="25" t="s">
        <v>723</v>
      </c>
      <c r="H27" s="25" t="s">
        <v>326</v>
      </c>
      <c r="I27" s="25" t="s">
        <v>585</v>
      </c>
      <c r="J27" s="25">
        <v>2.5</v>
      </c>
      <c r="K27" s="25">
        <v>3</v>
      </c>
      <c r="L27" s="25">
        <v>5</v>
      </c>
      <c r="M27" s="25">
        <v>3</v>
      </c>
      <c r="N27" s="25">
        <v>10</v>
      </c>
      <c r="O27" s="25">
        <v>8</v>
      </c>
      <c r="P27" s="25">
        <v>25</v>
      </c>
      <c r="Q27" s="25">
        <v>17.6</v>
      </c>
      <c r="R27" s="25">
        <v>50</v>
      </c>
      <c r="S27" s="25">
        <v>25.2</v>
      </c>
      <c r="T27" s="27" t="s">
        <v>759</v>
      </c>
      <c r="U27" s="25" t="s">
        <v>759</v>
      </c>
      <c r="V27" s="25" t="s">
        <v>760</v>
      </c>
      <c r="W27" s="25" t="s">
        <v>760</v>
      </c>
      <c r="X27" s="25" t="s">
        <v>1018</v>
      </c>
      <c r="Y27" s="25" t="s">
        <v>1018</v>
      </c>
      <c r="Z27" s="25" t="s">
        <v>327</v>
      </c>
      <c r="AA27" s="25" t="s">
        <v>923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 t="s">
        <v>1365</v>
      </c>
      <c r="AM27" s="25" t="s">
        <v>1372</v>
      </c>
      <c r="AN27" s="25">
        <v>2759</v>
      </c>
      <c r="AO27" s="25"/>
      <c r="AP27" s="28"/>
      <c r="AQ27" s="28">
        <v>2759</v>
      </c>
      <c r="AR27" s="25" t="s">
        <v>923</v>
      </c>
      <c r="AS27" s="25" t="s">
        <v>327</v>
      </c>
      <c r="AT27" s="25" t="s">
        <v>327</v>
      </c>
      <c r="AU27" s="25" t="s">
        <v>1113</v>
      </c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s="37" customFormat="1" ht="45.75" customHeight="1">
      <c r="A28" s="25" t="s">
        <v>461</v>
      </c>
      <c r="B28" s="25" t="s">
        <v>462</v>
      </c>
      <c r="C28" s="25" t="s">
        <v>708</v>
      </c>
      <c r="D28" s="25" t="s">
        <v>709</v>
      </c>
      <c r="E28" s="25" t="s">
        <v>723</v>
      </c>
      <c r="F28" s="25" t="s">
        <v>723</v>
      </c>
      <c r="G28" s="25" t="s">
        <v>502</v>
      </c>
      <c r="H28" s="25" t="s">
        <v>429</v>
      </c>
      <c r="I28" s="25" t="s">
        <v>1103</v>
      </c>
      <c r="J28" s="25">
        <v>0.5</v>
      </c>
      <c r="K28" s="25">
        <v>9.01</v>
      </c>
      <c r="L28" s="25">
        <v>1</v>
      </c>
      <c r="M28" s="25">
        <v>11.1</v>
      </c>
      <c r="N28" s="25">
        <v>2</v>
      </c>
      <c r="O28" s="25">
        <v>7.6</v>
      </c>
      <c r="P28" s="25"/>
      <c r="Q28" s="25"/>
      <c r="R28" s="25"/>
      <c r="S28" s="25"/>
      <c r="T28" s="27">
        <v>0.06812848397556551</v>
      </c>
      <c r="U28" s="27">
        <f>GEOMEAN(T28)</f>
        <v>0.06812848397556551</v>
      </c>
      <c r="V28" s="28">
        <v>17.032120993891375</v>
      </c>
      <c r="W28" s="28">
        <f>GEOMEAN(V28)</f>
        <v>17.032120993891375</v>
      </c>
      <c r="X28" s="28" t="s">
        <v>787</v>
      </c>
      <c r="Y28" s="28" t="s">
        <v>787</v>
      </c>
      <c r="Z28" s="28"/>
      <c r="AA28" s="28" t="s">
        <v>922</v>
      </c>
      <c r="AB28" s="25">
        <v>1</v>
      </c>
      <c r="AC28" s="25">
        <v>0</v>
      </c>
      <c r="AD28" s="25" t="s">
        <v>1018</v>
      </c>
      <c r="AE28" s="25" t="s">
        <v>783</v>
      </c>
      <c r="AF28" s="25"/>
      <c r="AG28" s="25"/>
      <c r="AH28" s="25"/>
      <c r="AI28" s="25"/>
      <c r="AJ28" s="25"/>
      <c r="AK28" s="25"/>
      <c r="AL28" s="25"/>
      <c r="AM28" s="25"/>
      <c r="AN28" s="28"/>
      <c r="AO28" s="25"/>
      <c r="AP28" s="28"/>
      <c r="AQ28" s="25"/>
      <c r="AR28" s="25" t="s">
        <v>923</v>
      </c>
      <c r="AS28" s="25"/>
      <c r="AT28" s="25" t="s">
        <v>643</v>
      </c>
      <c r="AU28" s="25" t="s">
        <v>644</v>
      </c>
      <c r="AV28" s="25" t="s">
        <v>413</v>
      </c>
      <c r="AW28" s="25" t="s">
        <v>890</v>
      </c>
      <c r="AX28" s="25"/>
      <c r="AY28" s="25"/>
      <c r="AZ28" s="25"/>
      <c r="BA28" s="25"/>
      <c r="BB28" s="25"/>
      <c r="BC28" s="25"/>
      <c r="BD28" s="25"/>
      <c r="BE28" s="25"/>
    </row>
    <row r="29" spans="1:57" s="37" customFormat="1" ht="66" customHeight="1">
      <c r="A29" s="87" t="s">
        <v>816</v>
      </c>
      <c r="B29" s="25" t="s">
        <v>817</v>
      </c>
      <c r="C29" s="87" t="s">
        <v>1397</v>
      </c>
      <c r="D29" s="91" t="s">
        <v>645</v>
      </c>
      <c r="E29" s="90">
        <v>165.2</v>
      </c>
      <c r="F29" s="87" t="s">
        <v>951</v>
      </c>
      <c r="G29" s="87" t="s">
        <v>502</v>
      </c>
      <c r="H29" s="87" t="s">
        <v>410</v>
      </c>
      <c r="I29" s="25" t="s">
        <v>821</v>
      </c>
      <c r="J29" s="25">
        <v>2.5</v>
      </c>
      <c r="K29" s="25" t="s">
        <v>952</v>
      </c>
      <c r="L29" s="25">
        <v>5</v>
      </c>
      <c r="M29" s="25" t="s">
        <v>726</v>
      </c>
      <c r="N29" s="25">
        <v>10</v>
      </c>
      <c r="O29" s="25" t="s">
        <v>727</v>
      </c>
      <c r="P29" s="25" t="s">
        <v>508</v>
      </c>
      <c r="Q29" s="25" t="s">
        <v>726</v>
      </c>
      <c r="R29" s="25" t="s">
        <v>915</v>
      </c>
      <c r="S29" s="25" t="s">
        <v>728</v>
      </c>
      <c r="T29" s="25" t="s">
        <v>544</v>
      </c>
      <c r="U29" s="27">
        <f>GEOMEAN(T30:T31,U30)</f>
        <v>17.138961462118996</v>
      </c>
      <c r="V29" s="25" t="s">
        <v>544</v>
      </c>
      <c r="W29" s="28">
        <f>GEOMEAN(V30:V31,W30)</f>
        <v>4284.740365529751</v>
      </c>
      <c r="X29" s="25" t="s">
        <v>1018</v>
      </c>
      <c r="Y29" s="25" t="s">
        <v>895</v>
      </c>
      <c r="Z29" s="25" t="s">
        <v>442</v>
      </c>
      <c r="AA29" s="25" t="s">
        <v>922</v>
      </c>
      <c r="AB29" s="25">
        <v>1</v>
      </c>
      <c r="AC29" s="25">
        <v>50</v>
      </c>
      <c r="AD29" s="25" t="s">
        <v>1314</v>
      </c>
      <c r="AE29" s="25" t="s">
        <v>782</v>
      </c>
      <c r="AF29" s="31" t="s">
        <v>1097</v>
      </c>
      <c r="AG29" s="25">
        <v>50</v>
      </c>
      <c r="AH29" s="25">
        <v>20</v>
      </c>
      <c r="AI29" s="25" t="s">
        <v>895</v>
      </c>
      <c r="AJ29" s="25" t="s">
        <v>782</v>
      </c>
      <c r="AK29" s="25"/>
      <c r="AL29" s="25" t="s">
        <v>1365</v>
      </c>
      <c r="AM29" s="25"/>
      <c r="AN29" s="28">
        <v>390</v>
      </c>
      <c r="AO29" s="25" t="s">
        <v>1373</v>
      </c>
      <c r="AP29" s="28">
        <v>1800</v>
      </c>
      <c r="AQ29" s="28">
        <v>1228</v>
      </c>
      <c r="AR29" s="25" t="s">
        <v>922</v>
      </c>
      <c r="AS29" s="25"/>
      <c r="AT29" s="31" t="s">
        <v>885</v>
      </c>
      <c r="AU29" s="31" t="s">
        <v>720</v>
      </c>
      <c r="AV29" s="25" t="s">
        <v>721</v>
      </c>
      <c r="AW29" s="25" t="s">
        <v>722</v>
      </c>
      <c r="AX29" s="25" t="s">
        <v>887</v>
      </c>
      <c r="AY29" s="31" t="s">
        <v>643</v>
      </c>
      <c r="AZ29" s="31" t="s">
        <v>414</v>
      </c>
      <c r="BA29" s="31" t="s">
        <v>886</v>
      </c>
      <c r="BB29" s="31" t="s">
        <v>442</v>
      </c>
      <c r="BC29" s="25" t="s">
        <v>415</v>
      </c>
      <c r="BD29" s="25"/>
      <c r="BE29" s="25"/>
    </row>
    <row r="30" spans="1:57" s="37" customFormat="1" ht="66" customHeight="1">
      <c r="A30" s="88"/>
      <c r="B30" s="25" t="s">
        <v>817</v>
      </c>
      <c r="C30" s="88"/>
      <c r="D30" s="85"/>
      <c r="E30" s="85"/>
      <c r="F30" s="88"/>
      <c r="G30" s="88"/>
      <c r="H30" s="88"/>
      <c r="I30" s="25" t="s">
        <v>928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7">
        <v>13.352</v>
      </c>
      <c r="U30" s="27"/>
      <c r="V30" s="25">
        <v>3338</v>
      </c>
      <c r="W30" s="28"/>
      <c r="X30" s="25" t="s">
        <v>895</v>
      </c>
      <c r="Y30" s="25"/>
      <c r="Z30" s="25"/>
      <c r="AA30" s="25"/>
      <c r="AB30" s="28">
        <v>2</v>
      </c>
      <c r="AC30" s="25">
        <v>28</v>
      </c>
      <c r="AD30" s="25"/>
      <c r="AE30" s="25"/>
      <c r="AF30" s="25"/>
      <c r="AG30" s="29"/>
      <c r="AH30" s="25"/>
      <c r="AI30" s="25"/>
      <c r="AJ30" s="25"/>
      <c r="AK30" s="25"/>
      <c r="AL30" s="25"/>
      <c r="AM30" s="25" t="s">
        <v>1374</v>
      </c>
      <c r="AN30" s="25"/>
      <c r="AO30" s="25"/>
      <c r="AP30" s="28"/>
      <c r="AQ30" s="25"/>
      <c r="AR30" s="25"/>
      <c r="AS30" s="25"/>
      <c r="AT30" s="31" t="s">
        <v>619</v>
      </c>
      <c r="AU30" s="25" t="s">
        <v>443</v>
      </c>
      <c r="AV30" s="25" t="s">
        <v>444</v>
      </c>
      <c r="AW30" s="31" t="s">
        <v>445</v>
      </c>
      <c r="AX30" s="25" t="s">
        <v>651</v>
      </c>
      <c r="AY30" s="25" t="s">
        <v>652</v>
      </c>
      <c r="AZ30" s="31" t="s">
        <v>718</v>
      </c>
      <c r="BA30" s="31" t="s">
        <v>939</v>
      </c>
      <c r="BB30" s="31" t="s">
        <v>1156</v>
      </c>
      <c r="BC30" s="31" t="s">
        <v>940</v>
      </c>
      <c r="BD30" s="25"/>
      <c r="BE30" s="25"/>
    </row>
    <row r="31" spans="1:57" s="37" customFormat="1" ht="82.5" customHeight="1">
      <c r="A31" s="88"/>
      <c r="B31" s="25" t="s">
        <v>817</v>
      </c>
      <c r="C31" s="88"/>
      <c r="D31" s="85"/>
      <c r="E31" s="85"/>
      <c r="F31" s="88"/>
      <c r="G31" s="88"/>
      <c r="H31" s="88"/>
      <c r="I31" s="25" t="s">
        <v>821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>
        <v>22</v>
      </c>
      <c r="U31" s="27"/>
      <c r="V31" s="28">
        <v>5500</v>
      </c>
      <c r="W31" s="28"/>
      <c r="X31" s="28" t="s">
        <v>895</v>
      </c>
      <c r="Y31" s="28"/>
      <c r="Z31" s="28"/>
      <c r="AA31" s="28"/>
      <c r="AB31" s="30">
        <v>0.1</v>
      </c>
      <c r="AC31" s="25">
        <v>5</v>
      </c>
      <c r="AD31" s="25"/>
      <c r="AE31" s="25"/>
      <c r="AF31" s="25"/>
      <c r="AG31" s="29"/>
      <c r="AH31" s="25"/>
      <c r="AI31" s="25"/>
      <c r="AJ31" s="25"/>
      <c r="AK31" s="25"/>
      <c r="AL31" s="25"/>
      <c r="AM31" s="25"/>
      <c r="AN31" s="25"/>
      <c r="AO31" s="25" t="s">
        <v>1375</v>
      </c>
      <c r="AP31" s="28"/>
      <c r="AQ31" s="25"/>
      <c r="AR31" s="25"/>
      <c r="AS31" s="25"/>
      <c r="AT31" s="25" t="s">
        <v>948</v>
      </c>
      <c r="AU31" s="25" t="s">
        <v>949</v>
      </c>
      <c r="AV31" s="31" t="s">
        <v>1156</v>
      </c>
      <c r="AW31" s="31" t="s">
        <v>941</v>
      </c>
      <c r="AX31" s="25" t="s">
        <v>346</v>
      </c>
      <c r="AY31" s="25"/>
      <c r="AZ31" s="25"/>
      <c r="BA31" s="25"/>
      <c r="BB31" s="25"/>
      <c r="BC31" s="25"/>
      <c r="BD31" s="25"/>
      <c r="BE31" s="25"/>
    </row>
    <row r="32" spans="1:57" s="37" customFormat="1" ht="87" customHeight="1">
      <c r="A32" s="88"/>
      <c r="B32" s="25" t="s">
        <v>817</v>
      </c>
      <c r="C32" s="88"/>
      <c r="D32" s="85"/>
      <c r="E32" s="85"/>
      <c r="F32" s="88"/>
      <c r="G32" s="88"/>
      <c r="H32" s="88"/>
      <c r="I32" s="25" t="s">
        <v>1103</v>
      </c>
      <c r="J32" s="25">
        <v>5</v>
      </c>
      <c r="K32" s="25">
        <v>1.3</v>
      </c>
      <c r="L32" s="25">
        <v>10</v>
      </c>
      <c r="M32" s="25">
        <v>1</v>
      </c>
      <c r="N32" s="25">
        <v>20</v>
      </c>
      <c r="O32" s="25">
        <v>1.3</v>
      </c>
      <c r="P32" s="25"/>
      <c r="Q32" s="25"/>
      <c r="R32" s="25"/>
      <c r="S32" s="25"/>
      <c r="T32" s="30" t="s">
        <v>544</v>
      </c>
      <c r="U32" s="27"/>
      <c r="V32" s="25" t="s">
        <v>544</v>
      </c>
      <c r="W32" s="28"/>
      <c r="X32" s="25" t="s">
        <v>1018</v>
      </c>
      <c r="Y32" s="25"/>
      <c r="Z32" s="25"/>
      <c r="AA32" s="25"/>
      <c r="AB32" s="25">
        <v>2</v>
      </c>
      <c r="AC32" s="25">
        <v>30</v>
      </c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 t="s">
        <v>1376</v>
      </c>
      <c r="AP32" s="28"/>
      <c r="AQ32" s="25"/>
      <c r="AR32" s="25"/>
      <c r="AS32" s="25"/>
      <c r="AT32" s="31" t="s">
        <v>950</v>
      </c>
      <c r="AU32" s="31" t="s">
        <v>414</v>
      </c>
      <c r="AV32" s="25" t="s">
        <v>346</v>
      </c>
      <c r="AW32" s="31"/>
      <c r="AX32" s="31"/>
      <c r="AY32" s="25"/>
      <c r="AZ32" s="25"/>
      <c r="BA32" s="25"/>
      <c r="BB32" s="25"/>
      <c r="BC32" s="25"/>
      <c r="BD32" s="25"/>
      <c r="BE32" s="25"/>
    </row>
    <row r="33" spans="1:57" s="37" customFormat="1" ht="54" customHeight="1">
      <c r="A33" s="88"/>
      <c r="B33" s="25" t="s">
        <v>817</v>
      </c>
      <c r="C33" s="88"/>
      <c r="D33" s="85"/>
      <c r="E33" s="85"/>
      <c r="F33" s="88"/>
      <c r="G33" s="88"/>
      <c r="H33" s="88"/>
      <c r="I33" s="25" t="s">
        <v>545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8">
        <v>18</v>
      </c>
      <c r="U33" s="27"/>
      <c r="V33" s="28">
        <v>4500</v>
      </c>
      <c r="W33" s="28"/>
      <c r="X33" s="28" t="s">
        <v>895</v>
      </c>
      <c r="Y33" s="28"/>
      <c r="Z33" s="28"/>
      <c r="AA33" s="28"/>
      <c r="AB33" s="25">
        <v>1</v>
      </c>
      <c r="AC33" s="25">
        <v>0</v>
      </c>
      <c r="AD33" s="25"/>
      <c r="AE33" s="25"/>
      <c r="AF33" s="25"/>
      <c r="AG33" s="29"/>
      <c r="AH33" s="25"/>
      <c r="AI33" s="25"/>
      <c r="AJ33" s="25"/>
      <c r="AK33" s="25"/>
      <c r="AL33" s="25"/>
      <c r="AM33" s="25"/>
      <c r="AN33" s="25"/>
      <c r="AO33" s="25"/>
      <c r="AP33" s="28"/>
      <c r="AQ33" s="25"/>
      <c r="AR33" s="25"/>
      <c r="AS33" s="25"/>
      <c r="AT33" s="31" t="s">
        <v>1007</v>
      </c>
      <c r="AU33" s="31" t="s">
        <v>1008</v>
      </c>
      <c r="AV33" s="31" t="s">
        <v>718</v>
      </c>
      <c r="AW33" s="31" t="s">
        <v>1156</v>
      </c>
      <c r="AX33" s="31" t="s">
        <v>347</v>
      </c>
      <c r="AY33" s="25"/>
      <c r="AZ33" s="25"/>
      <c r="BA33" s="25"/>
      <c r="BB33" s="25"/>
      <c r="BC33" s="25"/>
      <c r="BD33" s="25"/>
      <c r="BE33" s="25"/>
    </row>
    <row r="34" spans="1:57" s="37" customFormat="1" ht="64.5" customHeight="1">
      <c r="A34" s="89"/>
      <c r="B34" s="25" t="s">
        <v>817</v>
      </c>
      <c r="C34" s="89"/>
      <c r="D34" s="86"/>
      <c r="E34" s="86"/>
      <c r="F34" s="89"/>
      <c r="G34" s="89"/>
      <c r="H34" s="89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30"/>
      <c r="U34" s="27"/>
      <c r="V34" s="25"/>
      <c r="W34" s="28"/>
      <c r="X34" s="25"/>
      <c r="Y34" s="25"/>
      <c r="Z34" s="25"/>
      <c r="AA34" s="25"/>
      <c r="AB34" s="25">
        <v>25</v>
      </c>
      <c r="AC34" s="25">
        <v>60</v>
      </c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8"/>
      <c r="AQ34" s="25"/>
      <c r="AR34" s="25"/>
      <c r="AS34" s="25"/>
      <c r="AT34" s="31" t="s">
        <v>348</v>
      </c>
      <c r="AU34" s="31" t="s">
        <v>1156</v>
      </c>
      <c r="AV34" s="31" t="s">
        <v>349</v>
      </c>
      <c r="AW34" s="31" t="s">
        <v>245</v>
      </c>
      <c r="AX34" s="31" t="s">
        <v>1156</v>
      </c>
      <c r="AY34" s="31" t="s">
        <v>248</v>
      </c>
      <c r="AZ34" s="25"/>
      <c r="BA34" s="25"/>
      <c r="BB34" s="25"/>
      <c r="BC34" s="25"/>
      <c r="BD34" s="25"/>
      <c r="BE34" s="25"/>
    </row>
    <row r="35" spans="1:57" s="38" customFormat="1" ht="96.75" customHeight="1">
      <c r="A35" s="19" t="s">
        <v>482</v>
      </c>
      <c r="B35" s="19" t="s">
        <v>680</v>
      </c>
      <c r="C35" s="4" t="s">
        <v>196</v>
      </c>
      <c r="D35" s="4" t="s">
        <v>197</v>
      </c>
      <c r="E35" s="4">
        <v>212.2</v>
      </c>
      <c r="F35" s="4" t="s">
        <v>198</v>
      </c>
      <c r="G35" s="4" t="s">
        <v>502</v>
      </c>
      <c r="H35" s="4" t="s">
        <v>410</v>
      </c>
      <c r="I35" s="4" t="s">
        <v>1103</v>
      </c>
      <c r="J35" s="4">
        <v>5</v>
      </c>
      <c r="K35" s="8">
        <v>0.8</v>
      </c>
      <c r="L35" s="4">
        <v>10</v>
      </c>
      <c r="M35" s="8">
        <v>0.9</v>
      </c>
      <c r="N35" s="9">
        <v>20</v>
      </c>
      <c r="O35" s="8">
        <v>0.8</v>
      </c>
      <c r="P35" s="9"/>
      <c r="Q35" s="8"/>
      <c r="R35" s="9"/>
      <c r="S35" s="8"/>
      <c r="T35" s="4" t="s">
        <v>544</v>
      </c>
      <c r="U35" s="4" t="s">
        <v>544</v>
      </c>
      <c r="V35" s="4" t="s">
        <v>544</v>
      </c>
      <c r="W35" s="4" t="s">
        <v>544</v>
      </c>
      <c r="X35" s="4">
        <v>10</v>
      </c>
      <c r="Y35" s="4">
        <v>0</v>
      </c>
      <c r="Z35" s="4"/>
      <c r="AA35" s="4">
        <v>20</v>
      </c>
      <c r="AB35" s="4">
        <v>10</v>
      </c>
      <c r="AC35" s="4">
        <v>0</v>
      </c>
      <c r="AD35" s="4" t="s">
        <v>1018</v>
      </c>
      <c r="AE35" s="4" t="s">
        <v>783</v>
      </c>
      <c r="AF35" s="4"/>
      <c r="AG35" s="4">
        <v>20</v>
      </c>
      <c r="AH35" s="4">
        <v>0</v>
      </c>
      <c r="AI35" s="4" t="s">
        <v>1018</v>
      </c>
      <c r="AJ35" s="4" t="s">
        <v>783</v>
      </c>
      <c r="AK35" s="4"/>
      <c r="AL35" s="4" t="s">
        <v>1038</v>
      </c>
      <c r="AM35" s="4"/>
      <c r="AN35" s="4"/>
      <c r="AO35" s="4"/>
      <c r="AP35" s="4"/>
      <c r="AQ35" s="4"/>
      <c r="AR35" s="4"/>
      <c r="AS35" s="4"/>
      <c r="AT35" s="7" t="s">
        <v>643</v>
      </c>
      <c r="AU35" s="6"/>
      <c r="AV35" s="6"/>
      <c r="AW35" s="6"/>
      <c r="AX35" s="7"/>
      <c r="AY35" s="7"/>
      <c r="AZ35" s="7"/>
      <c r="BA35" s="7"/>
      <c r="BB35" s="7"/>
      <c r="BC35" s="7"/>
      <c r="BD35" s="4"/>
      <c r="BE35" s="4"/>
    </row>
    <row r="36" spans="1:57" s="38" customFormat="1" ht="45.75" customHeight="1">
      <c r="A36" s="92" t="s">
        <v>1060</v>
      </c>
      <c r="B36" s="4" t="s">
        <v>529</v>
      </c>
      <c r="C36" s="92" t="s">
        <v>200</v>
      </c>
      <c r="D36" s="92" t="s">
        <v>199</v>
      </c>
      <c r="E36" s="92">
        <v>151.9</v>
      </c>
      <c r="F36" s="92" t="s">
        <v>201</v>
      </c>
      <c r="G36" s="92" t="s">
        <v>502</v>
      </c>
      <c r="H36" s="92" t="s">
        <v>777</v>
      </c>
      <c r="I36" s="4" t="s">
        <v>545</v>
      </c>
      <c r="J36" s="4">
        <v>10</v>
      </c>
      <c r="K36" s="4">
        <v>3.8</v>
      </c>
      <c r="L36" s="4">
        <v>30</v>
      </c>
      <c r="M36" s="4">
        <v>4.4</v>
      </c>
      <c r="N36" s="4">
        <v>50</v>
      </c>
      <c r="O36" s="4">
        <v>4.9</v>
      </c>
      <c r="P36" s="4"/>
      <c r="Q36" s="4"/>
      <c r="R36" s="4"/>
      <c r="S36" s="4"/>
      <c r="T36" s="4">
        <f>V36/250</f>
        <v>2.3</v>
      </c>
      <c r="U36" s="8">
        <f>GEOMEAN(T36:T39)</f>
        <v>7.790156099289843</v>
      </c>
      <c r="V36" s="4">
        <v>575</v>
      </c>
      <c r="W36" s="9">
        <f>GEOMEAN(V36:V39)</f>
        <v>1947.5390248224599</v>
      </c>
      <c r="X36" s="4" t="s">
        <v>1314</v>
      </c>
      <c r="Y36" s="4" t="s">
        <v>1314</v>
      </c>
      <c r="Z36" s="4" t="s">
        <v>886</v>
      </c>
      <c r="AA36" s="4" t="s">
        <v>923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 t="s">
        <v>1365</v>
      </c>
      <c r="AM36" s="4"/>
      <c r="AN36" s="8"/>
      <c r="AO36" s="4" t="s">
        <v>1377</v>
      </c>
      <c r="AP36" s="8">
        <v>4.5</v>
      </c>
      <c r="AQ36" s="8">
        <v>4.5</v>
      </c>
      <c r="AR36" s="4" t="s">
        <v>923</v>
      </c>
      <c r="AS36" s="4"/>
      <c r="AT36" s="4" t="s">
        <v>589</v>
      </c>
      <c r="AU36" s="4" t="s">
        <v>590</v>
      </c>
      <c r="AV36" s="4" t="s">
        <v>890</v>
      </c>
      <c r="AW36" s="4"/>
      <c r="AX36" s="4"/>
      <c r="AY36" s="4"/>
      <c r="AZ36" s="4"/>
      <c r="BA36" s="4"/>
      <c r="BB36" s="4"/>
      <c r="BC36" s="4"/>
      <c r="BD36" s="4"/>
      <c r="BE36" s="4"/>
    </row>
    <row r="37" spans="1:57" s="38" customFormat="1" ht="45.75" customHeight="1">
      <c r="A37" s="93"/>
      <c r="B37" s="4" t="s">
        <v>529</v>
      </c>
      <c r="C37" s="93"/>
      <c r="D37" s="93"/>
      <c r="E37" s="93"/>
      <c r="F37" s="93"/>
      <c r="G37" s="93"/>
      <c r="H37" s="93"/>
      <c r="I37" s="4" t="s">
        <v>928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>
        <v>10.4</v>
      </c>
      <c r="U37" s="8"/>
      <c r="V37" s="4">
        <f>T37*250</f>
        <v>2600</v>
      </c>
      <c r="W37" s="9"/>
      <c r="X37" s="4" t="s">
        <v>895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8"/>
      <c r="AO37" s="4"/>
      <c r="AP37" s="8"/>
      <c r="AQ37" s="8"/>
      <c r="AR37" s="4"/>
      <c r="AS37" s="4"/>
      <c r="AT37" s="4" t="s">
        <v>885</v>
      </c>
      <c r="AU37" s="4" t="s">
        <v>886</v>
      </c>
      <c r="AV37" s="4" t="s">
        <v>591</v>
      </c>
      <c r="AW37" s="4" t="s">
        <v>592</v>
      </c>
      <c r="AX37" s="4" t="s">
        <v>1006</v>
      </c>
      <c r="AY37" s="4"/>
      <c r="AZ37" s="4"/>
      <c r="BA37" s="4"/>
      <c r="BB37" s="4"/>
      <c r="BC37" s="4"/>
      <c r="BD37" s="4"/>
      <c r="BE37" s="4"/>
    </row>
    <row r="38" spans="1:57" s="38" customFormat="1" ht="45.75" customHeight="1">
      <c r="A38" s="93"/>
      <c r="B38" s="4" t="s">
        <v>529</v>
      </c>
      <c r="C38" s="93"/>
      <c r="D38" s="93"/>
      <c r="E38" s="93"/>
      <c r="F38" s="93"/>
      <c r="G38" s="93"/>
      <c r="H38" s="93"/>
      <c r="I38" s="4" t="s">
        <v>545</v>
      </c>
      <c r="J38" s="4">
        <v>3</v>
      </c>
      <c r="K38" s="4">
        <v>1.56</v>
      </c>
      <c r="L38" s="4">
        <v>10</v>
      </c>
      <c r="M38" s="4">
        <v>1.22</v>
      </c>
      <c r="N38" s="4">
        <v>30</v>
      </c>
      <c r="O38" s="4">
        <v>2.79</v>
      </c>
      <c r="P38" s="4">
        <v>50</v>
      </c>
      <c r="Q38" s="4">
        <v>4.53</v>
      </c>
      <c r="R38" s="4"/>
      <c r="S38" s="4"/>
      <c r="T38" s="8">
        <v>32.41379310344828</v>
      </c>
      <c r="U38" s="8"/>
      <c r="V38" s="9">
        <v>8103.44827586207</v>
      </c>
      <c r="W38" s="9"/>
      <c r="X38" s="9" t="s">
        <v>895</v>
      </c>
      <c r="Y38" s="4"/>
      <c r="Z38" s="4"/>
      <c r="AA38" s="9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8"/>
      <c r="AO38" s="4"/>
      <c r="AP38" s="8"/>
      <c r="AQ38" s="8"/>
      <c r="AR38" s="4"/>
      <c r="AS38" s="4"/>
      <c r="AT38" s="4" t="s">
        <v>591</v>
      </c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s="38" customFormat="1" ht="45.75" customHeight="1">
      <c r="A39" s="94"/>
      <c r="B39" s="4" t="s">
        <v>529</v>
      </c>
      <c r="C39" s="94"/>
      <c r="D39" s="94"/>
      <c r="E39" s="94"/>
      <c r="F39" s="94"/>
      <c r="G39" s="94"/>
      <c r="H39" s="94"/>
      <c r="I39" s="4" t="s">
        <v>545</v>
      </c>
      <c r="J39" s="4">
        <v>3</v>
      </c>
      <c r="K39" s="4">
        <v>2.72</v>
      </c>
      <c r="L39" s="4">
        <v>10</v>
      </c>
      <c r="M39" s="4">
        <v>3.84</v>
      </c>
      <c r="N39" s="4">
        <v>30</v>
      </c>
      <c r="O39" s="4">
        <v>4.45</v>
      </c>
      <c r="P39" s="4">
        <v>50</v>
      </c>
      <c r="Q39" s="4">
        <v>4.97</v>
      </c>
      <c r="R39" s="4"/>
      <c r="S39" s="4"/>
      <c r="T39" s="8">
        <v>4.75</v>
      </c>
      <c r="U39" s="8"/>
      <c r="V39" s="9">
        <v>1187.5</v>
      </c>
      <c r="W39" s="9"/>
      <c r="X39" s="9" t="s">
        <v>1314</v>
      </c>
      <c r="Y39" s="4"/>
      <c r="Z39" s="4"/>
      <c r="AA39" s="9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8"/>
      <c r="AO39" s="4"/>
      <c r="AP39" s="8"/>
      <c r="AQ39" s="8"/>
      <c r="AR39" s="4"/>
      <c r="AS39" s="4"/>
      <c r="AT39" s="4" t="s">
        <v>591</v>
      </c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s="38" customFormat="1" ht="45.75" customHeight="1">
      <c r="A40" s="92" t="s">
        <v>896</v>
      </c>
      <c r="B40" s="4" t="s">
        <v>1084</v>
      </c>
      <c r="C40" s="92" t="s">
        <v>593</v>
      </c>
      <c r="D40" s="92" t="s">
        <v>594</v>
      </c>
      <c r="E40" s="92">
        <v>108.1</v>
      </c>
      <c r="F40" s="92" t="s">
        <v>629</v>
      </c>
      <c r="G40" s="92" t="s">
        <v>502</v>
      </c>
      <c r="H40" s="92" t="s">
        <v>595</v>
      </c>
      <c r="I40" s="4" t="s">
        <v>821</v>
      </c>
      <c r="J40" s="4">
        <v>0.5</v>
      </c>
      <c r="K40" s="4" t="s">
        <v>596</v>
      </c>
      <c r="L40" s="4">
        <v>1</v>
      </c>
      <c r="M40" s="4" t="s">
        <v>795</v>
      </c>
      <c r="N40" s="4">
        <v>2.5</v>
      </c>
      <c r="O40" s="4" t="s">
        <v>796</v>
      </c>
      <c r="P40" s="4"/>
      <c r="Q40" s="4"/>
      <c r="R40" s="4"/>
      <c r="S40" s="4"/>
      <c r="T40" s="4">
        <v>0.0099</v>
      </c>
      <c r="U40" s="32">
        <f>GEOMEAN(T40:T41)</f>
        <v>0.009949874371066196</v>
      </c>
      <c r="V40" s="8">
        <f>T40*250</f>
        <v>2.475</v>
      </c>
      <c r="W40" s="8">
        <f>GEOMEAN(V40:V41)</f>
        <v>2.48746859276655</v>
      </c>
      <c r="X40" s="8" t="s">
        <v>533</v>
      </c>
      <c r="Y40" s="8" t="s">
        <v>533</v>
      </c>
      <c r="Z40" s="4" t="s">
        <v>1097</v>
      </c>
      <c r="AA40" s="8" t="s">
        <v>922</v>
      </c>
      <c r="AB40" s="4">
        <v>0.005</v>
      </c>
      <c r="AC40" s="4">
        <v>100</v>
      </c>
      <c r="AD40" s="4" t="s">
        <v>533</v>
      </c>
      <c r="AE40" s="4" t="s">
        <v>784</v>
      </c>
      <c r="AF40" s="4" t="s">
        <v>1097</v>
      </c>
      <c r="AG40" s="4"/>
      <c r="AH40" s="4"/>
      <c r="AI40" s="4"/>
      <c r="AJ40" s="4"/>
      <c r="AK40" s="4"/>
      <c r="AL40" s="4"/>
      <c r="AM40" s="4"/>
      <c r="AN40" s="9"/>
      <c r="AO40" s="4"/>
      <c r="AP40" s="9"/>
      <c r="AQ40" s="4"/>
      <c r="AR40" s="4" t="s">
        <v>923</v>
      </c>
      <c r="AS40" s="4"/>
      <c r="AT40" s="4" t="s">
        <v>885</v>
      </c>
      <c r="AU40" s="4" t="s">
        <v>889</v>
      </c>
      <c r="AV40" s="4" t="s">
        <v>615</v>
      </c>
      <c r="AW40" s="4" t="s">
        <v>887</v>
      </c>
      <c r="AX40" s="4" t="s">
        <v>890</v>
      </c>
      <c r="AY40" s="4"/>
      <c r="AZ40" s="4"/>
      <c r="BA40" s="4"/>
      <c r="BB40" s="4"/>
      <c r="BC40" s="4"/>
      <c r="BD40" s="4"/>
      <c r="BE40" s="4"/>
    </row>
    <row r="41" spans="1:57" s="38" customFormat="1" ht="57" customHeight="1">
      <c r="A41" s="94"/>
      <c r="B41" s="4" t="s">
        <v>1084</v>
      </c>
      <c r="C41" s="94"/>
      <c r="D41" s="94"/>
      <c r="E41" s="94"/>
      <c r="F41" s="94"/>
      <c r="G41" s="94"/>
      <c r="H41" s="94"/>
      <c r="I41" s="4" t="s">
        <v>928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>
        <v>0.01</v>
      </c>
      <c r="U41" s="4"/>
      <c r="V41" s="9">
        <v>2.5</v>
      </c>
      <c r="W41" s="4"/>
      <c r="X41" s="9" t="s">
        <v>787</v>
      </c>
      <c r="Y41" s="4"/>
      <c r="Z41" s="4"/>
      <c r="AA41" s="9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9"/>
      <c r="AQ41" s="4"/>
      <c r="AR41" s="4"/>
      <c r="AS41" s="4"/>
      <c r="AT41" s="4" t="s">
        <v>1096</v>
      </c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s="38" customFormat="1" ht="60" customHeight="1">
      <c r="A42" s="92" t="s">
        <v>934</v>
      </c>
      <c r="B42" s="4" t="s">
        <v>685</v>
      </c>
      <c r="C42" s="92" t="s">
        <v>618</v>
      </c>
      <c r="D42" s="92" t="s">
        <v>616</v>
      </c>
      <c r="E42" s="92">
        <v>242.3</v>
      </c>
      <c r="F42" s="92" t="s">
        <v>617</v>
      </c>
      <c r="G42" s="92" t="s">
        <v>502</v>
      </c>
      <c r="H42" s="95" t="s">
        <v>410</v>
      </c>
      <c r="I42" s="4" t="s">
        <v>928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>
        <f>V42/250</f>
        <v>0.3</v>
      </c>
      <c r="U42" s="8">
        <f>GEOMEAN(T42:T43)</f>
        <v>0.22181073012818836</v>
      </c>
      <c r="V42" s="4">
        <f>0.3*250</f>
        <v>75</v>
      </c>
      <c r="W42" s="9">
        <f>GEOMEAN(V42:V43)</f>
        <v>55.452682532047106</v>
      </c>
      <c r="X42" s="4" t="s">
        <v>787</v>
      </c>
      <c r="Y42" s="4" t="s">
        <v>787</v>
      </c>
      <c r="Z42" s="4"/>
      <c r="AA42" s="4" t="s">
        <v>922</v>
      </c>
      <c r="AB42" s="4"/>
      <c r="AC42" s="4"/>
      <c r="AD42" s="4"/>
      <c r="AE42" s="4"/>
      <c r="AF42" s="4"/>
      <c r="AG42" s="10" t="s">
        <v>336</v>
      </c>
      <c r="AH42" s="9">
        <v>42.10526315789473</v>
      </c>
      <c r="AI42" s="4" t="s">
        <v>895</v>
      </c>
      <c r="AJ42" s="4" t="s">
        <v>782</v>
      </c>
      <c r="AK42" s="4"/>
      <c r="AL42" s="4" t="s">
        <v>1365</v>
      </c>
      <c r="AM42" s="4" t="s">
        <v>1378</v>
      </c>
      <c r="AN42" s="9">
        <v>99</v>
      </c>
      <c r="AO42" s="4"/>
      <c r="AP42" s="9">
        <v>89.5</v>
      </c>
      <c r="AQ42" s="9">
        <v>90</v>
      </c>
      <c r="AR42" s="4" t="s">
        <v>922</v>
      </c>
      <c r="AS42" s="4"/>
      <c r="AT42" s="4" t="s">
        <v>619</v>
      </c>
      <c r="AU42" s="4" t="s">
        <v>908</v>
      </c>
      <c r="AV42" s="4" t="s">
        <v>909</v>
      </c>
      <c r="AW42" s="4" t="s">
        <v>950</v>
      </c>
      <c r="AX42" s="4" t="s">
        <v>1009</v>
      </c>
      <c r="AY42" s="4" t="s">
        <v>994</v>
      </c>
      <c r="AZ42" s="4" t="s">
        <v>413</v>
      </c>
      <c r="BA42" s="4" t="s">
        <v>890</v>
      </c>
      <c r="BB42" s="4" t="s">
        <v>995</v>
      </c>
      <c r="BC42" s="6"/>
      <c r="BD42" s="4"/>
      <c r="BE42" s="4"/>
    </row>
    <row r="43" spans="1:57" s="38" customFormat="1" ht="45.75" customHeight="1">
      <c r="A43" s="94"/>
      <c r="B43" s="4" t="s">
        <v>685</v>
      </c>
      <c r="C43" s="94"/>
      <c r="D43" s="94"/>
      <c r="E43" s="94"/>
      <c r="F43" s="94"/>
      <c r="G43" s="94"/>
      <c r="H43" s="86"/>
      <c r="I43" s="4" t="s">
        <v>928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11">
        <f>V43/250</f>
        <v>0.164</v>
      </c>
      <c r="U43" s="8"/>
      <c r="V43" s="4">
        <v>41</v>
      </c>
      <c r="W43" s="4"/>
      <c r="X43" s="4" t="s">
        <v>787</v>
      </c>
      <c r="Y43" s="4"/>
      <c r="Z43" s="4"/>
      <c r="AA43" s="4"/>
      <c r="AB43" s="11"/>
      <c r="AC43" s="4"/>
      <c r="AD43" s="11"/>
      <c r="AE43" s="11"/>
      <c r="AF43" s="11"/>
      <c r="AG43" s="4"/>
      <c r="AH43" s="4"/>
      <c r="AI43" s="4"/>
      <c r="AJ43" s="4"/>
      <c r="AK43" s="4"/>
      <c r="AL43" s="4"/>
      <c r="AM43" s="4"/>
      <c r="AN43" s="9"/>
      <c r="AO43" s="4" t="s">
        <v>1379</v>
      </c>
      <c r="AP43" s="4"/>
      <c r="AQ43" s="4"/>
      <c r="AR43" s="4"/>
      <c r="AS43" s="4"/>
      <c r="AT43" s="4" t="s">
        <v>1096</v>
      </c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s="38" customFormat="1" ht="45.75" customHeight="1">
      <c r="A44" s="92" t="s">
        <v>1072</v>
      </c>
      <c r="B44" s="4" t="s">
        <v>682</v>
      </c>
      <c r="C44" s="92" t="s">
        <v>557</v>
      </c>
      <c r="D44" s="92" t="s">
        <v>558</v>
      </c>
      <c r="E44" s="92">
        <v>108.1</v>
      </c>
      <c r="F44" s="92" t="s">
        <v>559</v>
      </c>
      <c r="G44" s="92" t="s">
        <v>723</v>
      </c>
      <c r="H44" s="92" t="s">
        <v>980</v>
      </c>
      <c r="I44" s="4" t="s">
        <v>928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11" t="s">
        <v>544</v>
      </c>
      <c r="U44" s="8" t="s">
        <v>544</v>
      </c>
      <c r="V44" s="4" t="s">
        <v>544</v>
      </c>
      <c r="W44" s="9" t="s">
        <v>544</v>
      </c>
      <c r="X44" s="4" t="s">
        <v>1018</v>
      </c>
      <c r="Y44" s="4" t="s">
        <v>1018</v>
      </c>
      <c r="Z44" s="4"/>
      <c r="AA44" s="4" t="s">
        <v>922</v>
      </c>
      <c r="AB44" s="9">
        <v>2</v>
      </c>
      <c r="AC44" s="4" t="s">
        <v>742</v>
      </c>
      <c r="AD44" s="4" t="s">
        <v>1018</v>
      </c>
      <c r="AE44" s="4" t="s">
        <v>783</v>
      </c>
      <c r="AF44" s="4"/>
      <c r="AG44" s="4"/>
      <c r="AH44" s="4"/>
      <c r="AI44" s="4"/>
      <c r="AJ44" s="4"/>
      <c r="AK44" s="4"/>
      <c r="AL44" s="4" t="s">
        <v>1365</v>
      </c>
      <c r="AM44" s="4"/>
      <c r="AN44" s="9">
        <v>6897</v>
      </c>
      <c r="AO44" s="4" t="s">
        <v>1380</v>
      </c>
      <c r="AP44" s="9">
        <v>2287</v>
      </c>
      <c r="AQ44" s="9">
        <v>3304</v>
      </c>
      <c r="AR44" s="4" t="s">
        <v>922</v>
      </c>
      <c r="AS44" s="4"/>
      <c r="AT44" s="4" t="s">
        <v>1151</v>
      </c>
      <c r="AU44" s="4" t="s">
        <v>1156</v>
      </c>
      <c r="AV44" s="4" t="s">
        <v>996</v>
      </c>
      <c r="AW44" s="4" t="s">
        <v>997</v>
      </c>
      <c r="AX44" s="4"/>
      <c r="AY44" s="4"/>
      <c r="AZ44" s="4"/>
      <c r="BA44" s="4"/>
      <c r="BB44" s="4"/>
      <c r="BC44" s="4"/>
      <c r="BD44" s="4"/>
      <c r="BE44" s="4"/>
    </row>
    <row r="45" spans="1:57" s="38" customFormat="1" ht="45.75" customHeight="1">
      <c r="A45" s="93"/>
      <c r="B45" s="4" t="s">
        <v>682</v>
      </c>
      <c r="C45" s="93"/>
      <c r="D45" s="93"/>
      <c r="E45" s="93"/>
      <c r="F45" s="93"/>
      <c r="G45" s="93"/>
      <c r="H45" s="9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1"/>
      <c r="U45" s="8"/>
      <c r="V45" s="4"/>
      <c r="W45" s="9"/>
      <c r="X45" s="4"/>
      <c r="Y45" s="4"/>
      <c r="Z45" s="4"/>
      <c r="AA45" s="4"/>
      <c r="AB45" s="11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 t="s">
        <v>1381</v>
      </c>
      <c r="AN45" s="9"/>
      <c r="AO45" s="4"/>
      <c r="AP45" s="9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s="38" customFormat="1" ht="45.75" customHeight="1">
      <c r="A46" s="94"/>
      <c r="B46" s="4" t="s">
        <v>682</v>
      </c>
      <c r="C46" s="94"/>
      <c r="D46" s="94"/>
      <c r="E46" s="94"/>
      <c r="F46" s="94"/>
      <c r="G46" s="94"/>
      <c r="H46" s="9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1"/>
      <c r="U46" s="8"/>
      <c r="V46" s="4"/>
      <c r="W46" s="9"/>
      <c r="X46" s="4"/>
      <c r="Y46" s="4"/>
      <c r="Z46" s="4"/>
      <c r="AA46" s="4"/>
      <c r="AB46" s="11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9"/>
      <c r="AO46" s="4" t="s">
        <v>1382</v>
      </c>
      <c r="AP46" s="9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s="38" customFormat="1" ht="45.75" customHeight="1">
      <c r="A47" s="92" t="s">
        <v>1062</v>
      </c>
      <c r="B47" s="4" t="s">
        <v>1318</v>
      </c>
      <c r="C47" s="92" t="s">
        <v>417</v>
      </c>
      <c r="D47" s="96" t="s">
        <v>418</v>
      </c>
      <c r="E47" s="92">
        <v>212.3</v>
      </c>
      <c r="F47" s="92" t="s">
        <v>283</v>
      </c>
      <c r="G47" s="92" t="s">
        <v>1101</v>
      </c>
      <c r="H47" s="92" t="s">
        <v>410</v>
      </c>
      <c r="I47" s="4" t="s">
        <v>821</v>
      </c>
      <c r="J47" s="4">
        <v>5</v>
      </c>
      <c r="K47" s="4" t="s">
        <v>284</v>
      </c>
      <c r="L47" s="4">
        <v>25</v>
      </c>
      <c r="M47" s="4" t="s">
        <v>422</v>
      </c>
      <c r="N47" s="4"/>
      <c r="O47" s="4"/>
      <c r="P47" s="4"/>
      <c r="Q47" s="4"/>
      <c r="R47" s="4"/>
      <c r="S47" s="4"/>
      <c r="T47" s="8">
        <f>V47/250</f>
        <v>17</v>
      </c>
      <c r="U47" s="8">
        <f>GEOMEAN(T47:T48)</f>
        <v>17</v>
      </c>
      <c r="V47" s="4">
        <v>4250</v>
      </c>
      <c r="W47" s="9">
        <f>GEOMEAN(V47:V48)</f>
        <v>4250.000000000003</v>
      </c>
      <c r="X47" s="4" t="s">
        <v>895</v>
      </c>
      <c r="Y47" s="4" t="s">
        <v>895</v>
      </c>
      <c r="Z47" s="4" t="s">
        <v>1008</v>
      </c>
      <c r="AA47" s="4" t="s">
        <v>923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 t="s">
        <v>1365</v>
      </c>
      <c r="AM47" s="4" t="s">
        <v>1383</v>
      </c>
      <c r="AN47" s="9">
        <v>20690</v>
      </c>
      <c r="AO47" s="4"/>
      <c r="AP47" s="9">
        <v>59050</v>
      </c>
      <c r="AQ47" s="9">
        <v>34953</v>
      </c>
      <c r="AR47" s="4" t="s">
        <v>923</v>
      </c>
      <c r="AS47" s="4"/>
      <c r="AT47" s="4" t="s">
        <v>885</v>
      </c>
      <c r="AU47" s="4" t="s">
        <v>1007</v>
      </c>
      <c r="AV47" s="4" t="s">
        <v>1008</v>
      </c>
      <c r="AW47" s="4" t="s">
        <v>998</v>
      </c>
      <c r="AX47" s="4" t="s">
        <v>1151</v>
      </c>
      <c r="AY47" s="4"/>
      <c r="AZ47" s="4"/>
      <c r="BA47" s="4"/>
      <c r="BB47" s="4"/>
      <c r="BC47" s="4"/>
      <c r="BD47" s="4"/>
      <c r="BE47" s="4" t="s">
        <v>1010</v>
      </c>
    </row>
    <row r="48" spans="1:57" s="38" customFormat="1" ht="45.75" customHeight="1">
      <c r="A48" s="94"/>
      <c r="B48" s="4" t="s">
        <v>1318</v>
      </c>
      <c r="C48" s="94"/>
      <c r="D48" s="86"/>
      <c r="E48" s="94"/>
      <c r="F48" s="94"/>
      <c r="G48" s="94"/>
      <c r="H48" s="9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8"/>
      <c r="V48" s="4"/>
      <c r="W48" s="9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9"/>
      <c r="AO48" s="4" t="s">
        <v>1384</v>
      </c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s="38" customFormat="1" ht="45.75" customHeight="1">
      <c r="A49" s="92" t="s">
        <v>1061</v>
      </c>
      <c r="B49" s="4" t="s">
        <v>1391</v>
      </c>
      <c r="C49" s="92" t="s">
        <v>279</v>
      </c>
      <c r="D49" s="92" t="s">
        <v>464</v>
      </c>
      <c r="E49" s="92">
        <v>238.3</v>
      </c>
      <c r="F49" s="92" t="s">
        <v>465</v>
      </c>
      <c r="G49" s="92" t="s">
        <v>502</v>
      </c>
      <c r="H49" s="92" t="s">
        <v>723</v>
      </c>
      <c r="I49" s="4" t="s">
        <v>928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>
        <f>V49/250</f>
        <v>18.4</v>
      </c>
      <c r="U49" s="8">
        <f>GEOMEAN(T49:T50)</f>
        <v>18.400000000000002</v>
      </c>
      <c r="V49" s="4">
        <v>4600</v>
      </c>
      <c r="W49" s="9">
        <f>GEOMEAN(V49:V50)</f>
        <v>4600.000000000003</v>
      </c>
      <c r="X49" s="4" t="s">
        <v>895</v>
      </c>
      <c r="Y49" s="4" t="s">
        <v>895</v>
      </c>
      <c r="Z49" s="4"/>
      <c r="AA49" s="4" t="s">
        <v>922</v>
      </c>
      <c r="AB49" s="4">
        <v>5</v>
      </c>
      <c r="AC49" s="4" t="s">
        <v>743</v>
      </c>
      <c r="AD49" s="4" t="s">
        <v>895</v>
      </c>
      <c r="AE49" s="4" t="s">
        <v>782</v>
      </c>
      <c r="AF49" s="4"/>
      <c r="AG49" s="4"/>
      <c r="AH49" s="4"/>
      <c r="AI49" s="4"/>
      <c r="AJ49" s="4"/>
      <c r="AK49" s="4"/>
      <c r="AL49" s="4" t="s">
        <v>1365</v>
      </c>
      <c r="AM49" s="4"/>
      <c r="AN49" s="9">
        <v>5517</v>
      </c>
      <c r="AO49" s="4" t="s">
        <v>1386</v>
      </c>
      <c r="AP49" s="9">
        <v>4720</v>
      </c>
      <c r="AQ49" s="9">
        <v>5103</v>
      </c>
      <c r="AR49" s="4" t="s">
        <v>922</v>
      </c>
      <c r="AS49" s="4"/>
      <c r="AT49" s="4" t="s">
        <v>1151</v>
      </c>
      <c r="AU49" s="4" t="s">
        <v>1156</v>
      </c>
      <c r="AV49" s="4" t="s">
        <v>996</v>
      </c>
      <c r="AW49" s="4" t="s">
        <v>997</v>
      </c>
      <c r="AX49" s="4"/>
      <c r="AY49" s="4"/>
      <c r="AZ49" s="4"/>
      <c r="BA49" s="4"/>
      <c r="BB49" s="4"/>
      <c r="BC49" s="4"/>
      <c r="BD49" s="4"/>
      <c r="BE49" s="4" t="s">
        <v>1010</v>
      </c>
    </row>
    <row r="50" spans="1:57" s="38" customFormat="1" ht="45.75" customHeight="1">
      <c r="A50" s="94"/>
      <c r="B50" s="4" t="s">
        <v>1391</v>
      </c>
      <c r="C50" s="94"/>
      <c r="D50" s="94"/>
      <c r="E50" s="94"/>
      <c r="F50" s="94"/>
      <c r="G50" s="94"/>
      <c r="H50" s="9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8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 t="s">
        <v>1385</v>
      </c>
      <c r="AN50" s="9"/>
      <c r="AO50" s="4"/>
      <c r="AP50" s="9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s="38" customFormat="1" ht="45.75" customHeight="1">
      <c r="A51" s="92" t="s">
        <v>1168</v>
      </c>
      <c r="B51" s="4" t="s">
        <v>537</v>
      </c>
      <c r="C51" s="92" t="s">
        <v>466</v>
      </c>
      <c r="D51" s="96" t="s">
        <v>467</v>
      </c>
      <c r="E51" s="92">
        <v>146.2</v>
      </c>
      <c r="F51" s="92" t="s">
        <v>468</v>
      </c>
      <c r="G51" s="92" t="s">
        <v>502</v>
      </c>
      <c r="H51" s="92" t="s">
        <v>270</v>
      </c>
      <c r="I51" s="4" t="s">
        <v>821</v>
      </c>
      <c r="J51" s="4">
        <v>10</v>
      </c>
      <c r="K51" s="4">
        <v>8.5</v>
      </c>
      <c r="L51" s="4">
        <v>25</v>
      </c>
      <c r="M51" s="4">
        <v>13.6</v>
      </c>
      <c r="N51" s="4">
        <v>50</v>
      </c>
      <c r="O51" s="4">
        <v>12.8</v>
      </c>
      <c r="P51" s="4"/>
      <c r="Q51" s="4"/>
      <c r="R51" s="4"/>
      <c r="S51" s="4"/>
      <c r="T51" s="8">
        <f>V51/250</f>
        <v>3.7</v>
      </c>
      <c r="U51" s="8">
        <f>GEOMEAN(T51:T53)</f>
        <v>2.231244253242057</v>
      </c>
      <c r="V51" s="4">
        <v>925</v>
      </c>
      <c r="W51" s="9">
        <f>GEOMEAN(V51:V53)</f>
        <v>557.8110633105143</v>
      </c>
      <c r="X51" s="4" t="s">
        <v>1314</v>
      </c>
      <c r="Y51" s="4" t="s">
        <v>787</v>
      </c>
      <c r="Z51" s="4"/>
      <c r="AA51" s="4" t="s">
        <v>923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 t="s">
        <v>1365</v>
      </c>
      <c r="AM51" s="4"/>
      <c r="AN51" s="9">
        <v>21</v>
      </c>
      <c r="AO51" s="4" t="s">
        <v>1389</v>
      </c>
      <c r="AP51" s="9">
        <v>131</v>
      </c>
      <c r="AQ51" s="9">
        <v>63</v>
      </c>
      <c r="AR51" s="4" t="s">
        <v>923</v>
      </c>
      <c r="AS51" s="4"/>
      <c r="AT51" s="4" t="s">
        <v>1096</v>
      </c>
      <c r="AU51" s="4" t="s">
        <v>1006</v>
      </c>
      <c r="AV51" s="4" t="s">
        <v>889</v>
      </c>
      <c r="AW51" s="4"/>
      <c r="AX51" s="4"/>
      <c r="AY51" s="4"/>
      <c r="AZ51" s="4"/>
      <c r="BA51" s="4"/>
      <c r="BB51" s="4"/>
      <c r="BC51" s="4"/>
      <c r="BD51" s="4"/>
      <c r="BE51" s="4"/>
    </row>
    <row r="52" spans="1:57" s="38" customFormat="1" ht="45.75" customHeight="1">
      <c r="A52" s="93"/>
      <c r="B52" s="4" t="s">
        <v>537</v>
      </c>
      <c r="C52" s="93"/>
      <c r="D52" s="85"/>
      <c r="E52" s="93"/>
      <c r="F52" s="93"/>
      <c r="G52" s="93"/>
      <c r="H52" s="93"/>
      <c r="I52" s="4" t="s">
        <v>821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8">
        <f>V52/250</f>
        <v>3.532</v>
      </c>
      <c r="U52" s="4"/>
      <c r="V52" s="4">
        <v>883</v>
      </c>
      <c r="W52" s="4"/>
      <c r="X52" s="4" t="s">
        <v>1314</v>
      </c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 t="s">
        <v>1387</v>
      </c>
      <c r="AN52" s="4"/>
      <c r="AO52" s="4"/>
      <c r="AP52" s="4"/>
      <c r="AQ52" s="4"/>
      <c r="AR52" s="4"/>
      <c r="AS52" s="4"/>
      <c r="AT52" s="4" t="s">
        <v>620</v>
      </c>
      <c r="AU52" s="4" t="s">
        <v>949</v>
      </c>
      <c r="AV52" s="4" t="s">
        <v>619</v>
      </c>
      <c r="AW52" s="4" t="s">
        <v>804</v>
      </c>
      <c r="AX52" s="4" t="s">
        <v>837</v>
      </c>
      <c r="AY52" s="4" t="s">
        <v>885</v>
      </c>
      <c r="AZ52" s="4" t="s">
        <v>837</v>
      </c>
      <c r="BA52" s="4" t="s">
        <v>997</v>
      </c>
      <c r="BB52" s="4"/>
      <c r="BC52" s="4"/>
      <c r="BD52" s="4"/>
      <c r="BE52" s="4"/>
    </row>
    <row r="53" spans="1:57" s="38" customFormat="1" ht="45.75" customHeight="1">
      <c r="A53" s="93"/>
      <c r="B53" s="4" t="s">
        <v>537</v>
      </c>
      <c r="C53" s="93"/>
      <c r="D53" s="85"/>
      <c r="E53" s="93"/>
      <c r="F53" s="93"/>
      <c r="G53" s="93"/>
      <c r="H53" s="93"/>
      <c r="I53" s="4" t="s">
        <v>821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11">
        <v>0.85</v>
      </c>
      <c r="U53" s="4"/>
      <c r="V53" s="9">
        <v>212.5</v>
      </c>
      <c r="W53" s="4"/>
      <c r="X53" s="9" t="s">
        <v>787</v>
      </c>
      <c r="Y53" s="4"/>
      <c r="Z53" s="4"/>
      <c r="AA53" s="9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 t="s">
        <v>1388</v>
      </c>
      <c r="AN53" s="4"/>
      <c r="AO53" s="4"/>
      <c r="AP53" s="4"/>
      <c r="AQ53" s="4"/>
      <c r="AR53" s="4"/>
      <c r="AS53" s="4"/>
      <c r="AT53" s="4" t="s">
        <v>1007</v>
      </c>
      <c r="AU53" s="4" t="s">
        <v>620</v>
      </c>
      <c r="AV53" s="4" t="s">
        <v>837</v>
      </c>
      <c r="AW53" s="4"/>
      <c r="AX53" s="4"/>
      <c r="AY53" s="4"/>
      <c r="AZ53" s="4"/>
      <c r="BA53" s="4"/>
      <c r="BB53" s="4"/>
      <c r="BC53" s="4"/>
      <c r="BD53" s="4"/>
      <c r="BE53" s="4"/>
    </row>
    <row r="54" spans="1:57" s="38" customFormat="1" ht="45.75" customHeight="1">
      <c r="A54" s="93"/>
      <c r="B54" s="4" t="s">
        <v>537</v>
      </c>
      <c r="C54" s="93"/>
      <c r="D54" s="85"/>
      <c r="E54" s="93"/>
      <c r="F54" s="93"/>
      <c r="G54" s="93"/>
      <c r="H54" s="93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 t="s">
        <v>1390</v>
      </c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s="38" customFormat="1" ht="45.75" customHeight="1">
      <c r="A55" s="94"/>
      <c r="B55" s="4" t="s">
        <v>537</v>
      </c>
      <c r="C55" s="94"/>
      <c r="D55" s="86"/>
      <c r="E55" s="94"/>
      <c r="F55" s="94"/>
      <c r="G55" s="94"/>
      <c r="H55" s="9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 t="s">
        <v>1184</v>
      </c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s="38" customFormat="1" ht="45.75" customHeight="1">
      <c r="A56" s="92" t="s">
        <v>1012</v>
      </c>
      <c r="B56" s="4" t="s">
        <v>588</v>
      </c>
      <c r="C56" s="92" t="s">
        <v>293</v>
      </c>
      <c r="D56" s="92" t="s">
        <v>271</v>
      </c>
      <c r="E56" s="92">
        <v>228.3</v>
      </c>
      <c r="F56" s="92" t="s">
        <v>272</v>
      </c>
      <c r="G56" s="92" t="s">
        <v>1101</v>
      </c>
      <c r="H56" s="92" t="s">
        <v>410</v>
      </c>
      <c r="I56" s="4" t="s">
        <v>928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8">
        <v>2.9</v>
      </c>
      <c r="U56" s="8">
        <f>GEOMEAN(T56)</f>
        <v>2.9</v>
      </c>
      <c r="V56" s="4">
        <v>725</v>
      </c>
      <c r="W56" s="9">
        <f>GEOMEAN(V56)</f>
        <v>725</v>
      </c>
      <c r="X56" s="4" t="s">
        <v>1314</v>
      </c>
      <c r="Y56" s="4" t="s">
        <v>1314</v>
      </c>
      <c r="Z56" s="4"/>
      <c r="AA56" s="4" t="s">
        <v>922</v>
      </c>
      <c r="AB56" s="4">
        <v>1</v>
      </c>
      <c r="AC56" s="4">
        <v>0</v>
      </c>
      <c r="AD56" s="4" t="s">
        <v>1018</v>
      </c>
      <c r="AE56" s="4" t="s">
        <v>783</v>
      </c>
      <c r="AF56" s="4"/>
      <c r="AG56" s="4"/>
      <c r="AH56" s="4"/>
      <c r="AI56" s="4"/>
      <c r="AJ56" s="4"/>
      <c r="AK56" s="4"/>
      <c r="AL56" s="4" t="s">
        <v>1365</v>
      </c>
      <c r="AM56" s="4"/>
      <c r="AN56" s="9">
        <v>20690</v>
      </c>
      <c r="AO56" s="4" t="s">
        <v>1186</v>
      </c>
      <c r="AP56" s="9">
        <v>17717</v>
      </c>
      <c r="AQ56" s="9">
        <v>19146</v>
      </c>
      <c r="AR56" s="4" t="s">
        <v>922</v>
      </c>
      <c r="AS56" s="4"/>
      <c r="AT56" s="4" t="s">
        <v>431</v>
      </c>
      <c r="AU56" s="4" t="s">
        <v>1156</v>
      </c>
      <c r="AV56" s="4" t="s">
        <v>996</v>
      </c>
      <c r="AW56" s="4"/>
      <c r="AX56" s="4"/>
      <c r="AY56" s="4"/>
      <c r="AZ56" s="4"/>
      <c r="BA56" s="4"/>
      <c r="BB56" s="4"/>
      <c r="BC56" s="4"/>
      <c r="BD56" s="4"/>
      <c r="BE56" s="4" t="s">
        <v>1010</v>
      </c>
    </row>
    <row r="57" spans="1:57" s="39" customFormat="1" ht="45.75" customHeight="1">
      <c r="A57" s="93"/>
      <c r="B57" s="4" t="s">
        <v>588</v>
      </c>
      <c r="C57" s="93"/>
      <c r="D57" s="93"/>
      <c r="E57" s="93"/>
      <c r="F57" s="93"/>
      <c r="G57" s="93"/>
      <c r="H57" s="9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8"/>
      <c r="U57" s="8"/>
      <c r="V57" s="4"/>
      <c r="W57" s="9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 t="s">
        <v>1383</v>
      </c>
      <c r="AN57" s="9"/>
      <c r="AO57" s="4"/>
      <c r="AP57" s="9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s="39" customFormat="1" ht="45.75" customHeight="1">
      <c r="A58" s="94"/>
      <c r="B58" s="4" t="s">
        <v>588</v>
      </c>
      <c r="C58" s="94"/>
      <c r="D58" s="94"/>
      <c r="E58" s="94"/>
      <c r="F58" s="94"/>
      <c r="G58" s="94"/>
      <c r="H58" s="9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8"/>
      <c r="U58" s="8"/>
      <c r="V58" s="4"/>
      <c r="W58" s="9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9"/>
      <c r="AO58" s="4"/>
      <c r="AP58" s="9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s="39" customFormat="1" ht="45.75" customHeight="1">
      <c r="A59" s="92" t="s">
        <v>1169</v>
      </c>
      <c r="B59" s="4" t="s">
        <v>937</v>
      </c>
      <c r="C59" s="92" t="s">
        <v>312</v>
      </c>
      <c r="D59" s="92" t="s">
        <v>314</v>
      </c>
      <c r="E59" s="92">
        <v>117.14</v>
      </c>
      <c r="F59" s="92" t="s">
        <v>723</v>
      </c>
      <c r="G59" s="92" t="s">
        <v>502</v>
      </c>
      <c r="H59" s="92" t="s">
        <v>313</v>
      </c>
      <c r="I59" s="4" t="s">
        <v>928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16">
        <f>V59/250</f>
        <v>0.0344</v>
      </c>
      <c r="U59" s="16">
        <f>GEOMEAN(T59)</f>
        <v>0.03439999999999999</v>
      </c>
      <c r="V59" s="4">
        <v>8.6</v>
      </c>
      <c r="W59" s="8">
        <f>GEOMEAN(V59)</f>
        <v>8.599999999999998</v>
      </c>
      <c r="X59" s="4"/>
      <c r="Y59" s="4" t="s">
        <v>533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 t="s">
        <v>1365</v>
      </c>
      <c r="AM59" s="4"/>
      <c r="AN59" s="9"/>
      <c r="AO59" s="4" t="s">
        <v>1187</v>
      </c>
      <c r="AP59" s="9">
        <v>1</v>
      </c>
      <c r="AQ59" s="9">
        <v>1</v>
      </c>
      <c r="AR59" s="4"/>
      <c r="AS59" s="4"/>
      <c r="AT59" s="4" t="s">
        <v>621</v>
      </c>
      <c r="AU59" s="4" t="s">
        <v>414</v>
      </c>
      <c r="AV59" s="4" t="s">
        <v>316</v>
      </c>
      <c r="AW59" s="4" t="s">
        <v>415</v>
      </c>
      <c r="AX59" s="4" t="s">
        <v>890</v>
      </c>
      <c r="AY59" s="4" t="s">
        <v>415</v>
      </c>
      <c r="AZ59" s="4"/>
      <c r="BA59" s="4"/>
      <c r="BB59" s="4"/>
      <c r="BC59" s="4"/>
      <c r="BD59" s="4"/>
      <c r="BE59" s="4" t="s">
        <v>318</v>
      </c>
    </row>
    <row r="60" spans="1:57" s="39" customFormat="1" ht="45.75" customHeight="1">
      <c r="A60" s="94"/>
      <c r="B60" s="4"/>
      <c r="C60" s="94"/>
      <c r="D60" s="94"/>
      <c r="E60" s="94"/>
      <c r="F60" s="94"/>
      <c r="G60" s="94"/>
      <c r="H60" s="94"/>
      <c r="I60" s="4" t="s">
        <v>545</v>
      </c>
      <c r="J60" s="4">
        <v>2.5</v>
      </c>
      <c r="K60" s="4">
        <v>8.4</v>
      </c>
      <c r="L60" s="4">
        <v>5</v>
      </c>
      <c r="M60" s="4">
        <v>7.1</v>
      </c>
      <c r="N60" s="4">
        <v>10</v>
      </c>
      <c r="O60" s="4">
        <v>9.4</v>
      </c>
      <c r="P60" s="4"/>
      <c r="Q60" s="4"/>
      <c r="R60" s="4"/>
      <c r="S60" s="4"/>
      <c r="T60" s="4" t="s">
        <v>315</v>
      </c>
      <c r="U60" s="4"/>
      <c r="V60" s="4" t="s">
        <v>315</v>
      </c>
      <c r="W60" s="4"/>
      <c r="X60" s="4" t="s">
        <v>533</v>
      </c>
      <c r="Y60" s="4"/>
      <c r="Z60" s="4"/>
      <c r="AA60" s="4" t="s">
        <v>923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9"/>
      <c r="AQ60" s="4"/>
      <c r="AR60" s="4" t="s">
        <v>923</v>
      </c>
      <c r="AS60" s="4"/>
      <c r="AT60" s="4" t="s">
        <v>317</v>
      </c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s="38" customFormat="1" ht="46.5" customHeight="1">
      <c r="A61" s="7" t="s">
        <v>141</v>
      </c>
      <c r="B61" s="7" t="s">
        <v>142</v>
      </c>
      <c r="C61" s="4"/>
      <c r="D61" s="10" t="s">
        <v>143</v>
      </c>
      <c r="E61" s="7">
        <v>137</v>
      </c>
      <c r="F61" s="7" t="s">
        <v>144</v>
      </c>
      <c r="G61" s="4" t="s">
        <v>1101</v>
      </c>
      <c r="H61" s="7" t="s">
        <v>145</v>
      </c>
      <c r="I61" s="7" t="s">
        <v>821</v>
      </c>
      <c r="J61" s="7">
        <v>5</v>
      </c>
      <c r="K61" s="7" t="s">
        <v>913</v>
      </c>
      <c r="L61" s="7">
        <v>10</v>
      </c>
      <c r="M61" s="7" t="s">
        <v>728</v>
      </c>
      <c r="N61" s="7">
        <v>25</v>
      </c>
      <c r="O61" s="7" t="s">
        <v>614</v>
      </c>
      <c r="P61" s="7"/>
      <c r="Q61" s="7"/>
      <c r="R61" s="7"/>
      <c r="S61" s="7"/>
      <c r="T61" s="7" t="s">
        <v>544</v>
      </c>
      <c r="U61" s="4" t="s">
        <v>544</v>
      </c>
      <c r="V61" s="4" t="s">
        <v>544</v>
      </c>
      <c r="W61" s="4" t="s">
        <v>544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 t="s">
        <v>1038</v>
      </c>
      <c r="AM61" s="4"/>
      <c r="AN61" s="4"/>
      <c r="AO61" s="4"/>
      <c r="AP61" s="4"/>
      <c r="AQ61" s="4"/>
      <c r="AR61" s="4"/>
      <c r="AS61" s="4"/>
      <c r="AT61" s="7" t="s">
        <v>885</v>
      </c>
      <c r="AU61" s="7" t="s">
        <v>615</v>
      </c>
      <c r="AV61" s="7" t="s">
        <v>146</v>
      </c>
      <c r="AW61" s="4" t="s">
        <v>889</v>
      </c>
      <c r="AX61" s="7" t="s">
        <v>1096</v>
      </c>
      <c r="AY61" s="7"/>
      <c r="AZ61" s="7"/>
      <c r="BA61" s="7"/>
      <c r="BB61" s="7"/>
      <c r="BC61" s="7"/>
      <c r="BD61" s="4"/>
      <c r="BE61" s="4"/>
    </row>
    <row r="62" spans="1:57" s="38" customFormat="1" ht="46.5" customHeight="1">
      <c r="A62" s="7" t="s">
        <v>96</v>
      </c>
      <c r="B62" s="7" t="s">
        <v>97</v>
      </c>
      <c r="C62" s="4"/>
      <c r="D62" s="4" t="s">
        <v>98</v>
      </c>
      <c r="E62" s="7">
        <v>74.1</v>
      </c>
      <c r="F62" s="7" t="s">
        <v>99</v>
      </c>
      <c r="G62" s="7" t="s">
        <v>1101</v>
      </c>
      <c r="H62" s="7" t="s">
        <v>100</v>
      </c>
      <c r="I62" s="7" t="s">
        <v>1153</v>
      </c>
      <c r="J62" s="7">
        <v>5</v>
      </c>
      <c r="K62" s="7" t="s">
        <v>167</v>
      </c>
      <c r="L62" s="7">
        <v>10</v>
      </c>
      <c r="M62" s="7" t="s">
        <v>728</v>
      </c>
      <c r="N62" s="7">
        <v>20</v>
      </c>
      <c r="O62" s="7" t="s">
        <v>116</v>
      </c>
      <c r="P62" s="7"/>
      <c r="Q62" s="7"/>
      <c r="R62" s="7"/>
      <c r="S62" s="7"/>
      <c r="T62" s="7" t="s">
        <v>544</v>
      </c>
      <c r="U62" s="4" t="s">
        <v>544</v>
      </c>
      <c r="V62" s="4" t="s">
        <v>544</v>
      </c>
      <c r="W62" s="4" t="s">
        <v>544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 t="s">
        <v>1038</v>
      </c>
      <c r="AM62" s="4"/>
      <c r="AN62" s="4"/>
      <c r="AO62" s="4"/>
      <c r="AP62" s="4"/>
      <c r="AQ62" s="4"/>
      <c r="AR62" s="4"/>
      <c r="AS62" s="4"/>
      <c r="AT62" s="7" t="s">
        <v>885</v>
      </c>
      <c r="AU62" s="7" t="s">
        <v>86</v>
      </c>
      <c r="AV62" s="7"/>
      <c r="AW62" s="7"/>
      <c r="AX62" s="7"/>
      <c r="AY62" s="7"/>
      <c r="AZ62" s="7"/>
      <c r="BA62" s="7"/>
      <c r="BB62" s="7"/>
      <c r="BC62" s="7"/>
      <c r="BD62" s="4"/>
      <c r="BE62" s="4"/>
    </row>
    <row r="63" spans="1:57" s="39" customFormat="1" ht="63.75" customHeight="1">
      <c r="A63" s="92" t="s">
        <v>338</v>
      </c>
      <c r="B63" s="4" t="s">
        <v>839</v>
      </c>
      <c r="C63" s="92" t="s">
        <v>319</v>
      </c>
      <c r="D63" s="96" t="s">
        <v>320</v>
      </c>
      <c r="E63" s="92">
        <v>128.2</v>
      </c>
      <c r="F63" s="92" t="s">
        <v>321</v>
      </c>
      <c r="G63" s="92" t="s">
        <v>1101</v>
      </c>
      <c r="H63" s="92" t="s">
        <v>410</v>
      </c>
      <c r="I63" s="4" t="s">
        <v>821</v>
      </c>
      <c r="J63" s="4">
        <v>1</v>
      </c>
      <c r="K63" s="4">
        <v>0.7</v>
      </c>
      <c r="L63" s="4">
        <v>2.5</v>
      </c>
      <c r="M63" s="4">
        <v>1.3</v>
      </c>
      <c r="N63" s="4">
        <v>5</v>
      </c>
      <c r="O63" s="4">
        <v>1.5</v>
      </c>
      <c r="P63" s="4">
        <v>10</v>
      </c>
      <c r="Q63" s="4">
        <v>2.5</v>
      </c>
      <c r="R63" s="4">
        <v>25</v>
      </c>
      <c r="S63" s="4">
        <v>8.7</v>
      </c>
      <c r="T63" s="4">
        <v>11</v>
      </c>
      <c r="U63" s="8">
        <f>GEOMEAN(T63:T64)</f>
        <v>16.36679565461731</v>
      </c>
      <c r="V63" s="9">
        <v>2750</v>
      </c>
      <c r="W63" s="9">
        <f>GEOMEAN(V63:V64)</f>
        <v>4091.698913654324</v>
      </c>
      <c r="X63" s="9" t="s">
        <v>895</v>
      </c>
      <c r="Y63" s="9" t="s">
        <v>895</v>
      </c>
      <c r="Z63" s="9"/>
      <c r="AA63" s="9" t="s">
        <v>922</v>
      </c>
      <c r="AB63" s="4">
        <v>6.4</v>
      </c>
      <c r="AC63" s="4">
        <v>70</v>
      </c>
      <c r="AD63" s="11" t="s">
        <v>787</v>
      </c>
      <c r="AE63" s="11" t="s">
        <v>782</v>
      </c>
      <c r="AF63" s="11"/>
      <c r="AG63" s="4"/>
      <c r="AH63" s="4"/>
      <c r="AI63" s="4"/>
      <c r="AJ63" s="4"/>
      <c r="AK63" s="4"/>
      <c r="AL63" s="4"/>
      <c r="AM63" s="4"/>
      <c r="AN63" s="9"/>
      <c r="AO63" s="4"/>
      <c r="AP63" s="9"/>
      <c r="AQ63" s="4"/>
      <c r="AR63" s="4" t="s">
        <v>923</v>
      </c>
      <c r="AS63" s="4"/>
      <c r="AT63" s="4" t="s">
        <v>170</v>
      </c>
      <c r="AU63" s="4" t="s">
        <v>171</v>
      </c>
      <c r="AV63" s="4" t="s">
        <v>1156</v>
      </c>
      <c r="AW63" s="4" t="s">
        <v>328</v>
      </c>
      <c r="AX63" s="4"/>
      <c r="AY63" s="4"/>
      <c r="AZ63" s="4"/>
      <c r="BA63" s="4"/>
      <c r="BB63" s="4"/>
      <c r="BC63" s="4"/>
      <c r="BD63" s="4"/>
      <c r="BE63" s="4"/>
    </row>
    <row r="64" spans="1:57" s="38" customFormat="1" ht="45.75" customHeight="1">
      <c r="A64" s="94"/>
      <c r="B64" s="4" t="s">
        <v>839</v>
      </c>
      <c r="C64" s="94"/>
      <c r="D64" s="86"/>
      <c r="E64" s="94"/>
      <c r="F64" s="94"/>
      <c r="G64" s="94"/>
      <c r="H64" s="94"/>
      <c r="I64" s="4" t="s">
        <v>1103</v>
      </c>
      <c r="J64" s="4">
        <v>10</v>
      </c>
      <c r="K64" s="4">
        <f>45/45</f>
        <v>1</v>
      </c>
      <c r="L64" s="4">
        <v>20</v>
      </c>
      <c r="M64" s="11">
        <f>98/45</f>
        <v>2.1777777777777776</v>
      </c>
      <c r="N64" s="4">
        <v>30</v>
      </c>
      <c r="O64" s="11">
        <f>183/45</f>
        <v>4.066666666666666</v>
      </c>
      <c r="P64" s="4"/>
      <c r="Q64" s="4"/>
      <c r="R64" s="4"/>
      <c r="S64" s="4"/>
      <c r="T64" s="8">
        <f>V64/250</f>
        <v>24.352</v>
      </c>
      <c r="U64" s="8"/>
      <c r="V64" s="9">
        <v>6088</v>
      </c>
      <c r="W64" s="9"/>
      <c r="X64" s="9" t="s">
        <v>895</v>
      </c>
      <c r="Y64" s="9"/>
      <c r="Z64" s="9"/>
      <c r="AA64" s="9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9"/>
      <c r="AO64" s="4"/>
      <c r="AP64" s="9"/>
      <c r="AQ64" s="4"/>
      <c r="AR64" s="4"/>
      <c r="AS64" s="4"/>
      <c r="AT64" s="4" t="s">
        <v>329</v>
      </c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s="38" customFormat="1" ht="45.75" customHeight="1">
      <c r="A65" s="92" t="s">
        <v>1320</v>
      </c>
      <c r="B65" s="4" t="s">
        <v>1317</v>
      </c>
      <c r="C65" s="92" t="s">
        <v>174</v>
      </c>
      <c r="D65" s="96" t="s">
        <v>330</v>
      </c>
      <c r="E65" s="92">
        <v>130.2</v>
      </c>
      <c r="F65" s="92" t="s">
        <v>331</v>
      </c>
      <c r="G65" s="92" t="s">
        <v>1101</v>
      </c>
      <c r="H65" s="92" t="s">
        <v>332</v>
      </c>
      <c r="I65" s="4" t="s">
        <v>821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>
        <f>V65/250</f>
        <v>30.9</v>
      </c>
      <c r="U65" s="8">
        <f>GEOMEAN(T65:T66)</f>
        <v>30.94995961225152</v>
      </c>
      <c r="V65" s="4">
        <v>7725</v>
      </c>
      <c r="W65" s="9">
        <f>GEOMEAN(V65:V66)</f>
        <v>7737.489903062873</v>
      </c>
      <c r="X65" s="4" t="s">
        <v>895</v>
      </c>
      <c r="Y65" s="4" t="s">
        <v>895</v>
      </c>
      <c r="Z65" s="4"/>
      <c r="AA65" s="4" t="s">
        <v>922</v>
      </c>
      <c r="AB65" s="4">
        <v>10</v>
      </c>
      <c r="AC65" s="4">
        <v>50</v>
      </c>
      <c r="AD65" s="4" t="s">
        <v>895</v>
      </c>
      <c r="AE65" s="4" t="s">
        <v>782</v>
      </c>
      <c r="AF65" s="4"/>
      <c r="AG65" s="4"/>
      <c r="AH65" s="4"/>
      <c r="AI65" s="4"/>
      <c r="AJ65" s="4"/>
      <c r="AK65" s="4"/>
      <c r="AL65" s="4" t="s">
        <v>1365</v>
      </c>
      <c r="AM65" s="4"/>
      <c r="AN65" s="9"/>
      <c r="AO65" s="4" t="s">
        <v>1188</v>
      </c>
      <c r="AP65" s="9">
        <v>44</v>
      </c>
      <c r="AQ65" s="9">
        <v>44</v>
      </c>
      <c r="AR65" s="4" t="s">
        <v>922</v>
      </c>
      <c r="AS65" s="4"/>
      <c r="AT65" s="4" t="s">
        <v>191</v>
      </c>
      <c r="AU65" s="4" t="s">
        <v>949</v>
      </c>
      <c r="AV65" s="4" t="s">
        <v>621</v>
      </c>
      <c r="AW65" s="4" t="s">
        <v>414</v>
      </c>
      <c r="AX65" s="4" t="s">
        <v>415</v>
      </c>
      <c r="AY65" s="4" t="s">
        <v>890</v>
      </c>
      <c r="AZ65" s="4" t="s">
        <v>416</v>
      </c>
      <c r="BA65" s="4" t="s">
        <v>719</v>
      </c>
      <c r="BB65" s="4" t="s">
        <v>415</v>
      </c>
      <c r="BC65" s="4"/>
      <c r="BD65" s="4"/>
      <c r="BE65" s="4"/>
    </row>
    <row r="66" spans="1:57" s="38" customFormat="1" ht="45.75" customHeight="1">
      <c r="A66" s="94"/>
      <c r="B66" s="4" t="s">
        <v>1317</v>
      </c>
      <c r="C66" s="94"/>
      <c r="D66" s="86"/>
      <c r="E66" s="94"/>
      <c r="F66" s="94"/>
      <c r="G66" s="94"/>
      <c r="H66" s="94"/>
      <c r="I66" s="4" t="s">
        <v>821</v>
      </c>
      <c r="J66" s="4">
        <v>10</v>
      </c>
      <c r="K66" s="4">
        <v>1.4</v>
      </c>
      <c r="L66" s="4">
        <v>25</v>
      </c>
      <c r="M66" s="4">
        <v>2.2</v>
      </c>
      <c r="N66" s="4">
        <v>50</v>
      </c>
      <c r="O66" s="4">
        <v>5.6</v>
      </c>
      <c r="P66" s="4"/>
      <c r="Q66" s="4"/>
      <c r="R66" s="4"/>
      <c r="S66" s="4"/>
      <c r="T66" s="4">
        <v>31</v>
      </c>
      <c r="U66" s="4"/>
      <c r="V66" s="9">
        <v>7750</v>
      </c>
      <c r="W66" s="4"/>
      <c r="X66" s="4" t="s">
        <v>895</v>
      </c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 t="s">
        <v>1096</v>
      </c>
      <c r="AU66" s="4" t="s">
        <v>885</v>
      </c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s="38" customFormat="1" ht="45.75" customHeight="1">
      <c r="A67" s="4" t="s">
        <v>1164</v>
      </c>
      <c r="B67" s="4" t="s">
        <v>677</v>
      </c>
      <c r="C67" s="4" t="s">
        <v>710</v>
      </c>
      <c r="D67" s="4" t="s">
        <v>711</v>
      </c>
      <c r="E67" s="4">
        <v>130.2</v>
      </c>
      <c r="F67" s="4" t="s">
        <v>712</v>
      </c>
      <c r="G67" s="4" t="s">
        <v>1101</v>
      </c>
      <c r="H67" s="4" t="s">
        <v>713</v>
      </c>
      <c r="I67" s="4" t="s">
        <v>821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>
        <v>31</v>
      </c>
      <c r="U67" s="8">
        <f>GEOMEAN(T67)</f>
        <v>31</v>
      </c>
      <c r="V67" s="9">
        <v>7750</v>
      </c>
      <c r="W67" s="9">
        <f>GEOMEAN(V67)</f>
        <v>7750.000000000004</v>
      </c>
      <c r="X67" s="9" t="s">
        <v>895</v>
      </c>
      <c r="Y67" s="9" t="s">
        <v>895</v>
      </c>
      <c r="Z67" s="9"/>
      <c r="AA67" s="9" t="s">
        <v>923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 t="s">
        <v>1365</v>
      </c>
      <c r="AM67" s="4"/>
      <c r="AN67" s="9"/>
      <c r="AO67" s="4" t="s">
        <v>1189</v>
      </c>
      <c r="AP67" s="4">
        <v>80</v>
      </c>
      <c r="AQ67" s="9">
        <v>80</v>
      </c>
      <c r="AR67" s="4" t="s">
        <v>923</v>
      </c>
      <c r="AS67" s="4"/>
      <c r="AT67" s="4" t="s">
        <v>1007</v>
      </c>
      <c r="AU67" s="4" t="s">
        <v>414</v>
      </c>
      <c r="AV67" s="4" t="s">
        <v>714</v>
      </c>
      <c r="AW67" s="4"/>
      <c r="AX67" s="4"/>
      <c r="AY67" s="4"/>
      <c r="AZ67" s="4"/>
      <c r="BA67" s="4"/>
      <c r="BB67" s="4"/>
      <c r="BC67" s="4"/>
      <c r="BD67" s="4"/>
      <c r="BE67" s="4"/>
    </row>
    <row r="68" spans="1:57" s="38" customFormat="1" ht="75" customHeight="1">
      <c r="A68" s="4" t="s">
        <v>873</v>
      </c>
      <c r="B68" s="4" t="s">
        <v>792</v>
      </c>
      <c r="C68" s="4" t="s">
        <v>646</v>
      </c>
      <c r="D68" s="4" t="s">
        <v>647</v>
      </c>
      <c r="E68" s="4">
        <v>205.7</v>
      </c>
      <c r="F68" s="4" t="s">
        <v>648</v>
      </c>
      <c r="G68" s="4" t="s">
        <v>723</v>
      </c>
      <c r="H68" s="4" t="s">
        <v>715</v>
      </c>
      <c r="I68" s="4" t="s">
        <v>928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>
        <v>0.4</v>
      </c>
      <c r="U68" s="8">
        <f>GEOMEAN(T68)</f>
        <v>0.4</v>
      </c>
      <c r="V68" s="9">
        <v>100</v>
      </c>
      <c r="W68" s="9">
        <f>GEOMEAN(V68)</f>
        <v>100.00000000000004</v>
      </c>
      <c r="X68" s="9" t="s">
        <v>787</v>
      </c>
      <c r="Y68" s="9" t="s">
        <v>787</v>
      </c>
      <c r="Z68" s="9"/>
      <c r="AA68" s="9" t="s">
        <v>922</v>
      </c>
      <c r="AB68" s="4">
        <v>0.1</v>
      </c>
      <c r="AC68" s="4">
        <v>90</v>
      </c>
      <c r="AD68" s="4" t="s">
        <v>533</v>
      </c>
      <c r="AE68" s="4" t="s">
        <v>784</v>
      </c>
      <c r="AF68" s="4" t="s">
        <v>425</v>
      </c>
      <c r="AG68" s="10" t="s">
        <v>1019</v>
      </c>
      <c r="AH68" s="4">
        <v>70</v>
      </c>
      <c r="AI68" s="4" t="s">
        <v>1314</v>
      </c>
      <c r="AJ68" s="4" t="s">
        <v>784</v>
      </c>
      <c r="AK68" s="4"/>
      <c r="AL68" s="4"/>
      <c r="AM68" s="4"/>
      <c r="AN68" s="9"/>
      <c r="AO68" s="4"/>
      <c r="AP68" s="9"/>
      <c r="AQ68" s="4"/>
      <c r="AR68" s="4"/>
      <c r="AS68" s="4"/>
      <c r="AT68" s="4" t="s">
        <v>1096</v>
      </c>
      <c r="AU68" s="4" t="s">
        <v>950</v>
      </c>
      <c r="AV68" s="4" t="s">
        <v>1009</v>
      </c>
      <c r="AW68" s="4" t="s">
        <v>716</v>
      </c>
      <c r="AX68" s="4" t="s">
        <v>717</v>
      </c>
      <c r="AY68" s="4"/>
      <c r="AZ68" s="4"/>
      <c r="BA68" s="4"/>
      <c r="BB68" s="4"/>
      <c r="BC68" s="4"/>
      <c r="BD68" s="4"/>
      <c r="BE68" s="4"/>
    </row>
    <row r="69" spans="1:57" s="38" customFormat="1" ht="81" customHeight="1">
      <c r="A69" s="4" t="s">
        <v>794</v>
      </c>
      <c r="B69" s="4" t="s">
        <v>903</v>
      </c>
      <c r="C69" s="4" t="s">
        <v>343</v>
      </c>
      <c r="D69" s="4" t="s">
        <v>344</v>
      </c>
      <c r="E69" s="4">
        <v>125.6</v>
      </c>
      <c r="F69" s="4" t="s">
        <v>345</v>
      </c>
      <c r="G69" s="4" t="s">
        <v>1101</v>
      </c>
      <c r="H69" s="4" t="s">
        <v>912</v>
      </c>
      <c r="I69" s="4" t="s">
        <v>928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>
        <v>6.5</v>
      </c>
      <c r="U69" s="8">
        <f>GEOMEAN(T69)</f>
        <v>6.499999999999999</v>
      </c>
      <c r="V69" s="9">
        <v>1625</v>
      </c>
      <c r="W69" s="9">
        <f>GEOMEAN(V69)</f>
        <v>1625</v>
      </c>
      <c r="X69" s="9" t="s">
        <v>1314</v>
      </c>
      <c r="Y69" s="9" t="s">
        <v>1314</v>
      </c>
      <c r="Z69" s="9"/>
      <c r="AA69" s="9" t="s">
        <v>922</v>
      </c>
      <c r="AB69" s="11">
        <v>0.3</v>
      </c>
      <c r="AC69" s="4">
        <v>50</v>
      </c>
      <c r="AD69" s="4" t="s">
        <v>1314</v>
      </c>
      <c r="AE69" s="4" t="s">
        <v>782</v>
      </c>
      <c r="AF69" s="4" t="s">
        <v>425</v>
      </c>
      <c r="AG69" s="10"/>
      <c r="AH69" s="4"/>
      <c r="AI69" s="4"/>
      <c r="AJ69" s="4"/>
      <c r="AK69" s="4"/>
      <c r="AL69" s="4"/>
      <c r="AM69" s="4"/>
      <c r="AN69" s="9"/>
      <c r="AO69" s="4"/>
      <c r="AP69" s="9"/>
      <c r="AQ69" s="4"/>
      <c r="AR69" s="4" t="s">
        <v>923</v>
      </c>
      <c r="AS69" s="4"/>
      <c r="AT69" s="4" t="s">
        <v>1096</v>
      </c>
      <c r="AU69" s="4" t="s">
        <v>948</v>
      </c>
      <c r="AV69" s="4" t="s">
        <v>949</v>
      </c>
      <c r="AW69" s="4" t="s">
        <v>950</v>
      </c>
      <c r="AX69" s="4" t="s">
        <v>887</v>
      </c>
      <c r="AY69" s="4" t="s">
        <v>717</v>
      </c>
      <c r="AZ69" s="4" t="s">
        <v>248</v>
      </c>
      <c r="BA69" s="4"/>
      <c r="BB69" s="4"/>
      <c r="BC69" s="4"/>
      <c r="BD69" s="4"/>
      <c r="BE69" s="4"/>
    </row>
    <row r="70" spans="1:57" s="38" customFormat="1" ht="75.75" customHeight="1">
      <c r="A70" s="92" t="s">
        <v>880</v>
      </c>
      <c r="B70" s="4" t="s">
        <v>1321</v>
      </c>
      <c r="C70" s="92" t="s">
        <v>390</v>
      </c>
      <c r="D70" s="92" t="s">
        <v>391</v>
      </c>
      <c r="E70" s="92">
        <v>132.3</v>
      </c>
      <c r="F70" s="92" t="s">
        <v>392</v>
      </c>
      <c r="G70" s="92" t="s">
        <v>1101</v>
      </c>
      <c r="H70" s="92" t="s">
        <v>777</v>
      </c>
      <c r="I70" s="4" t="s">
        <v>545</v>
      </c>
      <c r="J70" s="4">
        <v>0.01</v>
      </c>
      <c r="K70" s="4">
        <v>3.5</v>
      </c>
      <c r="L70" s="4">
        <v>0.03</v>
      </c>
      <c r="M70" s="4">
        <v>12.3</v>
      </c>
      <c r="N70" s="4">
        <v>0.1</v>
      </c>
      <c r="O70" s="4">
        <v>22.7</v>
      </c>
      <c r="P70" s="4"/>
      <c r="Q70" s="4"/>
      <c r="R70" s="4"/>
      <c r="S70" s="4"/>
      <c r="T70" s="4">
        <v>0.009</v>
      </c>
      <c r="U70" s="16">
        <f>GEOMEAN(T70:T85)</f>
        <v>0.009743642544654537</v>
      </c>
      <c r="V70" s="8">
        <v>2.25</v>
      </c>
      <c r="W70" s="8">
        <f>GEOMEAN(V70:V85)</f>
        <v>2.4359106361636345</v>
      </c>
      <c r="X70" s="4" t="s">
        <v>533</v>
      </c>
      <c r="Y70" s="4" t="s">
        <v>533</v>
      </c>
      <c r="Z70" s="4" t="s">
        <v>886</v>
      </c>
      <c r="AA70" s="4" t="s">
        <v>922</v>
      </c>
      <c r="AB70" s="4">
        <v>0.0001</v>
      </c>
      <c r="AC70" s="4">
        <v>100</v>
      </c>
      <c r="AD70" s="4" t="s">
        <v>533</v>
      </c>
      <c r="AE70" s="4" t="s">
        <v>784</v>
      </c>
      <c r="AF70" s="4"/>
      <c r="AG70" s="10" t="s">
        <v>1043</v>
      </c>
      <c r="AH70" s="4">
        <v>100</v>
      </c>
      <c r="AI70" s="11" t="s">
        <v>533</v>
      </c>
      <c r="AJ70" s="11" t="s">
        <v>784</v>
      </c>
      <c r="AK70" s="11"/>
      <c r="AL70" s="4" t="s">
        <v>1365</v>
      </c>
      <c r="AM70" s="4"/>
      <c r="AN70" s="9"/>
      <c r="AO70" s="4" t="s">
        <v>1192</v>
      </c>
      <c r="AP70" s="8">
        <v>0.3</v>
      </c>
      <c r="AQ70" s="8">
        <v>0.3</v>
      </c>
      <c r="AR70" s="4" t="s">
        <v>922</v>
      </c>
      <c r="AS70" s="4"/>
      <c r="AT70" s="4" t="s">
        <v>589</v>
      </c>
      <c r="AU70" s="4" t="s">
        <v>238</v>
      </c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s="38" customFormat="1" ht="45.75" customHeight="1">
      <c r="A71" s="93"/>
      <c r="B71" s="4" t="s">
        <v>1321</v>
      </c>
      <c r="C71" s="93"/>
      <c r="D71" s="93"/>
      <c r="E71" s="93"/>
      <c r="F71" s="93"/>
      <c r="G71" s="93"/>
      <c r="H71" s="93"/>
      <c r="I71" s="4" t="s">
        <v>821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11">
        <v>0.05</v>
      </c>
      <c r="U71" s="4"/>
      <c r="V71" s="9">
        <v>12.5</v>
      </c>
      <c r="W71" s="4"/>
      <c r="X71" s="4" t="s">
        <v>533</v>
      </c>
      <c r="Y71" s="4"/>
      <c r="Z71" s="4"/>
      <c r="AA71" s="4"/>
      <c r="AB71" s="4" t="s">
        <v>814</v>
      </c>
      <c r="AC71" s="4">
        <v>100</v>
      </c>
      <c r="AD71" s="4"/>
      <c r="AE71" s="4"/>
      <c r="AF71" s="4"/>
      <c r="AG71" s="10" t="s">
        <v>1043</v>
      </c>
      <c r="AH71" s="4">
        <v>30</v>
      </c>
      <c r="AI71" s="4"/>
      <c r="AJ71" s="4"/>
      <c r="AK71" s="4"/>
      <c r="AL71" s="4"/>
      <c r="AM71" s="4"/>
      <c r="AN71" s="4"/>
      <c r="AO71" s="4" t="s">
        <v>1193</v>
      </c>
      <c r="AP71" s="8"/>
      <c r="AQ71" s="4"/>
      <c r="AR71" s="4"/>
      <c r="AS71" s="4"/>
      <c r="AT71" s="4" t="s">
        <v>948</v>
      </c>
      <c r="AU71" s="4" t="s">
        <v>995</v>
      </c>
      <c r="AV71" s="4" t="s">
        <v>233</v>
      </c>
      <c r="AW71" s="4"/>
      <c r="AX71" s="4"/>
      <c r="AY71" s="4"/>
      <c r="AZ71" s="4"/>
      <c r="BA71" s="4"/>
      <c r="BB71" s="4"/>
      <c r="BC71" s="4"/>
      <c r="BD71" s="4"/>
      <c r="BE71" s="4"/>
    </row>
    <row r="72" spans="1:57" s="38" customFormat="1" ht="45.75" customHeight="1">
      <c r="A72" s="93"/>
      <c r="B72" s="4" t="s">
        <v>1321</v>
      </c>
      <c r="C72" s="93"/>
      <c r="D72" s="93"/>
      <c r="E72" s="93"/>
      <c r="F72" s="93"/>
      <c r="G72" s="93"/>
      <c r="H72" s="93"/>
      <c r="I72" s="4" t="s">
        <v>1103</v>
      </c>
      <c r="J72" s="4">
        <v>0.005</v>
      </c>
      <c r="K72" s="4">
        <v>8.1</v>
      </c>
      <c r="L72" s="4">
        <v>0.05</v>
      </c>
      <c r="M72" s="4">
        <v>27.8</v>
      </c>
      <c r="N72" s="4">
        <v>0.1</v>
      </c>
      <c r="O72" s="4">
        <v>48.2</v>
      </c>
      <c r="P72" s="4"/>
      <c r="Q72" s="4"/>
      <c r="R72" s="4"/>
      <c r="S72" s="4"/>
      <c r="T72" s="16">
        <v>0.002754778948978454</v>
      </c>
      <c r="U72" s="4"/>
      <c r="V72" s="8">
        <v>0.6886947372446135</v>
      </c>
      <c r="W72" s="4"/>
      <c r="X72" s="4" t="s">
        <v>533</v>
      </c>
      <c r="Y72" s="4"/>
      <c r="Z72" s="4"/>
      <c r="AA72" s="4"/>
      <c r="AB72" s="32">
        <v>0.0001</v>
      </c>
      <c r="AC72" s="4">
        <v>100</v>
      </c>
      <c r="AD72" s="4"/>
      <c r="AE72" s="4"/>
      <c r="AF72" s="4"/>
      <c r="AG72" s="10" t="s">
        <v>1043</v>
      </c>
      <c r="AH72" s="4">
        <v>0</v>
      </c>
      <c r="AI72" s="4"/>
      <c r="AJ72" s="4"/>
      <c r="AK72" s="4"/>
      <c r="AL72" s="4"/>
      <c r="AM72" s="4"/>
      <c r="AN72" s="4"/>
      <c r="AO72" s="4" t="s">
        <v>1194</v>
      </c>
      <c r="AP72" s="8"/>
      <c r="AQ72" s="4"/>
      <c r="AR72" s="4"/>
      <c r="AS72" s="4"/>
      <c r="AT72" s="4" t="s">
        <v>643</v>
      </c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s="38" customFormat="1" ht="69.75" customHeight="1">
      <c r="A73" s="93"/>
      <c r="B73" s="4" t="s">
        <v>1333</v>
      </c>
      <c r="C73" s="93"/>
      <c r="D73" s="93"/>
      <c r="E73" s="93"/>
      <c r="F73" s="93"/>
      <c r="G73" s="93"/>
      <c r="H73" s="93"/>
      <c r="I73" s="4" t="s">
        <v>821</v>
      </c>
      <c r="J73" s="4">
        <v>0.0075</v>
      </c>
      <c r="K73" s="4">
        <v>1.5</v>
      </c>
      <c r="L73" s="4">
        <v>0.015</v>
      </c>
      <c r="M73" s="4">
        <v>4.4</v>
      </c>
      <c r="N73" s="4">
        <v>0.038</v>
      </c>
      <c r="O73" s="4">
        <v>7.8</v>
      </c>
      <c r="P73" s="4">
        <v>0.075</v>
      </c>
      <c r="Q73" s="4">
        <v>10.8</v>
      </c>
      <c r="R73" s="4">
        <v>0.15</v>
      </c>
      <c r="S73" s="4">
        <v>9.5</v>
      </c>
      <c r="T73" s="4">
        <v>0.01</v>
      </c>
      <c r="U73" s="4"/>
      <c r="V73" s="4">
        <v>2.5</v>
      </c>
      <c r="W73" s="4"/>
      <c r="X73" s="4" t="s">
        <v>533</v>
      </c>
      <c r="Y73" s="4"/>
      <c r="Z73" s="4"/>
      <c r="AA73" s="4"/>
      <c r="AB73" s="4"/>
      <c r="AC73" s="4"/>
      <c r="AD73" s="4"/>
      <c r="AE73" s="4"/>
      <c r="AF73" s="4"/>
      <c r="AG73" s="10" t="s">
        <v>1105</v>
      </c>
      <c r="AH73" s="4">
        <v>60</v>
      </c>
      <c r="AI73" s="4"/>
      <c r="AJ73" s="4"/>
      <c r="AK73" s="4"/>
      <c r="AL73" s="4"/>
      <c r="AM73" s="4"/>
      <c r="AN73" s="4"/>
      <c r="AO73" s="4" t="s">
        <v>1195</v>
      </c>
      <c r="AP73" s="8"/>
      <c r="AQ73" s="4"/>
      <c r="AR73" s="4"/>
      <c r="AS73" s="4"/>
      <c r="AT73" s="4" t="s">
        <v>234</v>
      </c>
      <c r="AU73" s="4" t="s">
        <v>598</v>
      </c>
      <c r="AV73" s="4" t="s">
        <v>599</v>
      </c>
      <c r="AW73" s="4" t="s">
        <v>771</v>
      </c>
      <c r="AX73" s="4" t="s">
        <v>772</v>
      </c>
      <c r="AY73" s="4" t="s">
        <v>773</v>
      </c>
      <c r="AZ73" s="4" t="s">
        <v>589</v>
      </c>
      <c r="BA73" s="4"/>
      <c r="BB73" s="4"/>
      <c r="BC73" s="4"/>
      <c r="BD73" s="4"/>
      <c r="BE73" s="4"/>
    </row>
    <row r="74" spans="1:57" s="39" customFormat="1" ht="90.75" customHeight="1">
      <c r="A74" s="93"/>
      <c r="B74" s="4" t="s">
        <v>1333</v>
      </c>
      <c r="C74" s="93"/>
      <c r="D74" s="93"/>
      <c r="E74" s="93"/>
      <c r="F74" s="93"/>
      <c r="G74" s="93"/>
      <c r="H74" s="93"/>
      <c r="I74" s="4" t="s">
        <v>545</v>
      </c>
      <c r="J74" s="4">
        <v>0.001</v>
      </c>
      <c r="K74" s="4">
        <v>1.02</v>
      </c>
      <c r="L74" s="4">
        <v>0.003</v>
      </c>
      <c r="M74" s="4">
        <v>0.89</v>
      </c>
      <c r="N74" s="4">
        <v>0.01</v>
      </c>
      <c r="O74" s="4">
        <v>3.57</v>
      </c>
      <c r="P74" s="4">
        <v>0.03</v>
      </c>
      <c r="Q74" s="4">
        <v>12.31</v>
      </c>
      <c r="R74" s="4">
        <v>0.1</v>
      </c>
      <c r="S74" s="4">
        <v>27.73</v>
      </c>
      <c r="T74" s="16">
        <v>0.008511194029850747</v>
      </c>
      <c r="U74" s="4"/>
      <c r="V74" s="8">
        <v>2.127798507462687</v>
      </c>
      <c r="W74" s="4"/>
      <c r="X74" s="4" t="s">
        <v>533</v>
      </c>
      <c r="Y74" s="4"/>
      <c r="Z74" s="4"/>
      <c r="AA74" s="4"/>
      <c r="AB74" s="4"/>
      <c r="AC74" s="4"/>
      <c r="AD74" s="4"/>
      <c r="AE74" s="4"/>
      <c r="AF74" s="4"/>
      <c r="AG74" s="4">
        <v>0.01</v>
      </c>
      <c r="AH74" s="9">
        <v>6.666666666666667</v>
      </c>
      <c r="AI74" s="4"/>
      <c r="AJ74" s="4"/>
      <c r="AK74" s="4"/>
      <c r="AL74" s="4"/>
      <c r="AM74" s="4"/>
      <c r="AN74" s="4"/>
      <c r="AO74" s="4" t="s">
        <v>1196</v>
      </c>
      <c r="AP74" s="8"/>
      <c r="AQ74" s="4"/>
      <c r="AR74" s="4"/>
      <c r="AS74" s="4"/>
      <c r="AT74" s="4" t="s">
        <v>589</v>
      </c>
      <c r="AU74" s="4" t="s">
        <v>238</v>
      </c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s="38" customFormat="1" ht="45.75" customHeight="1">
      <c r="A75" s="93"/>
      <c r="B75" s="4" t="s">
        <v>1333</v>
      </c>
      <c r="C75" s="93"/>
      <c r="D75" s="93"/>
      <c r="E75" s="93"/>
      <c r="F75" s="93"/>
      <c r="G75" s="93"/>
      <c r="H75" s="93"/>
      <c r="I75" s="4" t="s">
        <v>821</v>
      </c>
      <c r="J75" s="4">
        <v>0.00075</v>
      </c>
      <c r="K75" s="4">
        <v>0.9</v>
      </c>
      <c r="L75" s="4">
        <v>0.0015</v>
      </c>
      <c r="M75" s="4">
        <v>1.2</v>
      </c>
      <c r="N75" s="4">
        <v>0.0075</v>
      </c>
      <c r="O75" s="4">
        <v>4.4</v>
      </c>
      <c r="P75" s="4">
        <v>0.015</v>
      </c>
      <c r="Q75" s="4">
        <v>9.1</v>
      </c>
      <c r="R75" s="4">
        <v>0.0375</v>
      </c>
      <c r="S75" s="4">
        <v>8.5</v>
      </c>
      <c r="T75" s="4">
        <v>0.0049</v>
      </c>
      <c r="U75" s="4"/>
      <c r="V75" s="8">
        <v>1.225</v>
      </c>
      <c r="W75" s="4"/>
      <c r="X75" s="4" t="s">
        <v>533</v>
      </c>
      <c r="Y75" s="4"/>
      <c r="Z75" s="4"/>
      <c r="AA75" s="4"/>
      <c r="AB75" s="4"/>
      <c r="AC75" s="4"/>
      <c r="AD75" s="4"/>
      <c r="AE75" s="4"/>
      <c r="AF75" s="4"/>
      <c r="AG75" s="4">
        <v>0.005</v>
      </c>
      <c r="AH75" s="9">
        <v>13.333333333333334</v>
      </c>
      <c r="AI75" s="4"/>
      <c r="AJ75" s="4"/>
      <c r="AK75" s="4"/>
      <c r="AL75" s="4"/>
      <c r="AM75" s="4"/>
      <c r="AN75" s="4"/>
      <c r="AO75" s="4" t="s">
        <v>1197</v>
      </c>
      <c r="AP75" s="8"/>
      <c r="AQ75" s="4"/>
      <c r="AR75" s="4"/>
      <c r="AS75" s="4"/>
      <c r="AT75" s="4" t="s">
        <v>599</v>
      </c>
      <c r="AU75" s="4" t="s">
        <v>772</v>
      </c>
      <c r="AV75" s="4" t="s">
        <v>995</v>
      </c>
      <c r="AW75" s="4" t="s">
        <v>233</v>
      </c>
      <c r="AX75" s="4"/>
      <c r="AY75" s="4"/>
      <c r="AZ75" s="4"/>
      <c r="BA75" s="4"/>
      <c r="BB75" s="4"/>
      <c r="BC75" s="4"/>
      <c r="BD75" s="4"/>
      <c r="BE75" s="4"/>
    </row>
    <row r="76" spans="1:57" s="38" customFormat="1" ht="45.75" customHeight="1">
      <c r="A76" s="93"/>
      <c r="B76" s="4" t="s">
        <v>1333</v>
      </c>
      <c r="C76" s="93"/>
      <c r="D76" s="93"/>
      <c r="E76" s="93"/>
      <c r="F76" s="93"/>
      <c r="G76" s="93"/>
      <c r="H76" s="93"/>
      <c r="I76" s="4" t="s">
        <v>567</v>
      </c>
      <c r="J76" s="4">
        <v>0.0015</v>
      </c>
      <c r="K76" s="4">
        <v>0.9</v>
      </c>
      <c r="L76" s="4">
        <v>0.0075</v>
      </c>
      <c r="M76" s="4">
        <v>3.3</v>
      </c>
      <c r="N76" s="4">
        <v>0.015</v>
      </c>
      <c r="O76" s="4">
        <v>8.4</v>
      </c>
      <c r="P76" s="4">
        <v>0.0375</v>
      </c>
      <c r="Q76" s="4">
        <v>14</v>
      </c>
      <c r="R76" s="4">
        <v>0.075</v>
      </c>
      <c r="S76" s="4">
        <v>17.6</v>
      </c>
      <c r="T76" s="16">
        <v>0.006750000000000001</v>
      </c>
      <c r="U76" s="4"/>
      <c r="V76" s="8">
        <v>1.6875</v>
      </c>
      <c r="W76" s="4"/>
      <c r="X76" s="4" t="s">
        <v>533</v>
      </c>
      <c r="Y76" s="4"/>
      <c r="Z76" s="4"/>
      <c r="AA76" s="4"/>
      <c r="AB76" s="11"/>
      <c r="AC76" s="4"/>
      <c r="AD76" s="4"/>
      <c r="AE76" s="4"/>
      <c r="AF76" s="4"/>
      <c r="AG76" s="4">
        <v>0.005</v>
      </c>
      <c r="AH76" s="9">
        <v>6.666666666666667</v>
      </c>
      <c r="AI76" s="4"/>
      <c r="AJ76" s="4"/>
      <c r="AK76" s="4"/>
      <c r="AL76" s="4"/>
      <c r="AM76" s="4"/>
      <c r="AN76" s="4"/>
      <c r="AO76" s="4"/>
      <c r="AP76" s="8"/>
      <c r="AQ76" s="4"/>
      <c r="AR76" s="4"/>
      <c r="AS76" s="4"/>
      <c r="AT76" s="4" t="s">
        <v>772</v>
      </c>
      <c r="AU76" s="4" t="s">
        <v>995</v>
      </c>
      <c r="AV76" s="4" t="s">
        <v>233</v>
      </c>
      <c r="AW76" s="4"/>
      <c r="AX76" s="4"/>
      <c r="AY76" s="4"/>
      <c r="AZ76" s="4"/>
      <c r="BA76" s="4"/>
      <c r="BB76" s="4"/>
      <c r="BC76" s="4"/>
      <c r="BD76" s="4"/>
      <c r="BE76" s="4"/>
    </row>
    <row r="77" spans="1:57" s="38" customFormat="1" ht="45.75" customHeight="1">
      <c r="A77" s="93"/>
      <c r="B77" s="4" t="s">
        <v>1333</v>
      </c>
      <c r="C77" s="93"/>
      <c r="D77" s="93"/>
      <c r="E77" s="93"/>
      <c r="F77" s="93"/>
      <c r="G77" s="93"/>
      <c r="H77" s="93"/>
      <c r="I77" s="4" t="s">
        <v>545</v>
      </c>
      <c r="J77" s="4">
        <v>0.0015</v>
      </c>
      <c r="K77" s="4">
        <v>1.5</v>
      </c>
      <c r="L77" s="4">
        <v>0.0075</v>
      </c>
      <c r="M77" s="4">
        <v>3</v>
      </c>
      <c r="N77" s="4">
        <v>0.015</v>
      </c>
      <c r="O77" s="4">
        <v>4.7</v>
      </c>
      <c r="P77" s="4">
        <v>0.0375</v>
      </c>
      <c r="Q77" s="4">
        <v>10.3</v>
      </c>
      <c r="R77" s="4">
        <v>0.075</v>
      </c>
      <c r="S77" s="4">
        <v>28</v>
      </c>
      <c r="T77" s="16">
        <v>0.0075</v>
      </c>
      <c r="U77" s="4"/>
      <c r="V77" s="8">
        <v>1.875</v>
      </c>
      <c r="W77" s="4"/>
      <c r="X77" s="4" t="s">
        <v>533</v>
      </c>
      <c r="Y77" s="4"/>
      <c r="Z77" s="4"/>
      <c r="AA77" s="4"/>
      <c r="AB77" s="4"/>
      <c r="AC77" s="4"/>
      <c r="AD77" s="4"/>
      <c r="AE77" s="4"/>
      <c r="AF77" s="4"/>
      <c r="AG77" s="4">
        <v>0.005</v>
      </c>
      <c r="AH77" s="4">
        <v>0</v>
      </c>
      <c r="AI77" s="4"/>
      <c r="AJ77" s="4"/>
      <c r="AK77" s="4"/>
      <c r="AL77" s="4"/>
      <c r="AM77" s="4"/>
      <c r="AN77" s="4"/>
      <c r="AO77" s="4"/>
      <c r="AP77" s="8"/>
      <c r="AQ77" s="4"/>
      <c r="AR77" s="4"/>
      <c r="AS77" s="4"/>
      <c r="AT77" s="4" t="s">
        <v>772</v>
      </c>
      <c r="AU77" s="4" t="s">
        <v>995</v>
      </c>
      <c r="AV77" s="4" t="s">
        <v>233</v>
      </c>
      <c r="AW77" s="4"/>
      <c r="AX77" s="4"/>
      <c r="AY77" s="4"/>
      <c r="AZ77" s="4"/>
      <c r="BA77" s="4"/>
      <c r="BB77" s="4"/>
      <c r="BC77" s="4"/>
      <c r="BD77" s="4"/>
      <c r="BE77" s="4"/>
    </row>
    <row r="78" spans="1:57" s="38" customFormat="1" ht="45.75" customHeight="1">
      <c r="A78" s="93"/>
      <c r="B78" s="4" t="s">
        <v>1333</v>
      </c>
      <c r="C78" s="93"/>
      <c r="D78" s="93"/>
      <c r="E78" s="93"/>
      <c r="F78" s="93"/>
      <c r="G78" s="93"/>
      <c r="H78" s="93"/>
      <c r="I78" s="4" t="s">
        <v>1103</v>
      </c>
      <c r="J78" s="4">
        <v>0.0015</v>
      </c>
      <c r="K78" s="4">
        <v>1.2</v>
      </c>
      <c r="L78" s="4">
        <v>0.0075</v>
      </c>
      <c r="M78" s="4">
        <v>2.9</v>
      </c>
      <c r="N78" s="4">
        <v>0.015</v>
      </c>
      <c r="O78" s="4">
        <v>9.3</v>
      </c>
      <c r="P78" s="4">
        <v>0.0375</v>
      </c>
      <c r="Q78" s="4">
        <v>17.7</v>
      </c>
      <c r="R78" s="4">
        <v>0.075</v>
      </c>
      <c r="S78" s="4">
        <v>23.5</v>
      </c>
      <c r="T78" s="16">
        <v>0.0076171875</v>
      </c>
      <c r="U78" s="4"/>
      <c r="V78" s="8">
        <v>1.904296875</v>
      </c>
      <c r="W78" s="4"/>
      <c r="X78" s="4" t="s">
        <v>533</v>
      </c>
      <c r="Y78" s="4"/>
      <c r="Z78" s="4"/>
      <c r="AA78" s="4"/>
      <c r="AB78" s="4"/>
      <c r="AC78" s="4"/>
      <c r="AD78" s="4"/>
      <c r="AE78" s="4"/>
      <c r="AF78" s="4"/>
      <c r="AG78" s="10" t="s">
        <v>569</v>
      </c>
      <c r="AH78" s="4">
        <v>110</v>
      </c>
      <c r="AI78" s="4"/>
      <c r="AJ78" s="4"/>
      <c r="AK78" s="4"/>
      <c r="AL78" s="4"/>
      <c r="AM78" s="4"/>
      <c r="AN78" s="4"/>
      <c r="AO78" s="4"/>
      <c r="AP78" s="8"/>
      <c r="AQ78" s="4"/>
      <c r="AR78" s="4"/>
      <c r="AS78" s="4"/>
      <c r="AT78" s="4" t="s">
        <v>772</v>
      </c>
      <c r="AU78" s="4" t="s">
        <v>995</v>
      </c>
      <c r="AV78" s="4" t="s">
        <v>233</v>
      </c>
      <c r="AW78" s="4"/>
      <c r="AX78" s="4"/>
      <c r="AY78" s="4"/>
      <c r="AZ78" s="4"/>
      <c r="BA78" s="4"/>
      <c r="BB78" s="4"/>
      <c r="BC78" s="4"/>
      <c r="BD78" s="4"/>
      <c r="BE78" s="4"/>
    </row>
    <row r="79" spans="1:57" s="38" customFormat="1" ht="45.75" customHeight="1">
      <c r="A79" s="93"/>
      <c r="B79" s="4" t="s">
        <v>1333</v>
      </c>
      <c r="C79" s="93"/>
      <c r="D79" s="93"/>
      <c r="E79" s="93"/>
      <c r="F79" s="93"/>
      <c r="G79" s="93"/>
      <c r="H79" s="93"/>
      <c r="I79" s="4" t="s">
        <v>568</v>
      </c>
      <c r="J79" s="4">
        <v>0.0015</v>
      </c>
      <c r="K79" s="4">
        <v>1</v>
      </c>
      <c r="L79" s="4">
        <v>0.0075</v>
      </c>
      <c r="M79" s="4">
        <v>3</v>
      </c>
      <c r="N79" s="4">
        <v>0.015</v>
      </c>
      <c r="O79" s="4">
        <v>9.5</v>
      </c>
      <c r="P79" s="4">
        <v>0.0375</v>
      </c>
      <c r="Q79" s="4">
        <v>6.4</v>
      </c>
      <c r="R79" s="4">
        <v>0.075</v>
      </c>
      <c r="S79" s="4">
        <v>10.3</v>
      </c>
      <c r="T79" s="16">
        <v>0.0075</v>
      </c>
      <c r="U79" s="4"/>
      <c r="V79" s="8">
        <v>1.875</v>
      </c>
      <c r="W79" s="4"/>
      <c r="X79" s="4" t="s">
        <v>533</v>
      </c>
      <c r="Y79" s="4"/>
      <c r="Z79" s="4"/>
      <c r="AA79" s="4"/>
      <c r="AB79" s="4"/>
      <c r="AC79" s="4"/>
      <c r="AD79" s="4"/>
      <c r="AE79" s="4"/>
      <c r="AF79" s="4"/>
      <c r="AG79" s="4">
        <v>0.2</v>
      </c>
      <c r="AH79" s="4">
        <v>100</v>
      </c>
      <c r="AI79" s="4"/>
      <c r="AJ79" s="4"/>
      <c r="AK79" s="4"/>
      <c r="AL79" s="4"/>
      <c r="AM79" s="4"/>
      <c r="AN79" s="4"/>
      <c r="AO79" s="4"/>
      <c r="AP79" s="8"/>
      <c r="AQ79" s="4"/>
      <c r="AR79" s="4"/>
      <c r="AS79" s="4"/>
      <c r="AT79" s="4" t="s">
        <v>772</v>
      </c>
      <c r="AU79" s="4" t="s">
        <v>995</v>
      </c>
      <c r="AV79" s="4" t="s">
        <v>233</v>
      </c>
      <c r="AW79" s="4"/>
      <c r="AX79" s="4"/>
      <c r="AY79" s="4"/>
      <c r="AZ79" s="4"/>
      <c r="BA79" s="4"/>
      <c r="BB79" s="4"/>
      <c r="BC79" s="4"/>
      <c r="BD79" s="4"/>
      <c r="BE79" s="4"/>
    </row>
    <row r="80" spans="1:57" s="38" customFormat="1" ht="45.75" customHeight="1">
      <c r="A80" s="93"/>
      <c r="B80" s="4" t="s">
        <v>1333</v>
      </c>
      <c r="C80" s="93"/>
      <c r="D80" s="93"/>
      <c r="E80" s="93"/>
      <c r="F80" s="93"/>
      <c r="G80" s="93"/>
      <c r="H80" s="93"/>
      <c r="I80" s="4" t="s">
        <v>305</v>
      </c>
      <c r="J80" s="4">
        <v>0.0015</v>
      </c>
      <c r="K80" s="4">
        <v>2</v>
      </c>
      <c r="L80" s="4">
        <v>0.0075</v>
      </c>
      <c r="M80" s="4">
        <v>0.8</v>
      </c>
      <c r="N80" s="4">
        <v>0.015</v>
      </c>
      <c r="O80" s="4">
        <v>2.1</v>
      </c>
      <c r="P80" s="4">
        <v>0.0375</v>
      </c>
      <c r="Q80" s="4">
        <v>2.3</v>
      </c>
      <c r="R80" s="4">
        <v>0.075</v>
      </c>
      <c r="S80" s="4">
        <v>4.7</v>
      </c>
      <c r="T80" s="16">
        <v>0.0484375</v>
      </c>
      <c r="U80" s="4"/>
      <c r="V80" s="9">
        <v>12.109375</v>
      </c>
      <c r="W80" s="4"/>
      <c r="X80" s="4" t="s">
        <v>533</v>
      </c>
      <c r="Y80" s="4"/>
      <c r="Z80" s="4"/>
      <c r="AA80" s="4"/>
      <c r="AB80" s="4"/>
      <c r="AC80" s="4"/>
      <c r="AD80" s="4"/>
      <c r="AE80" s="4"/>
      <c r="AF80" s="4"/>
      <c r="AG80" s="4">
        <v>0.2</v>
      </c>
      <c r="AH80" s="4">
        <v>20</v>
      </c>
      <c r="AI80" s="4"/>
      <c r="AJ80" s="4"/>
      <c r="AK80" s="4"/>
      <c r="AL80" s="4"/>
      <c r="AM80" s="4"/>
      <c r="AN80" s="4"/>
      <c r="AO80" s="4"/>
      <c r="AP80" s="8"/>
      <c r="AQ80" s="4"/>
      <c r="AR80" s="4"/>
      <c r="AS80" s="4"/>
      <c r="AT80" s="4" t="s">
        <v>599</v>
      </c>
      <c r="AU80" s="4" t="s">
        <v>772</v>
      </c>
      <c r="AV80" s="4" t="s">
        <v>995</v>
      </c>
      <c r="AW80" s="4" t="s">
        <v>233</v>
      </c>
      <c r="AX80" s="4"/>
      <c r="AY80" s="4"/>
      <c r="AZ80" s="4"/>
      <c r="BA80" s="4"/>
      <c r="BB80" s="4"/>
      <c r="BC80" s="4"/>
      <c r="BD80" s="4"/>
      <c r="BE80" s="4"/>
    </row>
    <row r="81" spans="1:57" s="38" customFormat="1" ht="45.75" customHeight="1">
      <c r="A81" s="93"/>
      <c r="B81" s="4" t="s">
        <v>1333</v>
      </c>
      <c r="C81" s="93"/>
      <c r="D81" s="93"/>
      <c r="E81" s="93"/>
      <c r="F81" s="93"/>
      <c r="G81" s="93"/>
      <c r="H81" s="93"/>
      <c r="I81" s="4" t="s">
        <v>821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10">
        <v>0.0049</v>
      </c>
      <c r="U81" s="4"/>
      <c r="V81" s="8">
        <v>1.225</v>
      </c>
      <c r="W81" s="4"/>
      <c r="X81" s="4" t="s">
        <v>533</v>
      </c>
      <c r="Y81" s="4"/>
      <c r="Z81" s="4"/>
      <c r="AA81" s="4"/>
      <c r="AB81" s="4"/>
      <c r="AC81" s="4"/>
      <c r="AD81" s="4"/>
      <c r="AE81" s="4"/>
      <c r="AF81" s="4"/>
      <c r="AG81" s="4">
        <v>0.2</v>
      </c>
      <c r="AH81" s="4">
        <v>0</v>
      </c>
      <c r="AI81" s="4"/>
      <c r="AJ81" s="4"/>
      <c r="AK81" s="4"/>
      <c r="AL81" s="4"/>
      <c r="AM81" s="4"/>
      <c r="AN81" s="4"/>
      <c r="AO81" s="4"/>
      <c r="AP81" s="8"/>
      <c r="AQ81" s="4"/>
      <c r="AR81" s="4"/>
      <c r="AS81" s="4"/>
      <c r="AT81" s="4" t="s">
        <v>1007</v>
      </c>
      <c r="AU81" s="4" t="s">
        <v>774</v>
      </c>
      <c r="AV81" s="4" t="s">
        <v>775</v>
      </c>
      <c r="AW81" s="4" t="s">
        <v>776</v>
      </c>
      <c r="AX81" s="4" t="s">
        <v>995</v>
      </c>
      <c r="AY81" s="4" t="s">
        <v>233</v>
      </c>
      <c r="AZ81" s="4"/>
      <c r="BA81" s="4"/>
      <c r="BB81" s="4"/>
      <c r="BC81" s="4"/>
      <c r="BD81" s="4"/>
      <c r="BE81" s="4"/>
    </row>
    <row r="82" spans="1:57" s="38" customFormat="1" ht="45.75" customHeight="1">
      <c r="A82" s="93"/>
      <c r="B82" s="4" t="s">
        <v>1333</v>
      </c>
      <c r="C82" s="93"/>
      <c r="D82" s="93"/>
      <c r="E82" s="93"/>
      <c r="F82" s="93"/>
      <c r="G82" s="93"/>
      <c r="H82" s="93"/>
      <c r="I82" s="4" t="s">
        <v>305</v>
      </c>
      <c r="J82" s="4">
        <v>0.00375</v>
      </c>
      <c r="K82" s="4">
        <v>0.8</v>
      </c>
      <c r="L82" s="4">
        <v>0.0075</v>
      </c>
      <c r="M82" s="4">
        <v>0.8</v>
      </c>
      <c r="N82" s="4">
        <v>0.015</v>
      </c>
      <c r="O82" s="4">
        <v>0.8</v>
      </c>
      <c r="P82" s="4">
        <v>0.0375</v>
      </c>
      <c r="Q82" s="4">
        <v>1.5</v>
      </c>
      <c r="R82" s="4">
        <v>0.075</v>
      </c>
      <c r="S82" s="4">
        <v>3.7</v>
      </c>
      <c r="T82" s="4">
        <v>0.063</v>
      </c>
      <c r="U82" s="4"/>
      <c r="V82" s="9">
        <v>15.75</v>
      </c>
      <c r="W82" s="4"/>
      <c r="X82" s="4" t="s">
        <v>533</v>
      </c>
      <c r="Y82" s="4"/>
      <c r="Z82" s="4"/>
      <c r="AA82" s="4"/>
      <c r="AB82" s="4"/>
      <c r="AC82" s="4"/>
      <c r="AD82" s="4"/>
      <c r="AE82" s="4"/>
      <c r="AF82" s="4"/>
      <c r="AG82" s="4">
        <v>0.1</v>
      </c>
      <c r="AH82" s="4">
        <v>80</v>
      </c>
      <c r="AI82" s="4"/>
      <c r="AJ82" s="4"/>
      <c r="AK82" s="4"/>
      <c r="AL82" s="4"/>
      <c r="AM82" s="4"/>
      <c r="AN82" s="4"/>
      <c r="AO82" s="4"/>
      <c r="AP82" s="8"/>
      <c r="AQ82" s="4"/>
      <c r="AR82" s="4"/>
      <c r="AS82" s="4"/>
      <c r="AT82" s="4" t="s">
        <v>1007</v>
      </c>
      <c r="AU82" s="4" t="s">
        <v>774</v>
      </c>
      <c r="AV82" s="4" t="s">
        <v>775</v>
      </c>
      <c r="AW82" s="4" t="s">
        <v>776</v>
      </c>
      <c r="AX82" s="4" t="s">
        <v>999</v>
      </c>
      <c r="AY82" s="4" t="s">
        <v>995</v>
      </c>
      <c r="AZ82" s="4" t="s">
        <v>233</v>
      </c>
      <c r="BA82" s="4"/>
      <c r="BB82" s="4"/>
      <c r="BC82" s="4"/>
      <c r="BD82" s="4"/>
      <c r="BE82" s="4"/>
    </row>
    <row r="83" spans="1:57" s="38" customFormat="1" ht="45.75" customHeight="1">
      <c r="A83" s="93"/>
      <c r="B83" s="4" t="s">
        <v>1333</v>
      </c>
      <c r="C83" s="93"/>
      <c r="D83" s="93"/>
      <c r="E83" s="93"/>
      <c r="F83" s="93"/>
      <c r="G83" s="93"/>
      <c r="H83" s="93"/>
      <c r="I83" s="4" t="s">
        <v>821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16">
        <v>0.005</v>
      </c>
      <c r="U83" s="4"/>
      <c r="V83" s="11">
        <v>1.25</v>
      </c>
      <c r="W83" s="4"/>
      <c r="X83" s="4" t="s">
        <v>533</v>
      </c>
      <c r="Y83" s="4"/>
      <c r="Z83" s="4"/>
      <c r="AA83" s="4"/>
      <c r="AB83" s="11"/>
      <c r="AC83" s="4"/>
      <c r="AD83" s="4"/>
      <c r="AE83" s="4"/>
      <c r="AF83" s="4"/>
      <c r="AG83" s="4">
        <v>0.1</v>
      </c>
      <c r="AH83" s="4">
        <v>20</v>
      </c>
      <c r="AI83" s="4"/>
      <c r="AJ83" s="4"/>
      <c r="AK83" s="4"/>
      <c r="AL83" s="4"/>
      <c r="AM83" s="4"/>
      <c r="AN83" s="4"/>
      <c r="AO83" s="4"/>
      <c r="AP83" s="8"/>
      <c r="AQ83" s="4"/>
      <c r="AR83" s="4"/>
      <c r="AS83" s="4"/>
      <c r="AT83" s="4" t="s">
        <v>889</v>
      </c>
      <c r="AU83" s="4" t="s">
        <v>995</v>
      </c>
      <c r="AV83" s="4" t="s">
        <v>233</v>
      </c>
      <c r="AW83" s="4"/>
      <c r="AX83" s="4"/>
      <c r="AY83" s="4"/>
      <c r="AZ83" s="4"/>
      <c r="BA83" s="4"/>
      <c r="BB83" s="4"/>
      <c r="BC83" s="4"/>
      <c r="BD83" s="4"/>
      <c r="BE83" s="4"/>
    </row>
    <row r="84" spans="1:57" s="38" customFormat="1" ht="45.75" customHeight="1">
      <c r="A84" s="93"/>
      <c r="B84" s="4" t="s">
        <v>1333</v>
      </c>
      <c r="C84" s="93"/>
      <c r="D84" s="93"/>
      <c r="E84" s="93"/>
      <c r="F84" s="93"/>
      <c r="G84" s="93"/>
      <c r="H84" s="93"/>
      <c r="I84" s="4" t="s">
        <v>821</v>
      </c>
      <c r="J84" s="4">
        <v>0.00375</v>
      </c>
      <c r="K84" s="4">
        <v>1.3</v>
      </c>
      <c r="L84" s="4">
        <v>0.0075</v>
      </c>
      <c r="M84" s="4">
        <v>2.6</v>
      </c>
      <c r="N84" s="4">
        <v>0.015</v>
      </c>
      <c r="O84" s="4">
        <v>7</v>
      </c>
      <c r="P84" s="4">
        <v>0.0375</v>
      </c>
      <c r="Q84" s="4">
        <v>10.9</v>
      </c>
      <c r="R84" s="4">
        <v>0.075</v>
      </c>
      <c r="S84" s="4">
        <v>14</v>
      </c>
      <c r="T84" s="4">
        <v>0.0082</v>
      </c>
      <c r="U84" s="4"/>
      <c r="V84" s="9">
        <v>2.05</v>
      </c>
      <c r="W84" s="4"/>
      <c r="X84" s="4" t="s">
        <v>533</v>
      </c>
      <c r="Y84" s="4"/>
      <c r="Z84" s="4"/>
      <c r="AA84" s="4"/>
      <c r="AB84" s="11"/>
      <c r="AC84" s="4"/>
      <c r="AD84" s="4"/>
      <c r="AE84" s="4"/>
      <c r="AF84" s="4"/>
      <c r="AG84" s="4">
        <v>0.1</v>
      </c>
      <c r="AH84" s="4">
        <v>0</v>
      </c>
      <c r="AI84" s="4"/>
      <c r="AJ84" s="4"/>
      <c r="AK84" s="4"/>
      <c r="AL84" s="4"/>
      <c r="AM84" s="4"/>
      <c r="AN84" s="4"/>
      <c r="AO84" s="4"/>
      <c r="AP84" s="8"/>
      <c r="AQ84" s="4"/>
      <c r="AR84" s="4"/>
      <c r="AS84" s="4"/>
      <c r="AT84" s="4" t="s">
        <v>999</v>
      </c>
      <c r="AU84" s="4" t="s">
        <v>995</v>
      </c>
      <c r="AV84" s="4" t="s">
        <v>233</v>
      </c>
      <c r="AW84" s="4"/>
      <c r="AX84" s="4"/>
      <c r="AY84" s="4"/>
      <c r="AZ84" s="4"/>
      <c r="BA84" s="4"/>
      <c r="BB84" s="4"/>
      <c r="BC84" s="4"/>
      <c r="BD84" s="4"/>
      <c r="BE84" s="4"/>
    </row>
    <row r="85" spans="1:57" s="38" customFormat="1" ht="45.75" customHeight="1">
      <c r="A85" s="94"/>
      <c r="B85" s="4" t="s">
        <v>1333</v>
      </c>
      <c r="C85" s="94"/>
      <c r="D85" s="94"/>
      <c r="E85" s="94"/>
      <c r="F85" s="94"/>
      <c r="G85" s="94"/>
      <c r="H85" s="94"/>
      <c r="I85" s="4" t="s">
        <v>928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>
        <f>V85/250</f>
        <v>0.0072</v>
      </c>
      <c r="U85" s="4"/>
      <c r="V85" s="4">
        <v>1.8</v>
      </c>
      <c r="W85" s="4"/>
      <c r="X85" s="4" t="s">
        <v>533</v>
      </c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8"/>
      <c r="AQ85" s="4"/>
      <c r="AR85" s="4"/>
      <c r="AS85" s="4"/>
      <c r="AT85" s="4" t="s">
        <v>621</v>
      </c>
      <c r="AU85" s="4" t="s">
        <v>775</v>
      </c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s="38" customFormat="1" ht="45.75" customHeight="1">
      <c r="A86" s="92" t="s">
        <v>813</v>
      </c>
      <c r="B86" s="4" t="s">
        <v>793</v>
      </c>
      <c r="C86" s="92" t="s">
        <v>1000</v>
      </c>
      <c r="D86" s="92" t="s">
        <v>1001</v>
      </c>
      <c r="E86" s="97">
        <v>162</v>
      </c>
      <c r="F86" s="92" t="s">
        <v>1002</v>
      </c>
      <c r="G86" s="92" t="s">
        <v>502</v>
      </c>
      <c r="H86" s="92" t="s">
        <v>912</v>
      </c>
      <c r="I86" s="4" t="s">
        <v>928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11">
        <f>V86/250</f>
        <v>1.852</v>
      </c>
      <c r="U86" s="8">
        <f>GEOMEAN(T86:T88)</f>
        <v>1.680394094871253</v>
      </c>
      <c r="V86" s="4">
        <v>463</v>
      </c>
      <c r="W86" s="9">
        <f>GEOMEAN(V86:V88)</f>
        <v>420.0985237178131</v>
      </c>
      <c r="X86" s="4" t="s">
        <v>1314</v>
      </c>
      <c r="Y86" s="4" t="s">
        <v>787</v>
      </c>
      <c r="Z86" s="4"/>
      <c r="AA86" s="4" t="s">
        <v>923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 t="s">
        <v>1365</v>
      </c>
      <c r="AM86" s="4"/>
      <c r="AN86" s="9"/>
      <c r="AO86" s="4" t="s">
        <v>1198</v>
      </c>
      <c r="AP86" s="9">
        <v>115</v>
      </c>
      <c r="AQ86" s="9">
        <v>115</v>
      </c>
      <c r="AR86" s="4" t="s">
        <v>923</v>
      </c>
      <c r="AS86" s="4"/>
      <c r="AT86" s="4" t="s">
        <v>619</v>
      </c>
      <c r="AU86" s="4" t="s">
        <v>414</v>
      </c>
      <c r="AV86" s="4" t="s">
        <v>415</v>
      </c>
      <c r="AW86" s="4" t="s">
        <v>890</v>
      </c>
      <c r="AX86" s="4"/>
      <c r="AY86" s="4"/>
      <c r="AZ86" s="4"/>
      <c r="BA86" s="4"/>
      <c r="BB86" s="4"/>
      <c r="BC86" s="4"/>
      <c r="BD86" s="4"/>
      <c r="BE86" s="4"/>
    </row>
    <row r="87" spans="1:57" s="38" customFormat="1" ht="61.5" customHeight="1">
      <c r="A87" s="93"/>
      <c r="B87" s="4" t="s">
        <v>793</v>
      </c>
      <c r="C87" s="93"/>
      <c r="D87" s="93"/>
      <c r="E87" s="98"/>
      <c r="F87" s="93"/>
      <c r="G87" s="93"/>
      <c r="H87" s="93"/>
      <c r="I87" s="4" t="s">
        <v>545</v>
      </c>
      <c r="J87" s="4">
        <v>0.25</v>
      </c>
      <c r="K87" s="4">
        <v>1.02</v>
      </c>
      <c r="L87" s="4">
        <v>2.5</v>
      </c>
      <c r="M87" s="4">
        <v>1.75</v>
      </c>
      <c r="N87" s="4">
        <v>25</v>
      </c>
      <c r="O87" s="4">
        <v>3.53</v>
      </c>
      <c r="P87" s="4"/>
      <c r="Q87" s="4"/>
      <c r="R87" s="4"/>
      <c r="S87" s="4"/>
      <c r="T87" s="8">
        <v>18.30056179775281</v>
      </c>
      <c r="U87" s="4"/>
      <c r="V87" s="9">
        <v>4575.140449438202</v>
      </c>
      <c r="W87" s="4"/>
      <c r="X87" s="9" t="s">
        <v>895</v>
      </c>
      <c r="Y87" s="4"/>
      <c r="Z87" s="4"/>
      <c r="AA87" s="9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9"/>
      <c r="AO87" s="4"/>
      <c r="AP87" s="9"/>
      <c r="AQ87" s="4"/>
      <c r="AR87" s="4"/>
      <c r="AS87" s="4"/>
      <c r="AT87" s="4" t="s">
        <v>123</v>
      </c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s="38" customFormat="1" ht="45.75" customHeight="1">
      <c r="A88" s="94"/>
      <c r="B88" s="4" t="s">
        <v>793</v>
      </c>
      <c r="C88" s="94"/>
      <c r="D88" s="94"/>
      <c r="E88" s="99"/>
      <c r="F88" s="94"/>
      <c r="G88" s="94"/>
      <c r="H88" s="94"/>
      <c r="I88" s="4" t="s">
        <v>545</v>
      </c>
      <c r="J88" s="4">
        <v>10</v>
      </c>
      <c r="K88" s="4">
        <v>11.8</v>
      </c>
      <c r="L88" s="4">
        <v>25</v>
      </c>
      <c r="M88" s="4">
        <v>13.7</v>
      </c>
      <c r="N88" s="4">
        <v>50</v>
      </c>
      <c r="O88" s="4">
        <v>8.9</v>
      </c>
      <c r="P88" s="4"/>
      <c r="Q88" s="4"/>
      <c r="R88" s="4"/>
      <c r="S88" s="4"/>
      <c r="T88" s="4">
        <v>0.14</v>
      </c>
      <c r="U88" s="4"/>
      <c r="V88" s="9">
        <v>35</v>
      </c>
      <c r="W88" s="4"/>
      <c r="X88" s="9" t="s">
        <v>787</v>
      </c>
      <c r="Y88" s="4"/>
      <c r="Z88" s="4"/>
      <c r="AA88" s="9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9"/>
      <c r="AO88" s="4"/>
      <c r="AP88" s="9"/>
      <c r="AQ88" s="4"/>
      <c r="AR88" s="4"/>
      <c r="AS88" s="4"/>
      <c r="AT88" s="4" t="s">
        <v>1096</v>
      </c>
      <c r="AU88" s="4" t="s">
        <v>414</v>
      </c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s="38" customFormat="1" ht="45.75" customHeight="1">
      <c r="A89" s="92" t="s">
        <v>546</v>
      </c>
      <c r="B89" s="4" t="s">
        <v>1041</v>
      </c>
      <c r="C89" s="92" t="s">
        <v>280</v>
      </c>
      <c r="D89" s="96" t="s">
        <v>281</v>
      </c>
      <c r="E89" s="92">
        <v>132.2</v>
      </c>
      <c r="F89" s="92" t="s">
        <v>282</v>
      </c>
      <c r="G89" s="92" t="s">
        <v>502</v>
      </c>
      <c r="H89" s="92" t="s">
        <v>613</v>
      </c>
      <c r="I89" s="4" t="s">
        <v>821</v>
      </c>
      <c r="J89" s="4">
        <v>5</v>
      </c>
      <c r="K89" s="4">
        <v>12.5</v>
      </c>
      <c r="L89" s="4">
        <v>10</v>
      </c>
      <c r="M89" s="4">
        <v>18.4</v>
      </c>
      <c r="N89" s="4">
        <v>25</v>
      </c>
      <c r="O89" s="4">
        <v>15.4</v>
      </c>
      <c r="P89" s="4"/>
      <c r="Q89" s="4"/>
      <c r="R89" s="4"/>
      <c r="S89" s="4"/>
      <c r="T89" s="11">
        <v>2</v>
      </c>
      <c r="U89" s="8">
        <f>GEOMEAN(T89:T98)</f>
        <v>1.2834050541727022</v>
      </c>
      <c r="V89" s="9">
        <v>500</v>
      </c>
      <c r="W89" s="9">
        <f>GEOMEAN(V89:V98)</f>
        <v>320.85126354317566</v>
      </c>
      <c r="X89" s="9" t="s">
        <v>1314</v>
      </c>
      <c r="Y89" s="9" t="s">
        <v>533</v>
      </c>
      <c r="Z89" s="11" t="s">
        <v>1097</v>
      </c>
      <c r="AA89" s="9" t="s">
        <v>922</v>
      </c>
      <c r="AB89" s="11">
        <v>0.2</v>
      </c>
      <c r="AC89" s="4">
        <v>100</v>
      </c>
      <c r="AD89" s="11" t="s">
        <v>787</v>
      </c>
      <c r="AE89" s="11" t="s">
        <v>784</v>
      </c>
      <c r="AF89" s="11" t="s">
        <v>1097</v>
      </c>
      <c r="AG89" s="10" t="s">
        <v>336</v>
      </c>
      <c r="AH89" s="4">
        <v>80</v>
      </c>
      <c r="AI89" s="4"/>
      <c r="AJ89" s="4" t="s">
        <v>784</v>
      </c>
      <c r="AK89" s="4"/>
      <c r="AL89" s="4" t="s">
        <v>1365</v>
      </c>
      <c r="AM89" s="4"/>
      <c r="AN89" s="9">
        <v>83</v>
      </c>
      <c r="AO89" s="4" t="s">
        <v>1199</v>
      </c>
      <c r="AP89" s="9">
        <v>227</v>
      </c>
      <c r="AQ89" s="9">
        <v>148</v>
      </c>
      <c r="AR89" s="4" t="s">
        <v>922</v>
      </c>
      <c r="AS89" s="4"/>
      <c r="AT89" s="4" t="s">
        <v>676</v>
      </c>
      <c r="AU89" s="4" t="s">
        <v>473</v>
      </c>
      <c r="AV89" s="4" t="s">
        <v>950</v>
      </c>
      <c r="AW89" s="4" t="s">
        <v>1151</v>
      </c>
      <c r="AX89" s="4" t="s">
        <v>887</v>
      </c>
      <c r="AY89" s="4" t="s">
        <v>1007</v>
      </c>
      <c r="AZ89" s="4" t="s">
        <v>1008</v>
      </c>
      <c r="BA89" s="4" t="s">
        <v>474</v>
      </c>
      <c r="BB89" s="4" t="s">
        <v>475</v>
      </c>
      <c r="BC89" s="4" t="s">
        <v>949</v>
      </c>
      <c r="BD89" s="4"/>
      <c r="BE89" s="4"/>
    </row>
    <row r="90" spans="1:57" s="38" customFormat="1" ht="75" customHeight="1">
      <c r="A90" s="93"/>
      <c r="B90" s="4" t="s">
        <v>1041</v>
      </c>
      <c r="C90" s="93"/>
      <c r="D90" s="85"/>
      <c r="E90" s="93"/>
      <c r="F90" s="93"/>
      <c r="G90" s="93"/>
      <c r="H90" s="93"/>
      <c r="I90" s="4" t="s">
        <v>821</v>
      </c>
      <c r="J90" s="4">
        <v>0.5</v>
      </c>
      <c r="K90" s="4">
        <v>1.4</v>
      </c>
      <c r="L90" s="4">
        <v>1</v>
      </c>
      <c r="M90" s="4">
        <v>0.9</v>
      </c>
      <c r="N90" s="4">
        <v>2.5</v>
      </c>
      <c r="O90" s="4">
        <v>1.9</v>
      </c>
      <c r="P90" s="4">
        <v>5</v>
      </c>
      <c r="Q90" s="4">
        <v>7.1</v>
      </c>
      <c r="R90" s="4">
        <v>10</v>
      </c>
      <c r="S90" s="4">
        <v>15.8</v>
      </c>
      <c r="T90" s="8">
        <v>3.1</v>
      </c>
      <c r="U90" s="4"/>
      <c r="V90" s="9">
        <v>775</v>
      </c>
      <c r="W90" s="4"/>
      <c r="X90" s="9" t="s">
        <v>1314</v>
      </c>
      <c r="Y90" s="9"/>
      <c r="Z90" s="9" t="s">
        <v>37</v>
      </c>
      <c r="AA90" s="9"/>
      <c r="AB90" s="4">
        <v>2</v>
      </c>
      <c r="AC90" s="4">
        <v>80</v>
      </c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 t="s">
        <v>1200</v>
      </c>
      <c r="AP90" s="9"/>
      <c r="AQ90" s="4"/>
      <c r="AR90" s="4"/>
      <c r="AS90" s="4"/>
      <c r="AT90" s="4" t="s">
        <v>885</v>
      </c>
      <c r="AU90" s="4" t="s">
        <v>886</v>
      </c>
      <c r="AV90" s="4" t="s">
        <v>476</v>
      </c>
      <c r="AW90" s="4" t="s">
        <v>414</v>
      </c>
      <c r="AX90" s="4" t="s">
        <v>887</v>
      </c>
      <c r="AY90" s="4" t="s">
        <v>296</v>
      </c>
      <c r="AZ90" s="4" t="s">
        <v>297</v>
      </c>
      <c r="BA90" s="4" t="s">
        <v>889</v>
      </c>
      <c r="BB90" s="4" t="s">
        <v>1006</v>
      </c>
      <c r="BC90" s="4" t="s">
        <v>413</v>
      </c>
      <c r="BD90" s="4"/>
      <c r="BE90" s="4" t="s">
        <v>701</v>
      </c>
    </row>
    <row r="91" spans="1:57" s="38" customFormat="1" ht="45.75" customHeight="1">
      <c r="A91" s="93"/>
      <c r="B91" s="4" t="s">
        <v>1041</v>
      </c>
      <c r="C91" s="93"/>
      <c r="D91" s="85"/>
      <c r="E91" s="93"/>
      <c r="F91" s="93"/>
      <c r="G91" s="93"/>
      <c r="H91" s="93"/>
      <c r="I91" s="4" t="s">
        <v>928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>
        <v>2</v>
      </c>
      <c r="U91" s="4"/>
      <c r="V91" s="4">
        <v>500</v>
      </c>
      <c r="W91" s="4"/>
      <c r="X91" s="9" t="s">
        <v>1314</v>
      </c>
      <c r="Y91" s="9"/>
      <c r="Z91" s="9"/>
      <c r="AA91" s="9"/>
      <c r="AB91" s="9">
        <v>5</v>
      </c>
      <c r="AC91" s="4">
        <v>100</v>
      </c>
      <c r="AD91" s="4"/>
      <c r="AE91" s="4"/>
      <c r="AF91" s="4"/>
      <c r="AG91" s="10"/>
      <c r="AH91" s="4"/>
      <c r="AI91" s="4"/>
      <c r="AJ91" s="4"/>
      <c r="AK91" s="4"/>
      <c r="AL91" s="4"/>
      <c r="AM91" s="4" t="s">
        <v>1201</v>
      </c>
      <c r="AN91" s="4"/>
      <c r="AO91" s="4"/>
      <c r="AP91" s="9"/>
      <c r="AQ91" s="4"/>
      <c r="AR91" s="4"/>
      <c r="AS91" s="4"/>
      <c r="AT91" s="4" t="s">
        <v>598</v>
      </c>
      <c r="AU91" s="4" t="s">
        <v>599</v>
      </c>
      <c r="AV91" s="4" t="s">
        <v>772</v>
      </c>
      <c r="AW91" s="4" t="s">
        <v>298</v>
      </c>
      <c r="AX91" s="4" t="s">
        <v>1097</v>
      </c>
      <c r="AY91" s="4" t="s">
        <v>416</v>
      </c>
      <c r="AZ91" s="4" t="s">
        <v>34</v>
      </c>
      <c r="BA91" s="4" t="s">
        <v>35</v>
      </c>
      <c r="BB91" s="4" t="s">
        <v>997</v>
      </c>
      <c r="BC91" s="4"/>
      <c r="BD91" s="4"/>
      <c r="BE91" s="4"/>
    </row>
    <row r="92" spans="1:57" s="39" customFormat="1" ht="76.5" customHeight="1">
      <c r="A92" s="93"/>
      <c r="B92" s="4" t="s">
        <v>1041</v>
      </c>
      <c r="C92" s="93"/>
      <c r="D92" s="85"/>
      <c r="E92" s="93"/>
      <c r="F92" s="93"/>
      <c r="G92" s="93"/>
      <c r="H92" s="93"/>
      <c r="I92" s="4" t="s">
        <v>821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11">
        <v>1.4</v>
      </c>
      <c r="U92" s="4"/>
      <c r="V92" s="9">
        <v>350</v>
      </c>
      <c r="W92" s="4"/>
      <c r="X92" s="9" t="s">
        <v>1314</v>
      </c>
      <c r="Y92" s="9"/>
      <c r="Z92" s="9"/>
      <c r="AA92" s="9"/>
      <c r="AB92" s="4"/>
      <c r="AC92" s="4"/>
      <c r="AD92" s="4"/>
      <c r="AE92" s="4"/>
      <c r="AF92" s="4"/>
      <c r="AG92" s="10"/>
      <c r="AH92" s="4"/>
      <c r="AI92" s="4"/>
      <c r="AJ92" s="4"/>
      <c r="AK92" s="4"/>
      <c r="AL92" s="4"/>
      <c r="AM92" s="4" t="s">
        <v>1202</v>
      </c>
      <c r="AN92" s="4"/>
      <c r="AO92" s="4"/>
      <c r="AP92" s="9"/>
      <c r="AQ92" s="4"/>
      <c r="AR92" s="4"/>
      <c r="AS92" s="4"/>
      <c r="AT92" s="4" t="s">
        <v>1007</v>
      </c>
      <c r="AU92" s="4" t="s">
        <v>1008</v>
      </c>
      <c r="AV92" s="4" t="s">
        <v>887</v>
      </c>
      <c r="AW92" s="4" t="s">
        <v>599</v>
      </c>
      <c r="AX92" s="4" t="s">
        <v>474</v>
      </c>
      <c r="AY92" s="4" t="s">
        <v>475</v>
      </c>
      <c r="AZ92" s="4" t="s">
        <v>1150</v>
      </c>
      <c r="BA92" s="4" t="s">
        <v>416</v>
      </c>
      <c r="BB92" s="4" t="s">
        <v>36</v>
      </c>
      <c r="BC92" s="4" t="s">
        <v>837</v>
      </c>
      <c r="BD92" s="4"/>
      <c r="BE92" s="4"/>
    </row>
    <row r="93" spans="1:57" s="39" customFormat="1" ht="72.75" customHeight="1">
      <c r="A93" s="93"/>
      <c r="B93" s="4" t="s">
        <v>1041</v>
      </c>
      <c r="C93" s="93"/>
      <c r="D93" s="85"/>
      <c r="E93" s="93"/>
      <c r="F93" s="93"/>
      <c r="G93" s="93"/>
      <c r="H93" s="93"/>
      <c r="I93" s="4" t="s">
        <v>928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11">
        <v>1.436</v>
      </c>
      <c r="U93" s="4"/>
      <c r="V93" s="4">
        <v>359</v>
      </c>
      <c r="W93" s="4"/>
      <c r="X93" s="9" t="s">
        <v>1314</v>
      </c>
      <c r="Y93" s="9"/>
      <c r="Z93" s="9"/>
      <c r="AA93" s="9"/>
      <c r="AB93" s="11"/>
      <c r="AC93" s="4"/>
      <c r="AD93" s="4"/>
      <c r="AE93" s="4"/>
      <c r="AF93" s="4"/>
      <c r="AG93" s="10"/>
      <c r="AH93" s="4"/>
      <c r="AI93" s="4"/>
      <c r="AJ93" s="4"/>
      <c r="AK93" s="4"/>
      <c r="AL93" s="4"/>
      <c r="AM93" s="4"/>
      <c r="AN93" s="4"/>
      <c r="AO93" s="4" t="s">
        <v>1203</v>
      </c>
      <c r="AP93" s="9"/>
      <c r="AQ93" s="4"/>
      <c r="AR93" s="4"/>
      <c r="AS93" s="4"/>
      <c r="AT93" s="7" t="s">
        <v>621</v>
      </c>
      <c r="AU93" s="4" t="s">
        <v>37</v>
      </c>
      <c r="AV93" s="4" t="s">
        <v>887</v>
      </c>
      <c r="AW93" s="4" t="s">
        <v>702</v>
      </c>
      <c r="AX93" s="4" t="s">
        <v>651</v>
      </c>
      <c r="AY93" s="4" t="s">
        <v>38</v>
      </c>
      <c r="AZ93" s="4" t="s">
        <v>488</v>
      </c>
      <c r="BA93" s="4" t="s">
        <v>489</v>
      </c>
      <c r="BB93" s="4" t="s">
        <v>837</v>
      </c>
      <c r="BC93" s="4"/>
      <c r="BD93" s="4"/>
      <c r="BE93" s="4"/>
    </row>
    <row r="94" spans="1:57" s="39" customFormat="1" ht="45.75" customHeight="1">
      <c r="A94" s="93"/>
      <c r="B94" s="4" t="s">
        <v>1041</v>
      </c>
      <c r="C94" s="93"/>
      <c r="D94" s="85"/>
      <c r="E94" s="93"/>
      <c r="F94" s="93"/>
      <c r="G94" s="93"/>
      <c r="H94" s="93"/>
      <c r="I94" s="4" t="s">
        <v>821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>
        <v>3.1</v>
      </c>
      <c r="U94" s="4"/>
      <c r="V94" s="9">
        <v>775</v>
      </c>
      <c r="W94" s="4"/>
      <c r="X94" s="9" t="s">
        <v>1314</v>
      </c>
      <c r="Y94" s="9"/>
      <c r="Z94" s="9"/>
      <c r="AA94" s="9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 t="s">
        <v>1204</v>
      </c>
      <c r="AP94" s="9"/>
      <c r="AQ94" s="4"/>
      <c r="AR94" s="4"/>
      <c r="AS94" s="4"/>
      <c r="AT94" s="4" t="s">
        <v>1158</v>
      </c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s="38" customFormat="1" ht="63" customHeight="1">
      <c r="A95" s="93"/>
      <c r="B95" s="4" t="s">
        <v>1041</v>
      </c>
      <c r="C95" s="93"/>
      <c r="D95" s="85"/>
      <c r="E95" s="93"/>
      <c r="F95" s="93"/>
      <c r="G95" s="93"/>
      <c r="H95" s="93"/>
      <c r="I95" s="4" t="s">
        <v>821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>
        <v>1.7</v>
      </c>
      <c r="U95" s="4"/>
      <c r="V95" s="9">
        <v>425</v>
      </c>
      <c r="W95" s="4"/>
      <c r="X95" s="9" t="s">
        <v>1314</v>
      </c>
      <c r="Y95" s="9"/>
      <c r="Z95" s="9"/>
      <c r="AA95" s="9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 t="s">
        <v>1205</v>
      </c>
      <c r="AN95" s="4"/>
      <c r="AO95" s="4"/>
      <c r="AP95" s="9"/>
      <c r="AQ95" s="4"/>
      <c r="AR95" s="4"/>
      <c r="AS95" s="4"/>
      <c r="AT95" s="4" t="s">
        <v>1158</v>
      </c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s="38" customFormat="1" ht="132" customHeight="1">
      <c r="A96" s="93"/>
      <c r="B96" s="4" t="s">
        <v>1041</v>
      </c>
      <c r="C96" s="93"/>
      <c r="D96" s="85"/>
      <c r="E96" s="93"/>
      <c r="F96" s="93"/>
      <c r="G96" s="93"/>
      <c r="H96" s="93"/>
      <c r="I96" s="4" t="s">
        <v>821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>
        <v>2.7</v>
      </c>
      <c r="U96" s="4"/>
      <c r="V96" s="9">
        <v>675</v>
      </c>
      <c r="W96" s="4"/>
      <c r="X96" s="9" t="s">
        <v>1314</v>
      </c>
      <c r="Y96" s="9"/>
      <c r="Z96" s="9"/>
      <c r="AA96" s="9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9"/>
      <c r="AQ96" s="4"/>
      <c r="AR96" s="4"/>
      <c r="AS96" s="4"/>
      <c r="AT96" s="4" t="s">
        <v>1158</v>
      </c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57" s="38" customFormat="1" ht="45.75" customHeight="1">
      <c r="A97" s="93"/>
      <c r="B97" s="4" t="s">
        <v>1041</v>
      </c>
      <c r="C97" s="93"/>
      <c r="D97" s="85"/>
      <c r="E97" s="93"/>
      <c r="F97" s="93"/>
      <c r="G97" s="93"/>
      <c r="H97" s="93"/>
      <c r="I97" s="4" t="s">
        <v>545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>
        <v>0.05</v>
      </c>
      <c r="U97" s="4"/>
      <c r="V97" s="9">
        <v>12.5</v>
      </c>
      <c r="W97" s="4"/>
      <c r="X97" s="9" t="s">
        <v>533</v>
      </c>
      <c r="Y97" s="9"/>
      <c r="Z97" s="9"/>
      <c r="AA97" s="9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7"/>
      <c r="AM97" s="7"/>
      <c r="AN97" s="4"/>
      <c r="AO97" s="4"/>
      <c r="AP97" s="9"/>
      <c r="AQ97" s="4"/>
      <c r="AR97" s="4"/>
      <c r="AS97" s="4"/>
      <c r="AT97" s="4" t="s">
        <v>651</v>
      </c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s="38" customFormat="1" ht="45.75" customHeight="1">
      <c r="A98" s="94"/>
      <c r="B98" s="4" t="s">
        <v>1041</v>
      </c>
      <c r="C98" s="94"/>
      <c r="D98" s="86"/>
      <c r="E98" s="94"/>
      <c r="F98" s="94"/>
      <c r="G98" s="94"/>
      <c r="H98" s="94"/>
      <c r="I98" s="4" t="s">
        <v>545</v>
      </c>
      <c r="J98" s="4">
        <v>1</v>
      </c>
      <c r="K98" s="4">
        <v>4.3</v>
      </c>
      <c r="L98" s="4">
        <v>5</v>
      </c>
      <c r="M98" s="4">
        <v>9.8</v>
      </c>
      <c r="N98" s="4">
        <v>25</v>
      </c>
      <c r="O98" s="4">
        <v>12.8</v>
      </c>
      <c r="P98" s="4"/>
      <c r="Q98" s="4"/>
      <c r="R98" s="4"/>
      <c r="S98" s="4"/>
      <c r="T98" s="8">
        <v>0.683579307916365</v>
      </c>
      <c r="U98" s="4"/>
      <c r="V98" s="9">
        <v>170.89482697909125</v>
      </c>
      <c r="W98" s="4"/>
      <c r="X98" s="9" t="s">
        <v>787</v>
      </c>
      <c r="Y98" s="9"/>
      <c r="Z98" s="9"/>
      <c r="AA98" s="9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9"/>
      <c r="AQ98" s="4"/>
      <c r="AR98" s="4"/>
      <c r="AS98" s="4"/>
      <c r="AT98" s="4" t="s">
        <v>651</v>
      </c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57" s="38" customFormat="1" ht="45.75" customHeight="1">
      <c r="A99" s="92" t="s">
        <v>1167</v>
      </c>
      <c r="B99" s="4" t="s">
        <v>807</v>
      </c>
      <c r="C99" s="92" t="s">
        <v>703</v>
      </c>
      <c r="D99" s="92" t="s">
        <v>515</v>
      </c>
      <c r="E99" s="92">
        <v>134.2</v>
      </c>
      <c r="F99" s="92" t="s">
        <v>282</v>
      </c>
      <c r="G99" s="92" t="s">
        <v>502</v>
      </c>
      <c r="H99" s="92" t="s">
        <v>516</v>
      </c>
      <c r="I99" s="4" t="s">
        <v>821</v>
      </c>
      <c r="J99" s="4">
        <v>10</v>
      </c>
      <c r="K99" s="4" t="s">
        <v>726</v>
      </c>
      <c r="L99" s="4">
        <v>25</v>
      </c>
      <c r="M99" s="4" t="s">
        <v>422</v>
      </c>
      <c r="N99" s="4">
        <v>50</v>
      </c>
      <c r="O99" s="4" t="s">
        <v>517</v>
      </c>
      <c r="P99" s="4" t="s">
        <v>518</v>
      </c>
      <c r="Q99" s="4" t="s">
        <v>423</v>
      </c>
      <c r="R99" s="4"/>
      <c r="S99" s="4"/>
      <c r="T99" s="4">
        <v>21</v>
      </c>
      <c r="U99" s="8">
        <f>GEOMEAN(T99:T100)</f>
        <v>20.79903843931253</v>
      </c>
      <c r="V99" s="4">
        <v>5250</v>
      </c>
      <c r="W99" s="9">
        <f>GEOMEAN(V99:V100)</f>
        <v>5199.75960982813</v>
      </c>
      <c r="X99" s="4" t="s">
        <v>895</v>
      </c>
      <c r="Y99" s="4" t="s">
        <v>895</v>
      </c>
      <c r="Z99" s="7" t="s">
        <v>885</v>
      </c>
      <c r="AA99" s="4" t="s">
        <v>922</v>
      </c>
      <c r="AB99" s="4">
        <v>5</v>
      </c>
      <c r="AC99" s="4">
        <v>0</v>
      </c>
      <c r="AD99" s="4" t="s">
        <v>1018</v>
      </c>
      <c r="AE99" s="4" t="s">
        <v>783</v>
      </c>
      <c r="AF99" s="4"/>
      <c r="AG99" s="4">
        <v>30</v>
      </c>
      <c r="AH99" s="4">
        <v>50</v>
      </c>
      <c r="AI99" s="4" t="s">
        <v>895</v>
      </c>
      <c r="AJ99" s="4" t="s">
        <v>782</v>
      </c>
      <c r="AK99" s="4"/>
      <c r="AL99" s="4" t="s">
        <v>1365</v>
      </c>
      <c r="AM99" s="4" t="s">
        <v>1206</v>
      </c>
      <c r="AN99" s="9">
        <v>911</v>
      </c>
      <c r="AO99" s="4"/>
      <c r="AP99" s="9">
        <v>367</v>
      </c>
      <c r="AQ99" s="9">
        <v>617</v>
      </c>
      <c r="AR99" s="4" t="s">
        <v>922</v>
      </c>
      <c r="AS99" s="4"/>
      <c r="AT99" s="4" t="s">
        <v>885</v>
      </c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 s="38" customFormat="1" ht="45.75" customHeight="1">
      <c r="A100" s="93"/>
      <c r="B100" s="4" t="s">
        <v>807</v>
      </c>
      <c r="C100" s="93"/>
      <c r="D100" s="93"/>
      <c r="E100" s="93"/>
      <c r="F100" s="93"/>
      <c r="G100" s="93"/>
      <c r="H100" s="93"/>
      <c r="I100" s="4" t="s">
        <v>821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>
        <f>V100/250</f>
        <v>20.6</v>
      </c>
      <c r="U100" s="4"/>
      <c r="V100" s="4">
        <v>5150</v>
      </c>
      <c r="W100" s="9"/>
      <c r="X100" s="4" t="s">
        <v>895</v>
      </c>
      <c r="Y100" s="4"/>
      <c r="Z100" s="4" t="s">
        <v>949</v>
      </c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 t="s">
        <v>1376</v>
      </c>
      <c r="AN100" s="9"/>
      <c r="AO100" s="4"/>
      <c r="AP100" s="4"/>
      <c r="AQ100" s="4"/>
      <c r="AR100" s="4"/>
      <c r="AS100" s="4"/>
      <c r="AT100" s="4" t="s">
        <v>949</v>
      </c>
      <c r="AU100" s="4" t="s">
        <v>619</v>
      </c>
      <c r="AV100" s="4" t="s">
        <v>35</v>
      </c>
      <c r="AW100" s="4" t="s">
        <v>519</v>
      </c>
      <c r="AX100" s="4" t="s">
        <v>520</v>
      </c>
      <c r="AY100" s="4" t="s">
        <v>1007</v>
      </c>
      <c r="AZ100" s="4" t="s">
        <v>521</v>
      </c>
      <c r="BA100" s="4" t="s">
        <v>416</v>
      </c>
      <c r="BB100" s="4" t="s">
        <v>996</v>
      </c>
      <c r="BC100" s="4"/>
      <c r="BD100" s="4"/>
      <c r="BE100" s="4"/>
    </row>
    <row r="101" spans="1:57" s="38" customFormat="1" ht="45.75" customHeight="1">
      <c r="A101" s="93"/>
      <c r="B101" s="4" t="s">
        <v>807</v>
      </c>
      <c r="C101" s="93"/>
      <c r="D101" s="93"/>
      <c r="E101" s="93"/>
      <c r="F101" s="93"/>
      <c r="G101" s="93"/>
      <c r="H101" s="93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11"/>
      <c r="U101" s="4"/>
      <c r="V101" s="4"/>
      <c r="W101" s="9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 t="s">
        <v>1207</v>
      </c>
      <c r="AN101" s="9"/>
      <c r="AO101" s="4"/>
      <c r="AP101" s="4"/>
      <c r="AQ101" s="4"/>
      <c r="AR101" s="4"/>
      <c r="AS101" s="4"/>
      <c r="AT101" s="4" t="s">
        <v>1151</v>
      </c>
      <c r="AU101" s="4" t="s">
        <v>1009</v>
      </c>
      <c r="AV101" s="4" t="s">
        <v>139</v>
      </c>
      <c r="AW101" s="4" t="s">
        <v>416</v>
      </c>
      <c r="AX101" s="4" t="s">
        <v>1354</v>
      </c>
      <c r="AY101" s="4" t="s">
        <v>997</v>
      </c>
      <c r="AZ101" s="4" t="s">
        <v>619</v>
      </c>
      <c r="BA101" s="4"/>
      <c r="BB101" s="4"/>
      <c r="BC101" s="4"/>
      <c r="BD101" s="4"/>
      <c r="BE101" s="4"/>
    </row>
    <row r="102" spans="1:57" s="38" customFormat="1" ht="45.75" customHeight="1">
      <c r="A102" s="93"/>
      <c r="B102" s="4" t="s">
        <v>807</v>
      </c>
      <c r="C102" s="93"/>
      <c r="D102" s="93"/>
      <c r="E102" s="93"/>
      <c r="F102" s="93"/>
      <c r="G102" s="93"/>
      <c r="H102" s="93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9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9"/>
      <c r="AO102" s="4" t="s">
        <v>1208</v>
      </c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s="38" customFormat="1" ht="45.75" customHeight="1">
      <c r="A103" s="93"/>
      <c r="B103" s="4" t="s">
        <v>807</v>
      </c>
      <c r="C103" s="93"/>
      <c r="D103" s="93"/>
      <c r="E103" s="93"/>
      <c r="F103" s="93"/>
      <c r="G103" s="93"/>
      <c r="H103" s="93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9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9"/>
      <c r="AO103" s="4" t="s">
        <v>1184</v>
      </c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s="38" customFormat="1" ht="45.75" customHeight="1">
      <c r="A104" s="93"/>
      <c r="B104" s="4" t="s">
        <v>807</v>
      </c>
      <c r="C104" s="93"/>
      <c r="D104" s="93"/>
      <c r="E104" s="93"/>
      <c r="F104" s="93"/>
      <c r="G104" s="93"/>
      <c r="H104" s="9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9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9"/>
      <c r="AO104" s="4" t="s">
        <v>1209</v>
      </c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s="38" customFormat="1" ht="45.75" customHeight="1">
      <c r="A105" s="94"/>
      <c r="B105" s="4" t="s">
        <v>807</v>
      </c>
      <c r="C105" s="94"/>
      <c r="D105" s="94"/>
      <c r="E105" s="94"/>
      <c r="F105" s="94"/>
      <c r="G105" s="94"/>
      <c r="H105" s="9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9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 t="s">
        <v>1372</v>
      </c>
      <c r="AN105" s="9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s="38" customFormat="1" ht="45.75" customHeight="1">
      <c r="A106" s="92" t="s">
        <v>460</v>
      </c>
      <c r="B106" s="4" t="s">
        <v>1172</v>
      </c>
      <c r="C106" s="92" t="s">
        <v>892</v>
      </c>
      <c r="D106" s="92" t="s">
        <v>893</v>
      </c>
      <c r="E106" s="92">
        <v>129.2</v>
      </c>
      <c r="F106" s="92" t="s">
        <v>704</v>
      </c>
      <c r="G106" s="92" t="s">
        <v>723</v>
      </c>
      <c r="H106" s="92" t="s">
        <v>705</v>
      </c>
      <c r="I106" s="4" t="s">
        <v>928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 t="s">
        <v>544</v>
      </c>
      <c r="U106" s="8" t="s">
        <v>544</v>
      </c>
      <c r="V106" s="4" t="s">
        <v>544</v>
      </c>
      <c r="W106" s="9" t="s">
        <v>544</v>
      </c>
      <c r="X106" s="4" t="s">
        <v>1018</v>
      </c>
      <c r="Y106" s="4" t="s">
        <v>1018</v>
      </c>
      <c r="Z106" s="4"/>
      <c r="AA106" s="4" t="s">
        <v>923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 t="s">
        <v>1365</v>
      </c>
      <c r="AM106" s="4"/>
      <c r="AN106" s="9"/>
      <c r="AO106" s="4" t="s">
        <v>1210</v>
      </c>
      <c r="AP106" s="9">
        <v>1476</v>
      </c>
      <c r="AQ106" s="9">
        <v>1476</v>
      </c>
      <c r="AR106" s="4" t="s">
        <v>923</v>
      </c>
      <c r="AS106" s="4"/>
      <c r="AT106" s="4" t="s">
        <v>1151</v>
      </c>
      <c r="AU106" s="4"/>
      <c r="AV106" s="4"/>
      <c r="AW106" s="4"/>
      <c r="AX106" s="4"/>
      <c r="AY106" s="4"/>
      <c r="AZ106" s="4"/>
      <c r="BA106" s="4"/>
      <c r="BB106" s="4"/>
      <c r="BC106" s="4"/>
      <c r="BD106" s="6"/>
      <c r="BE106" s="4" t="s">
        <v>1010</v>
      </c>
    </row>
    <row r="107" spans="1:57" s="38" customFormat="1" ht="45.75" customHeight="1">
      <c r="A107" s="93"/>
      <c r="B107" s="4" t="s">
        <v>1172</v>
      </c>
      <c r="C107" s="93"/>
      <c r="D107" s="93"/>
      <c r="E107" s="93"/>
      <c r="F107" s="93"/>
      <c r="G107" s="93"/>
      <c r="H107" s="9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8"/>
      <c r="V107" s="4"/>
      <c r="W107" s="9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9"/>
      <c r="AO107" s="4"/>
      <c r="AP107" s="9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s="38" customFormat="1" ht="45.75" customHeight="1">
      <c r="A108" s="94"/>
      <c r="B108" s="4" t="s">
        <v>1172</v>
      </c>
      <c r="C108" s="94"/>
      <c r="D108" s="94"/>
      <c r="E108" s="94"/>
      <c r="F108" s="94"/>
      <c r="G108" s="94"/>
      <c r="H108" s="9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8"/>
      <c r="V108" s="4"/>
      <c r="W108" s="9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9"/>
      <c r="AO108" s="4"/>
      <c r="AP108" s="9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s="38" customFormat="1" ht="45.75" customHeight="1">
      <c r="A109" s="92" t="s">
        <v>856</v>
      </c>
      <c r="B109" s="4" t="s">
        <v>335</v>
      </c>
      <c r="C109" s="92" t="s">
        <v>926</v>
      </c>
      <c r="D109" s="92" t="s">
        <v>927</v>
      </c>
      <c r="E109" s="92">
        <v>152.3</v>
      </c>
      <c r="F109" s="92" t="s">
        <v>468</v>
      </c>
      <c r="G109" s="92" t="s">
        <v>1101</v>
      </c>
      <c r="H109" s="92" t="s">
        <v>642</v>
      </c>
      <c r="I109" s="4" t="s">
        <v>821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>
        <v>13.2</v>
      </c>
      <c r="U109" s="8">
        <f>GEOMEAN(T109:T114)</f>
        <v>9.161860684036352</v>
      </c>
      <c r="V109" s="4">
        <v>3300</v>
      </c>
      <c r="W109" s="9">
        <f>GEOMEAN(V109:V114)</f>
        <v>2136.7549790603434</v>
      </c>
      <c r="X109" s="4" t="s">
        <v>895</v>
      </c>
      <c r="Y109" s="4" t="s">
        <v>1314</v>
      </c>
      <c r="Z109" s="4" t="s">
        <v>1398</v>
      </c>
      <c r="AA109" s="4" t="s">
        <v>922</v>
      </c>
      <c r="AB109" s="4">
        <v>0.2</v>
      </c>
      <c r="AC109" s="4">
        <v>50</v>
      </c>
      <c r="AD109" s="4" t="s">
        <v>1314</v>
      </c>
      <c r="AE109" s="4" t="s">
        <v>782</v>
      </c>
      <c r="AF109" s="4" t="s">
        <v>887</v>
      </c>
      <c r="AG109" s="4"/>
      <c r="AH109" s="4"/>
      <c r="AI109" s="4"/>
      <c r="AJ109" s="4"/>
      <c r="AK109" s="4"/>
      <c r="AL109" s="4" t="s">
        <v>1365</v>
      </c>
      <c r="AM109" s="4"/>
      <c r="AN109" s="9">
        <v>183</v>
      </c>
      <c r="AO109" s="4" t="s">
        <v>1211</v>
      </c>
      <c r="AP109" s="9">
        <v>369</v>
      </c>
      <c r="AQ109" s="9">
        <v>302</v>
      </c>
      <c r="AR109" s="4" t="s">
        <v>922</v>
      </c>
      <c r="AS109" s="4"/>
      <c r="AT109" s="4" t="s">
        <v>885</v>
      </c>
      <c r="AU109" s="4" t="s">
        <v>886</v>
      </c>
      <c r="AV109" s="4" t="s">
        <v>414</v>
      </c>
      <c r="AW109" s="4" t="s">
        <v>887</v>
      </c>
      <c r="AX109" s="4" t="s">
        <v>599</v>
      </c>
      <c r="AY109" s="4" t="s">
        <v>598</v>
      </c>
      <c r="AZ109" s="4" t="s">
        <v>772</v>
      </c>
      <c r="BA109" s="4" t="s">
        <v>948</v>
      </c>
      <c r="BB109" s="4" t="s">
        <v>1006</v>
      </c>
      <c r="BC109" s="4" t="s">
        <v>950</v>
      </c>
      <c r="BD109" s="4"/>
      <c r="BE109" s="4"/>
    </row>
    <row r="110" spans="1:57" s="38" customFormat="1" ht="45.75" customHeight="1">
      <c r="A110" s="93"/>
      <c r="B110" s="4" t="s">
        <v>335</v>
      </c>
      <c r="C110" s="93"/>
      <c r="D110" s="93"/>
      <c r="E110" s="93"/>
      <c r="F110" s="93"/>
      <c r="G110" s="93"/>
      <c r="H110" s="93"/>
      <c r="I110" s="4" t="s">
        <v>585</v>
      </c>
      <c r="J110" s="4">
        <v>2.5</v>
      </c>
      <c r="K110" s="4">
        <v>2.8</v>
      </c>
      <c r="L110" s="4">
        <v>5</v>
      </c>
      <c r="M110" s="4">
        <v>2.3</v>
      </c>
      <c r="N110" s="4">
        <v>10</v>
      </c>
      <c r="O110" s="4">
        <v>5.1</v>
      </c>
      <c r="P110" s="4">
        <v>25</v>
      </c>
      <c r="Q110" s="4">
        <v>11.4</v>
      </c>
      <c r="R110" s="4">
        <v>50</v>
      </c>
      <c r="S110" s="4">
        <v>22.1</v>
      </c>
      <c r="T110" s="4">
        <v>6.3</v>
      </c>
      <c r="U110" s="4"/>
      <c r="V110" s="4">
        <v>1575</v>
      </c>
      <c r="W110" s="4"/>
      <c r="X110" s="4" t="s">
        <v>1314</v>
      </c>
      <c r="Y110" s="4"/>
      <c r="Z110" s="4"/>
      <c r="AA110" s="4"/>
      <c r="AB110" s="11"/>
      <c r="AC110" s="4"/>
      <c r="AD110" s="4"/>
      <c r="AE110" s="4"/>
      <c r="AF110" s="11"/>
      <c r="AG110" s="10"/>
      <c r="AH110" s="4"/>
      <c r="AI110" s="4"/>
      <c r="AJ110" s="4"/>
      <c r="AK110" s="4"/>
      <c r="AL110" s="6"/>
      <c r="AM110" s="4" t="s">
        <v>1212</v>
      </c>
      <c r="AN110" s="4"/>
      <c r="AO110" s="4"/>
      <c r="AP110" s="4"/>
      <c r="AQ110" s="4"/>
      <c r="AR110" s="4"/>
      <c r="AS110" s="4" t="s">
        <v>327</v>
      </c>
      <c r="AT110" s="4" t="s">
        <v>327</v>
      </c>
      <c r="AU110" s="4" t="s">
        <v>416</v>
      </c>
      <c r="AV110" s="4" t="s">
        <v>996</v>
      </c>
      <c r="AW110" s="4" t="s">
        <v>997</v>
      </c>
      <c r="AX110" s="4"/>
      <c r="AY110" s="4"/>
      <c r="AZ110" s="4"/>
      <c r="BA110" s="4"/>
      <c r="BB110" s="4"/>
      <c r="BC110" s="4"/>
      <c r="BD110" s="4"/>
      <c r="BE110" s="4"/>
    </row>
    <row r="111" spans="1:57" s="38" customFormat="1" ht="45.75" customHeight="1">
      <c r="A111" s="93"/>
      <c r="B111" s="4" t="s">
        <v>335</v>
      </c>
      <c r="C111" s="93"/>
      <c r="D111" s="93"/>
      <c r="E111" s="93"/>
      <c r="F111" s="93"/>
      <c r="G111" s="93"/>
      <c r="H111" s="93"/>
      <c r="I111" s="4" t="s">
        <v>821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11">
        <v>6.6</v>
      </c>
      <c r="U111" s="4"/>
      <c r="V111" s="4">
        <v>1650</v>
      </c>
      <c r="W111" s="4"/>
      <c r="X111" s="4" t="s">
        <v>1314</v>
      </c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 t="s">
        <v>1213</v>
      </c>
      <c r="AP111" s="4"/>
      <c r="AQ111" s="4"/>
      <c r="AR111" s="4"/>
      <c r="AS111" s="4" t="s">
        <v>1007</v>
      </c>
      <c r="AT111" s="4" t="s">
        <v>1007</v>
      </c>
      <c r="AU111" s="4" t="s">
        <v>887</v>
      </c>
      <c r="AV111" s="4" t="s">
        <v>849</v>
      </c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s="38" customFormat="1" ht="45.75" customHeight="1">
      <c r="A112" s="93"/>
      <c r="B112" s="4" t="s">
        <v>335</v>
      </c>
      <c r="C112" s="93"/>
      <c r="D112" s="93"/>
      <c r="E112" s="93"/>
      <c r="F112" s="93"/>
      <c r="G112" s="93"/>
      <c r="H112" s="93"/>
      <c r="I112" s="4" t="s">
        <v>821</v>
      </c>
      <c r="J112" s="4">
        <v>10</v>
      </c>
      <c r="K112" s="4">
        <v>2.1</v>
      </c>
      <c r="L112" s="4">
        <v>25</v>
      </c>
      <c r="M112" s="4">
        <v>5</v>
      </c>
      <c r="N112" s="4">
        <v>50</v>
      </c>
      <c r="O112" s="4">
        <v>9.3</v>
      </c>
      <c r="P112" s="4"/>
      <c r="Q112" s="4"/>
      <c r="R112" s="4"/>
      <c r="S112" s="4"/>
      <c r="T112" s="8">
        <v>14.655172413793103</v>
      </c>
      <c r="U112" s="4"/>
      <c r="V112" s="4">
        <v>2415</v>
      </c>
      <c r="W112" s="4"/>
      <c r="X112" s="4" t="s">
        <v>895</v>
      </c>
      <c r="Y112" s="4"/>
      <c r="Z112" s="4"/>
      <c r="AA112" s="4"/>
      <c r="AB112" s="11"/>
      <c r="AC112" s="4"/>
      <c r="AD112" s="4"/>
      <c r="AE112" s="4"/>
      <c r="AF112" s="11"/>
      <c r="AG112" s="10"/>
      <c r="AH112" s="4"/>
      <c r="AI112" s="4"/>
      <c r="AJ112" s="4"/>
      <c r="AK112" s="4"/>
      <c r="AL112" s="4"/>
      <c r="AM112" s="4"/>
      <c r="AN112" s="4"/>
      <c r="AO112" s="4" t="s">
        <v>1214</v>
      </c>
      <c r="AP112" s="4"/>
      <c r="AQ112" s="4"/>
      <c r="AR112" s="4"/>
      <c r="AS112" s="4" t="s">
        <v>619</v>
      </c>
      <c r="AT112" s="4" t="s">
        <v>619</v>
      </c>
      <c r="AU112" s="4" t="s">
        <v>886</v>
      </c>
      <c r="AV112" s="4" t="s">
        <v>919</v>
      </c>
      <c r="AW112" s="4" t="s">
        <v>850</v>
      </c>
      <c r="AX112" s="4" t="s">
        <v>851</v>
      </c>
      <c r="AY112" s="4" t="s">
        <v>520</v>
      </c>
      <c r="AZ112" s="4" t="s">
        <v>414</v>
      </c>
      <c r="BA112" s="4"/>
      <c r="BB112" s="4"/>
      <c r="BC112" s="4"/>
      <c r="BD112" s="4"/>
      <c r="BE112" s="4"/>
    </row>
    <row r="113" spans="1:57" s="38" customFormat="1" ht="45.75" customHeight="1">
      <c r="A113" s="93"/>
      <c r="B113" s="4" t="s">
        <v>335</v>
      </c>
      <c r="C113" s="93"/>
      <c r="D113" s="93"/>
      <c r="E113" s="93"/>
      <c r="F113" s="93"/>
      <c r="G113" s="93"/>
      <c r="H113" s="93"/>
      <c r="I113" s="4" t="s">
        <v>928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11">
        <f>V113/250</f>
        <v>5.656</v>
      </c>
      <c r="U113" s="4"/>
      <c r="V113" s="4">
        <v>1414</v>
      </c>
      <c r="W113" s="4"/>
      <c r="X113" s="4" t="s">
        <v>1314</v>
      </c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 t="s">
        <v>1215</v>
      </c>
      <c r="AP113" s="4"/>
      <c r="AQ113" s="4"/>
      <c r="AR113" s="4"/>
      <c r="AS113" s="4" t="s">
        <v>1151</v>
      </c>
      <c r="AT113" s="4" t="s">
        <v>1151</v>
      </c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s="38" customFormat="1" ht="45.75" customHeight="1">
      <c r="A114" s="93"/>
      <c r="B114" s="4" t="s">
        <v>335</v>
      </c>
      <c r="C114" s="93"/>
      <c r="D114" s="93"/>
      <c r="E114" s="93"/>
      <c r="F114" s="93"/>
      <c r="G114" s="93"/>
      <c r="H114" s="93"/>
      <c r="I114" s="4" t="s">
        <v>821</v>
      </c>
      <c r="J114" s="4">
        <v>5</v>
      </c>
      <c r="K114" s="4">
        <v>1.2</v>
      </c>
      <c r="L114" s="4">
        <v>10</v>
      </c>
      <c r="M114" s="4">
        <v>2.1</v>
      </c>
      <c r="N114" s="4">
        <v>25</v>
      </c>
      <c r="O114" s="4">
        <v>6.3</v>
      </c>
      <c r="P114" s="4"/>
      <c r="Q114" s="4"/>
      <c r="R114" s="4"/>
      <c r="S114" s="4"/>
      <c r="T114" s="4">
        <v>13</v>
      </c>
      <c r="U114" s="4"/>
      <c r="V114" s="4">
        <v>3250</v>
      </c>
      <c r="W114" s="4"/>
      <c r="X114" s="4" t="s">
        <v>895</v>
      </c>
      <c r="Y114" s="4"/>
      <c r="Z114" s="4" t="s">
        <v>885</v>
      </c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 t="s">
        <v>1216</v>
      </c>
      <c r="AP114" s="4"/>
      <c r="AQ114" s="4"/>
      <c r="AR114" s="4"/>
      <c r="AS114" s="4" t="s">
        <v>1096</v>
      </c>
      <c r="AT114" s="4" t="s">
        <v>1096</v>
      </c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1:57" s="38" customFormat="1" ht="45.75" customHeight="1">
      <c r="A115" s="94"/>
      <c r="B115" s="4" t="s">
        <v>335</v>
      </c>
      <c r="C115" s="94"/>
      <c r="D115" s="94"/>
      <c r="E115" s="94"/>
      <c r="F115" s="94"/>
      <c r="G115" s="94"/>
      <c r="H115" s="9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 t="s">
        <v>1217</v>
      </c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1:57" s="38" customFormat="1" ht="45.75" customHeight="1">
      <c r="A116" s="92" t="s">
        <v>920</v>
      </c>
      <c r="B116" s="4" t="s">
        <v>921</v>
      </c>
      <c r="C116" s="92" t="s">
        <v>852</v>
      </c>
      <c r="D116" s="92" t="s">
        <v>853</v>
      </c>
      <c r="E116" s="92">
        <v>156.3</v>
      </c>
      <c r="F116" s="92" t="s">
        <v>664</v>
      </c>
      <c r="G116" s="92" t="s">
        <v>723</v>
      </c>
      <c r="H116" s="92" t="s">
        <v>642</v>
      </c>
      <c r="I116" s="4" t="s">
        <v>928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>
        <f>10875/250</f>
        <v>43.5</v>
      </c>
      <c r="U116" s="8">
        <f>GEOMEAN(T116)</f>
        <v>43.49999999999999</v>
      </c>
      <c r="V116" s="4">
        <v>10875</v>
      </c>
      <c r="W116" s="9">
        <f>GEOMEAN(V116)</f>
        <v>10874.999999999995</v>
      </c>
      <c r="X116" s="4" t="s">
        <v>895</v>
      </c>
      <c r="Y116" s="4" t="s">
        <v>895</v>
      </c>
      <c r="Z116" s="4"/>
      <c r="AA116" s="4" t="s">
        <v>923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 t="s">
        <v>1365</v>
      </c>
      <c r="AM116" s="4"/>
      <c r="AN116" s="4">
        <v>4138</v>
      </c>
      <c r="AO116" s="4" t="s">
        <v>1219</v>
      </c>
      <c r="AP116" s="9"/>
      <c r="AQ116" s="9">
        <v>11054</v>
      </c>
      <c r="AR116" s="4" t="s">
        <v>923</v>
      </c>
      <c r="AS116" s="4" t="s">
        <v>1151</v>
      </c>
      <c r="AT116" s="17" t="s">
        <v>1151</v>
      </c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1:57" s="38" customFormat="1" ht="45.75" customHeight="1">
      <c r="A117" s="93"/>
      <c r="B117" s="4" t="s">
        <v>921</v>
      </c>
      <c r="C117" s="93"/>
      <c r="D117" s="93"/>
      <c r="E117" s="93"/>
      <c r="F117" s="93"/>
      <c r="G117" s="93"/>
      <c r="H117" s="93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8"/>
      <c r="V117" s="4"/>
      <c r="W117" s="9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 t="s">
        <v>1218</v>
      </c>
      <c r="AN117" s="9"/>
      <c r="AO117" s="4"/>
      <c r="AP117" s="9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s="38" customFormat="1" ht="45.75" customHeight="1">
      <c r="A118" s="94"/>
      <c r="B118" s="4" t="s">
        <v>921</v>
      </c>
      <c r="C118" s="94"/>
      <c r="D118" s="94"/>
      <c r="E118" s="94"/>
      <c r="F118" s="94"/>
      <c r="G118" s="94"/>
      <c r="H118" s="9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8"/>
      <c r="V118" s="4"/>
      <c r="W118" s="9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9"/>
      <c r="AO118" s="4"/>
      <c r="AP118" s="9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s="38" customFormat="1" ht="45.75" customHeight="1">
      <c r="A119" s="4" t="s">
        <v>1003</v>
      </c>
      <c r="B119" s="4" t="s">
        <v>276</v>
      </c>
      <c r="C119" s="4"/>
      <c r="D119" s="4" t="s">
        <v>665</v>
      </c>
      <c r="E119" s="4" t="s">
        <v>288</v>
      </c>
      <c r="F119" s="4" t="s">
        <v>649</v>
      </c>
      <c r="G119" s="4" t="s">
        <v>1101</v>
      </c>
      <c r="H119" s="4" t="s">
        <v>326</v>
      </c>
      <c r="I119" s="4" t="s">
        <v>585</v>
      </c>
      <c r="J119" s="4">
        <v>2.5</v>
      </c>
      <c r="K119" s="4">
        <v>1.4</v>
      </c>
      <c r="L119" s="4">
        <v>5</v>
      </c>
      <c r="M119" s="4">
        <v>0.9</v>
      </c>
      <c r="N119" s="4">
        <v>10</v>
      </c>
      <c r="O119" s="4">
        <v>1.2</v>
      </c>
      <c r="P119" s="4">
        <v>25</v>
      </c>
      <c r="Q119" s="4">
        <v>1.2</v>
      </c>
      <c r="R119" s="4">
        <v>50</v>
      </c>
      <c r="S119" s="4">
        <v>2.7</v>
      </c>
      <c r="T119" s="4" t="s">
        <v>544</v>
      </c>
      <c r="U119" s="8" t="s">
        <v>544</v>
      </c>
      <c r="V119" s="4" t="s">
        <v>544</v>
      </c>
      <c r="W119" s="9" t="s">
        <v>544</v>
      </c>
      <c r="X119" s="4" t="s">
        <v>1018</v>
      </c>
      <c r="Y119" s="4" t="s">
        <v>1018</v>
      </c>
      <c r="Z119" s="4"/>
      <c r="AA119" s="4" t="s">
        <v>923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 t="s">
        <v>1365</v>
      </c>
      <c r="AM119" s="4" t="s">
        <v>1385</v>
      </c>
      <c r="AN119" s="4">
        <v>5517</v>
      </c>
      <c r="AO119" s="4"/>
      <c r="AP119" s="9"/>
      <c r="AQ119" s="9">
        <v>5517</v>
      </c>
      <c r="AR119" s="4" t="s">
        <v>923</v>
      </c>
      <c r="AS119" s="4"/>
      <c r="AT119" s="4" t="s">
        <v>327</v>
      </c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1:57" s="38" customFormat="1" ht="45.75" customHeight="1">
      <c r="A120" s="4" t="s">
        <v>232</v>
      </c>
      <c r="B120" s="4" t="s">
        <v>979</v>
      </c>
      <c r="C120" s="4" t="s">
        <v>650</v>
      </c>
      <c r="D120" s="4" t="s">
        <v>1063</v>
      </c>
      <c r="E120" s="4" t="s">
        <v>288</v>
      </c>
      <c r="F120" s="4" t="s">
        <v>723</v>
      </c>
      <c r="G120" s="4" t="s">
        <v>1101</v>
      </c>
      <c r="H120" s="4" t="s">
        <v>326</v>
      </c>
      <c r="I120" s="4" t="s">
        <v>585</v>
      </c>
      <c r="J120" s="4">
        <v>2.5</v>
      </c>
      <c r="K120" s="8">
        <v>1.6</v>
      </c>
      <c r="L120" s="4">
        <v>5</v>
      </c>
      <c r="M120" s="8">
        <v>1.5</v>
      </c>
      <c r="N120" s="9">
        <v>10</v>
      </c>
      <c r="O120" s="8">
        <v>4</v>
      </c>
      <c r="P120" s="9">
        <v>25</v>
      </c>
      <c r="Q120" s="8">
        <v>9.5</v>
      </c>
      <c r="R120" s="9">
        <v>50</v>
      </c>
      <c r="S120" s="8">
        <v>11.4</v>
      </c>
      <c r="T120" s="4">
        <v>7.1</v>
      </c>
      <c r="U120" s="8">
        <f>GEOMEAN(T120)</f>
        <v>7.1000000000000005</v>
      </c>
      <c r="V120" s="4">
        <v>1775</v>
      </c>
      <c r="W120" s="9">
        <f>GEOMEAN(V120)</f>
        <v>1775.0000000000005</v>
      </c>
      <c r="X120" s="4" t="s">
        <v>1314</v>
      </c>
      <c r="Y120" s="4" t="s">
        <v>1314</v>
      </c>
      <c r="Z120" s="4"/>
      <c r="AA120" s="4" t="s">
        <v>923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 t="s">
        <v>1365</v>
      </c>
      <c r="AM120" s="4" t="s">
        <v>1371</v>
      </c>
      <c r="AN120" s="4">
        <v>3448</v>
      </c>
      <c r="AO120" s="4"/>
      <c r="AP120" s="9"/>
      <c r="AQ120" s="9">
        <v>3448</v>
      </c>
      <c r="AR120" s="4" t="s">
        <v>923</v>
      </c>
      <c r="AS120" s="4"/>
      <c r="AT120" s="4" t="s">
        <v>327</v>
      </c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s="38" customFormat="1" ht="45.75" customHeight="1">
      <c r="A121" s="100" t="s">
        <v>900</v>
      </c>
      <c r="B121" s="19" t="s">
        <v>808</v>
      </c>
      <c r="C121" s="100"/>
      <c r="D121" s="100" t="s">
        <v>1064</v>
      </c>
      <c r="E121" s="100">
        <v>58.9</v>
      </c>
      <c r="F121" s="100" t="s">
        <v>723</v>
      </c>
      <c r="G121" s="100" t="s">
        <v>723</v>
      </c>
      <c r="H121" s="100" t="s">
        <v>313</v>
      </c>
      <c r="I121" s="19" t="s">
        <v>568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4">
        <v>4.8</v>
      </c>
      <c r="U121" s="8">
        <f>GEOMEAN(T121)</f>
        <v>4.8</v>
      </c>
      <c r="V121" s="4">
        <v>50</v>
      </c>
      <c r="W121" s="9">
        <f>GEOMEAN(V121)</f>
        <v>49.99999999999999</v>
      </c>
      <c r="X121" s="4" t="s">
        <v>1314</v>
      </c>
      <c r="Y121" s="4" t="s">
        <v>1314</v>
      </c>
      <c r="Z121" s="4"/>
      <c r="AA121" s="4" t="s">
        <v>923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 t="s">
        <v>1365</v>
      </c>
      <c r="AM121" s="4" t="s">
        <v>1220</v>
      </c>
      <c r="AN121" s="9">
        <v>5</v>
      </c>
      <c r="AO121" s="4"/>
      <c r="AP121" s="9"/>
      <c r="AQ121" s="9">
        <v>5</v>
      </c>
      <c r="AR121" s="4" t="s">
        <v>923</v>
      </c>
      <c r="AS121" s="4"/>
      <c r="AT121" s="4" t="s">
        <v>1007</v>
      </c>
      <c r="AU121" s="4" t="s">
        <v>653</v>
      </c>
      <c r="AV121" s="4" t="s">
        <v>654</v>
      </c>
      <c r="AW121" s="4" t="s">
        <v>621</v>
      </c>
      <c r="AX121" s="4" t="s">
        <v>1097</v>
      </c>
      <c r="AY121" s="4" t="s">
        <v>316</v>
      </c>
      <c r="AZ121" s="4"/>
      <c r="BA121" s="4"/>
      <c r="BB121" s="4"/>
      <c r="BC121" s="4"/>
      <c r="BD121" s="4"/>
      <c r="BE121" s="4"/>
    </row>
    <row r="122" spans="1:57" s="38" customFormat="1" ht="45.75" customHeight="1">
      <c r="A122" s="86"/>
      <c r="B122" s="19" t="s">
        <v>808</v>
      </c>
      <c r="C122" s="101"/>
      <c r="D122" s="86"/>
      <c r="E122" s="86"/>
      <c r="F122" s="86"/>
      <c r="G122" s="86"/>
      <c r="H122" s="86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4"/>
      <c r="U122" s="8"/>
      <c r="V122" s="4"/>
      <c r="W122" s="9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 t="s">
        <v>1221</v>
      </c>
      <c r="AN122" s="9"/>
      <c r="AO122" s="4"/>
      <c r="AP122" s="9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1:57" s="38" customFormat="1" ht="45.75" customHeight="1">
      <c r="A123" s="92" t="s">
        <v>974</v>
      </c>
      <c r="B123" s="4" t="s">
        <v>973</v>
      </c>
      <c r="C123" s="92" t="s">
        <v>655</v>
      </c>
      <c r="D123" s="92" t="s">
        <v>656</v>
      </c>
      <c r="E123" s="92">
        <v>281.1</v>
      </c>
      <c r="F123" s="92" t="s">
        <v>723</v>
      </c>
      <c r="G123" s="92" t="s">
        <v>502</v>
      </c>
      <c r="H123" s="92" t="s">
        <v>313</v>
      </c>
      <c r="I123" s="4" t="s">
        <v>928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>
        <f>V123/250</f>
        <v>0.2</v>
      </c>
      <c r="U123" s="8">
        <f>GEOMEAN(T123)</f>
        <v>0.2</v>
      </c>
      <c r="V123" s="4">
        <v>50</v>
      </c>
      <c r="W123" s="9">
        <f>GEOMEAN(V123)</f>
        <v>49.99999999999999</v>
      </c>
      <c r="X123" s="4" t="s">
        <v>787</v>
      </c>
      <c r="Y123" s="4" t="s">
        <v>787</v>
      </c>
      <c r="Z123" s="4"/>
      <c r="AA123" s="4" t="s">
        <v>923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 t="s">
        <v>1365</v>
      </c>
      <c r="AM123" s="4"/>
      <c r="AN123" s="9"/>
      <c r="AO123" s="4" t="s">
        <v>1222</v>
      </c>
      <c r="AP123" s="9">
        <v>31</v>
      </c>
      <c r="AQ123" s="9">
        <v>31</v>
      </c>
      <c r="AR123" s="4" t="s">
        <v>923</v>
      </c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 s="38" customFormat="1" ht="45.75" customHeight="1">
      <c r="A124" s="94"/>
      <c r="B124" s="4" t="s">
        <v>973</v>
      </c>
      <c r="C124" s="94"/>
      <c r="D124" s="94"/>
      <c r="E124" s="94"/>
      <c r="F124" s="94"/>
      <c r="G124" s="94"/>
      <c r="H124" s="9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8"/>
      <c r="V124" s="4"/>
      <c r="W124" s="9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9"/>
      <c r="AO124" s="4"/>
      <c r="AP124" s="9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 s="38" customFormat="1" ht="46.5" customHeight="1">
      <c r="A125" s="4" t="s">
        <v>1139</v>
      </c>
      <c r="B125" s="4" t="s">
        <v>1140</v>
      </c>
      <c r="C125" s="4"/>
      <c r="D125" s="4" t="s">
        <v>1141</v>
      </c>
      <c r="E125" s="4">
        <v>134.4</v>
      </c>
      <c r="F125" s="4" t="s">
        <v>723</v>
      </c>
      <c r="G125" s="4" t="s">
        <v>502</v>
      </c>
      <c r="H125" s="4" t="s">
        <v>313</v>
      </c>
      <c r="I125" s="4" t="s">
        <v>568</v>
      </c>
      <c r="J125" s="4">
        <v>1</v>
      </c>
      <c r="K125" s="4">
        <v>8.1</v>
      </c>
      <c r="L125" s="4">
        <v>2.5</v>
      </c>
      <c r="M125" s="4">
        <v>13.8</v>
      </c>
      <c r="N125" s="4">
        <v>5</v>
      </c>
      <c r="O125" s="4">
        <v>13.6</v>
      </c>
      <c r="P125" s="4"/>
      <c r="Q125" s="4"/>
      <c r="R125" s="4"/>
      <c r="S125" s="4"/>
      <c r="T125" s="4">
        <v>0.4</v>
      </c>
      <c r="U125" s="4">
        <v>0.4</v>
      </c>
      <c r="V125" s="4">
        <v>110</v>
      </c>
      <c r="W125" s="4">
        <v>110</v>
      </c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 t="s">
        <v>1038</v>
      </c>
      <c r="AM125" s="4"/>
      <c r="AN125" s="4"/>
      <c r="AO125" s="4"/>
      <c r="AP125" s="4"/>
      <c r="AQ125" s="4"/>
      <c r="AR125" s="4"/>
      <c r="AS125" s="4"/>
      <c r="AT125" s="4" t="s">
        <v>317</v>
      </c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 s="38" customFormat="1" ht="45.75" customHeight="1">
      <c r="A126" s="92" t="s">
        <v>477</v>
      </c>
      <c r="B126" s="4" t="s">
        <v>478</v>
      </c>
      <c r="C126" s="92" t="s">
        <v>657</v>
      </c>
      <c r="D126" s="92" t="s">
        <v>658</v>
      </c>
      <c r="E126" s="92">
        <v>145.2</v>
      </c>
      <c r="F126" s="92" t="s">
        <v>659</v>
      </c>
      <c r="G126" s="92" t="s">
        <v>502</v>
      </c>
      <c r="H126" s="92" t="s">
        <v>660</v>
      </c>
      <c r="I126" s="4" t="s">
        <v>821</v>
      </c>
      <c r="J126" s="4" t="s">
        <v>504</v>
      </c>
      <c r="K126" s="4">
        <v>2.7</v>
      </c>
      <c r="L126" s="4" t="s">
        <v>506</v>
      </c>
      <c r="M126" s="4">
        <v>2.9</v>
      </c>
      <c r="N126" s="4" t="s">
        <v>508</v>
      </c>
      <c r="O126" s="4">
        <v>2.3</v>
      </c>
      <c r="P126" s="4"/>
      <c r="Q126" s="4"/>
      <c r="R126" s="4"/>
      <c r="S126" s="4"/>
      <c r="T126" s="4" t="s">
        <v>544</v>
      </c>
      <c r="U126" s="8">
        <f>GEOMEAN(T127:T128)</f>
        <v>29.580398915498076</v>
      </c>
      <c r="V126" s="4" t="s">
        <v>544</v>
      </c>
      <c r="W126" s="9">
        <f>GEOMEAN(V127:V128)</f>
        <v>7395.099728874516</v>
      </c>
      <c r="X126" s="4" t="s">
        <v>1018</v>
      </c>
      <c r="Y126" s="4" t="s">
        <v>895</v>
      </c>
      <c r="Z126" s="4" t="s">
        <v>885</v>
      </c>
      <c r="AA126" s="4" t="s">
        <v>923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 t="s">
        <v>1365</v>
      </c>
      <c r="AM126" s="4"/>
      <c r="AN126" s="9">
        <v>2211</v>
      </c>
      <c r="AO126" s="4" t="s">
        <v>1368</v>
      </c>
      <c r="AP126" s="9">
        <v>3543</v>
      </c>
      <c r="AQ126" s="9">
        <v>2587</v>
      </c>
      <c r="AR126" s="4" t="s">
        <v>923</v>
      </c>
      <c r="AS126" s="4"/>
      <c r="AT126" s="4" t="s">
        <v>885</v>
      </c>
      <c r="AU126" s="4" t="s">
        <v>1151</v>
      </c>
      <c r="AV126" s="4" t="s">
        <v>661</v>
      </c>
      <c r="AW126" s="4"/>
      <c r="AX126" s="4"/>
      <c r="AY126" s="4"/>
      <c r="AZ126" s="4"/>
      <c r="BA126" s="4"/>
      <c r="BB126" s="4"/>
      <c r="BC126" s="4"/>
      <c r="BD126" s="4"/>
      <c r="BE126" s="4" t="s">
        <v>1010</v>
      </c>
    </row>
    <row r="127" spans="1:57" s="38" customFormat="1" ht="45.75" customHeight="1">
      <c r="A127" s="93"/>
      <c r="B127" s="4" t="s">
        <v>478</v>
      </c>
      <c r="C127" s="93"/>
      <c r="D127" s="93"/>
      <c r="E127" s="93"/>
      <c r="F127" s="93"/>
      <c r="G127" s="93"/>
      <c r="H127" s="93"/>
      <c r="I127" s="4" t="s">
        <v>545</v>
      </c>
      <c r="J127" s="4">
        <v>10</v>
      </c>
      <c r="K127" s="4">
        <v>0.9</v>
      </c>
      <c r="L127" s="4">
        <v>25</v>
      </c>
      <c r="M127" s="4">
        <v>2.05</v>
      </c>
      <c r="N127" s="4">
        <v>50</v>
      </c>
      <c r="O127" s="4">
        <v>3.2</v>
      </c>
      <c r="P127" s="4"/>
      <c r="Q127" s="4"/>
      <c r="R127" s="4"/>
      <c r="S127" s="4"/>
      <c r="T127" s="8">
        <v>45.65217391304348</v>
      </c>
      <c r="U127" s="4"/>
      <c r="V127" s="9">
        <v>11413.04347826087</v>
      </c>
      <c r="W127" s="4"/>
      <c r="X127" s="9" t="s">
        <v>895</v>
      </c>
      <c r="Y127" s="4"/>
      <c r="Z127" s="4"/>
      <c r="AA127" s="9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 t="s">
        <v>1385</v>
      </c>
      <c r="AN127" s="9"/>
      <c r="AO127" s="4"/>
      <c r="AP127" s="9"/>
      <c r="AQ127" s="4"/>
      <c r="AR127" s="4"/>
      <c r="AS127" s="4"/>
      <c r="AT127" s="4" t="s">
        <v>661</v>
      </c>
      <c r="AU127" s="4" t="s">
        <v>837</v>
      </c>
      <c r="AV127" s="4" t="s">
        <v>997</v>
      </c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57" s="38" customFormat="1" ht="45.75" customHeight="1">
      <c r="A128" s="93"/>
      <c r="B128" s="4" t="s">
        <v>478</v>
      </c>
      <c r="C128" s="93"/>
      <c r="D128" s="93"/>
      <c r="E128" s="93"/>
      <c r="F128" s="93"/>
      <c r="G128" s="93"/>
      <c r="H128" s="93"/>
      <c r="I128" s="4" t="s">
        <v>545</v>
      </c>
      <c r="J128" s="4">
        <v>10</v>
      </c>
      <c r="K128" s="4">
        <v>1.9</v>
      </c>
      <c r="L128" s="4">
        <v>25</v>
      </c>
      <c r="M128" s="4">
        <v>3.7</v>
      </c>
      <c r="N128" s="4">
        <v>50</v>
      </c>
      <c r="O128" s="4">
        <v>4</v>
      </c>
      <c r="P128" s="4"/>
      <c r="Q128" s="4"/>
      <c r="R128" s="4"/>
      <c r="S128" s="4"/>
      <c r="T128" s="8">
        <v>19.166666666666664</v>
      </c>
      <c r="U128" s="4"/>
      <c r="V128" s="9">
        <v>4791.666666666666</v>
      </c>
      <c r="W128" s="4"/>
      <c r="X128" s="9" t="s">
        <v>895</v>
      </c>
      <c r="Y128" s="4"/>
      <c r="Z128" s="4"/>
      <c r="AA128" s="9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 t="s">
        <v>1382</v>
      </c>
      <c r="AN128" s="9"/>
      <c r="AO128" s="4"/>
      <c r="AP128" s="9"/>
      <c r="AQ128" s="4"/>
      <c r="AR128" s="4"/>
      <c r="AS128" s="4"/>
      <c r="AT128" s="4" t="s">
        <v>661</v>
      </c>
      <c r="AU128" s="4" t="s">
        <v>837</v>
      </c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1:57" s="38" customFormat="1" ht="45.75" customHeight="1">
      <c r="A129" s="94"/>
      <c r="B129" s="4" t="s">
        <v>478</v>
      </c>
      <c r="C129" s="94"/>
      <c r="D129" s="94"/>
      <c r="E129" s="94"/>
      <c r="F129" s="94"/>
      <c r="G129" s="94"/>
      <c r="H129" s="94"/>
      <c r="I129" s="4" t="s">
        <v>545</v>
      </c>
      <c r="J129" s="4">
        <v>10</v>
      </c>
      <c r="K129" s="4">
        <v>1.9</v>
      </c>
      <c r="L129" s="4">
        <v>25</v>
      </c>
      <c r="M129" s="4">
        <v>1.8</v>
      </c>
      <c r="N129" s="4">
        <v>50</v>
      </c>
      <c r="O129" s="4">
        <v>2.4</v>
      </c>
      <c r="P129" s="4"/>
      <c r="Q129" s="4"/>
      <c r="R129" s="4"/>
      <c r="S129" s="4"/>
      <c r="T129" s="4" t="s">
        <v>544</v>
      </c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9"/>
      <c r="AO129" s="4"/>
      <c r="AP129" s="9"/>
      <c r="AQ129" s="4"/>
      <c r="AR129" s="4"/>
      <c r="AS129" s="4"/>
      <c r="AT129" s="4" t="s">
        <v>661</v>
      </c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57" s="38" customFormat="1" ht="45.75" customHeight="1">
      <c r="A130" s="92" t="s">
        <v>337</v>
      </c>
      <c r="B130" s="4" t="s">
        <v>663</v>
      </c>
      <c r="C130" s="92" t="s">
        <v>673</v>
      </c>
      <c r="D130" s="96" t="s">
        <v>674</v>
      </c>
      <c r="E130" s="92">
        <v>190.3</v>
      </c>
      <c r="F130" s="92" t="s">
        <v>1056</v>
      </c>
      <c r="G130" s="92" t="s">
        <v>1101</v>
      </c>
      <c r="H130" s="92" t="s">
        <v>410</v>
      </c>
      <c r="I130" s="4" t="s">
        <v>821</v>
      </c>
      <c r="J130" s="4">
        <v>1</v>
      </c>
      <c r="K130" s="4">
        <v>1.4</v>
      </c>
      <c r="L130" s="4">
        <v>2.5</v>
      </c>
      <c r="M130" s="4">
        <v>1.34</v>
      </c>
      <c r="N130" s="4">
        <v>5</v>
      </c>
      <c r="O130" s="4" t="s">
        <v>1057</v>
      </c>
      <c r="P130" s="4">
        <v>10</v>
      </c>
      <c r="Q130" s="4">
        <v>1.84</v>
      </c>
      <c r="R130" s="4">
        <v>25</v>
      </c>
      <c r="S130" s="4">
        <v>3.26</v>
      </c>
      <c r="T130" s="4">
        <f>V130/250</f>
        <v>22.3</v>
      </c>
      <c r="U130" s="8">
        <f>GEOMEAN(T130:T131)</f>
        <v>22.14949209349957</v>
      </c>
      <c r="V130" s="4">
        <v>5575</v>
      </c>
      <c r="W130" s="9">
        <f>GEOMEAN(V130:V131)</f>
        <v>5537.373023374893</v>
      </c>
      <c r="X130" s="4" t="s">
        <v>895</v>
      </c>
      <c r="Y130" s="4" t="s">
        <v>895</v>
      </c>
      <c r="Z130" s="4"/>
      <c r="AA130" s="4" t="s">
        <v>923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 t="s">
        <v>1365</v>
      </c>
      <c r="AM130" s="4"/>
      <c r="AN130" s="9"/>
      <c r="AO130" s="4" t="s">
        <v>1209</v>
      </c>
      <c r="AP130" s="9">
        <v>472.4</v>
      </c>
      <c r="AQ130" s="9">
        <v>472.4</v>
      </c>
      <c r="AR130" s="4" t="s">
        <v>923</v>
      </c>
      <c r="AS130" s="4"/>
      <c r="AT130" s="4" t="s">
        <v>297</v>
      </c>
      <c r="AU130" s="4" t="s">
        <v>1006</v>
      </c>
      <c r="AV130" s="4" t="s">
        <v>885</v>
      </c>
      <c r="AW130" s="4" t="s">
        <v>950</v>
      </c>
      <c r="AX130" s="4"/>
      <c r="AY130" s="4"/>
      <c r="AZ130" s="4"/>
      <c r="BA130" s="4"/>
      <c r="BB130" s="4"/>
      <c r="BC130" s="4"/>
      <c r="BD130" s="4"/>
      <c r="BE130" s="4"/>
    </row>
    <row r="131" spans="1:57" s="38" customFormat="1" ht="45.75" customHeight="1">
      <c r="A131" s="94"/>
      <c r="B131" s="4" t="s">
        <v>663</v>
      </c>
      <c r="C131" s="94"/>
      <c r="D131" s="86"/>
      <c r="E131" s="94"/>
      <c r="F131" s="94"/>
      <c r="G131" s="94"/>
      <c r="H131" s="94"/>
      <c r="I131" s="4" t="s">
        <v>928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>
        <v>22</v>
      </c>
      <c r="U131" s="8"/>
      <c r="V131" s="4">
        <v>5500</v>
      </c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9"/>
      <c r="AO131" s="4"/>
      <c r="AP131" s="9"/>
      <c r="AQ131" s="4"/>
      <c r="AR131" s="4"/>
      <c r="AS131" s="4"/>
      <c r="AT131" s="4" t="s">
        <v>1096</v>
      </c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s="38" customFormat="1" ht="60" customHeight="1">
      <c r="A132" s="4" t="s">
        <v>938</v>
      </c>
      <c r="B132" s="10" t="s">
        <v>930</v>
      </c>
      <c r="C132" s="10"/>
      <c r="D132" s="10" t="s">
        <v>723</v>
      </c>
      <c r="E132" s="10" t="s">
        <v>723</v>
      </c>
      <c r="F132" s="10" t="s">
        <v>723</v>
      </c>
      <c r="G132" s="10" t="s">
        <v>723</v>
      </c>
      <c r="H132" s="10" t="s">
        <v>723</v>
      </c>
      <c r="I132" s="4" t="s">
        <v>436</v>
      </c>
      <c r="J132" s="7">
        <v>0.5</v>
      </c>
      <c r="K132" s="7">
        <v>0.56</v>
      </c>
      <c r="L132" s="7">
        <v>1</v>
      </c>
      <c r="M132" s="7">
        <v>0.63</v>
      </c>
      <c r="N132" s="7">
        <v>2.5</v>
      </c>
      <c r="O132" s="7">
        <v>0.59</v>
      </c>
      <c r="P132" s="4"/>
      <c r="Q132" s="4"/>
      <c r="R132" s="4"/>
      <c r="S132" s="4"/>
      <c r="T132" s="4" t="s">
        <v>544</v>
      </c>
      <c r="U132" s="8" t="s">
        <v>544</v>
      </c>
      <c r="V132" s="4" t="s">
        <v>544</v>
      </c>
      <c r="W132" s="9" t="s">
        <v>544</v>
      </c>
      <c r="X132" s="4" t="s">
        <v>1018</v>
      </c>
      <c r="Y132" s="4" t="s">
        <v>1018</v>
      </c>
      <c r="Z132" s="4" t="s">
        <v>1182</v>
      </c>
      <c r="AA132" s="4" t="s">
        <v>923</v>
      </c>
      <c r="AB132" s="4"/>
      <c r="AC132" s="4"/>
      <c r="AD132" s="4"/>
      <c r="AE132" s="4"/>
      <c r="AF132" s="4"/>
      <c r="AG132" s="4">
        <v>2.5</v>
      </c>
      <c r="AH132" s="4">
        <v>0</v>
      </c>
      <c r="AI132" s="4" t="s">
        <v>1018</v>
      </c>
      <c r="AJ132" s="4" t="s">
        <v>783</v>
      </c>
      <c r="AK132" s="4" t="s">
        <v>1182</v>
      </c>
      <c r="AL132" s="4"/>
      <c r="AM132" s="4"/>
      <c r="AN132" s="9"/>
      <c r="AO132" s="4"/>
      <c r="AP132" s="9"/>
      <c r="AQ132" s="4"/>
      <c r="AR132" s="4" t="s">
        <v>923</v>
      </c>
      <c r="AS132" s="4"/>
      <c r="AT132" s="4" t="s">
        <v>324</v>
      </c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s="38" customFormat="1" ht="45.75" customHeight="1">
      <c r="A133" s="4" t="s">
        <v>931</v>
      </c>
      <c r="B133" s="10" t="s">
        <v>932</v>
      </c>
      <c r="C133" s="10"/>
      <c r="D133" s="10" t="s">
        <v>723</v>
      </c>
      <c r="E133" s="10" t="s">
        <v>723</v>
      </c>
      <c r="F133" s="10" t="s">
        <v>723</v>
      </c>
      <c r="G133" s="10" t="s">
        <v>723</v>
      </c>
      <c r="H133" s="10" t="s">
        <v>723</v>
      </c>
      <c r="I133" s="10" t="s">
        <v>436</v>
      </c>
      <c r="J133" s="4">
        <v>2.5</v>
      </c>
      <c r="K133" s="4">
        <v>1.9</v>
      </c>
      <c r="L133" s="4">
        <v>5</v>
      </c>
      <c r="M133" s="4">
        <v>1.5</v>
      </c>
      <c r="N133" s="4">
        <v>10</v>
      </c>
      <c r="O133" s="4">
        <v>2.5</v>
      </c>
      <c r="P133" s="4">
        <v>25</v>
      </c>
      <c r="Q133" s="4">
        <v>2.5</v>
      </c>
      <c r="R133" s="10"/>
      <c r="S133" s="10"/>
      <c r="T133" s="4" t="s">
        <v>544</v>
      </c>
      <c r="U133" s="8" t="s">
        <v>544</v>
      </c>
      <c r="V133" s="4" t="s">
        <v>544</v>
      </c>
      <c r="W133" s="9" t="s">
        <v>544</v>
      </c>
      <c r="X133" s="4" t="s">
        <v>1018</v>
      </c>
      <c r="Y133" s="4" t="s">
        <v>1018</v>
      </c>
      <c r="Z133" s="4" t="s">
        <v>324</v>
      </c>
      <c r="AA133" s="4"/>
      <c r="AB133" s="4"/>
      <c r="AC133" s="4"/>
      <c r="AD133" s="4"/>
      <c r="AE133" s="4"/>
      <c r="AF133" s="4"/>
      <c r="AG133" s="4">
        <v>100</v>
      </c>
      <c r="AH133" s="4">
        <v>0</v>
      </c>
      <c r="AI133" s="4" t="s">
        <v>1018</v>
      </c>
      <c r="AJ133" s="4" t="s">
        <v>783</v>
      </c>
      <c r="AK133" s="4" t="s">
        <v>324</v>
      </c>
      <c r="AL133" s="4"/>
      <c r="AM133" s="4"/>
      <c r="AN133" s="9"/>
      <c r="AO133" s="4"/>
      <c r="AP133" s="9"/>
      <c r="AQ133" s="4"/>
      <c r="AR133" s="4" t="s">
        <v>923</v>
      </c>
      <c r="AS133" s="4"/>
      <c r="AT133" s="4" t="s">
        <v>324</v>
      </c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s="38" customFormat="1" ht="45.75" customHeight="1">
      <c r="A134" s="4" t="s">
        <v>883</v>
      </c>
      <c r="B134" s="4" t="s">
        <v>826</v>
      </c>
      <c r="C134" s="4"/>
      <c r="D134" s="4" t="s">
        <v>375</v>
      </c>
      <c r="E134" s="4" t="s">
        <v>377</v>
      </c>
      <c r="F134" s="4"/>
      <c r="G134" s="4"/>
      <c r="H134" s="4" t="s">
        <v>376</v>
      </c>
      <c r="I134" s="4" t="s">
        <v>821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 t="s">
        <v>544</v>
      </c>
      <c r="U134" s="8" t="s">
        <v>544</v>
      </c>
      <c r="V134" s="4" t="s">
        <v>544</v>
      </c>
      <c r="W134" s="9" t="s">
        <v>544</v>
      </c>
      <c r="X134" s="4" t="s">
        <v>1018</v>
      </c>
      <c r="Y134" s="4" t="s">
        <v>1018</v>
      </c>
      <c r="Z134" s="4"/>
      <c r="AA134" s="4" t="s">
        <v>922</v>
      </c>
      <c r="AB134" s="11">
        <v>1</v>
      </c>
      <c r="AC134" s="4">
        <v>0</v>
      </c>
      <c r="AD134" s="4" t="s">
        <v>1018</v>
      </c>
      <c r="AE134" s="4" t="s">
        <v>783</v>
      </c>
      <c r="AF134" s="7" t="s">
        <v>1097</v>
      </c>
      <c r="AG134" s="10"/>
      <c r="AH134" s="4"/>
      <c r="AI134" s="4"/>
      <c r="AJ134" s="4"/>
      <c r="AK134" s="4"/>
      <c r="AL134" s="7"/>
      <c r="AM134" s="7"/>
      <c r="AN134" s="9"/>
      <c r="AO134" s="4"/>
      <c r="AP134" s="9"/>
      <c r="AQ134" s="7"/>
      <c r="AR134" s="4" t="s">
        <v>923</v>
      </c>
      <c r="AS134" s="4"/>
      <c r="AT134" s="4" t="s">
        <v>1096</v>
      </c>
      <c r="AU134" s="4" t="s">
        <v>948</v>
      </c>
      <c r="AV134" s="4" t="s">
        <v>1355</v>
      </c>
      <c r="AW134" s="7" t="s">
        <v>890</v>
      </c>
      <c r="AX134" s="4"/>
      <c r="AY134" s="4"/>
      <c r="AZ134" s="4"/>
      <c r="BA134" s="4"/>
      <c r="BB134" s="4"/>
      <c r="BC134" s="4"/>
      <c r="BD134" s="4"/>
      <c r="BE134" s="4"/>
    </row>
    <row r="135" spans="1:57" s="38" customFormat="1" ht="45.75" customHeight="1">
      <c r="A135" s="92" t="s">
        <v>797</v>
      </c>
      <c r="B135" s="4" t="s">
        <v>1316</v>
      </c>
      <c r="C135" s="92" t="s">
        <v>204</v>
      </c>
      <c r="D135" s="96" t="s">
        <v>205</v>
      </c>
      <c r="E135" s="95">
        <v>265.9</v>
      </c>
      <c r="F135" s="92" t="s">
        <v>659</v>
      </c>
      <c r="G135" s="95" t="s">
        <v>502</v>
      </c>
      <c r="H135" s="95" t="s">
        <v>705</v>
      </c>
      <c r="I135" s="4" t="s">
        <v>821</v>
      </c>
      <c r="J135" s="4">
        <v>0.5</v>
      </c>
      <c r="K135" s="4">
        <v>1.4</v>
      </c>
      <c r="L135" s="4">
        <v>1</v>
      </c>
      <c r="M135" s="4">
        <v>3.4</v>
      </c>
      <c r="N135" s="4">
        <v>2.5</v>
      </c>
      <c r="O135" s="4">
        <v>3.5</v>
      </c>
      <c r="P135" s="4">
        <v>5</v>
      </c>
      <c r="Q135" s="4">
        <v>5.4</v>
      </c>
      <c r="R135" s="4"/>
      <c r="S135" s="4"/>
      <c r="T135" s="4">
        <v>0.9</v>
      </c>
      <c r="U135" s="8">
        <f>GEOMEAN(T135:T141)</f>
        <v>1.918651790607531</v>
      </c>
      <c r="V135" s="9">
        <v>225</v>
      </c>
      <c r="W135" s="9">
        <f>GEOMEAN(V135:V141)</f>
        <v>479.6629476518826</v>
      </c>
      <c r="X135" s="9" t="s">
        <v>787</v>
      </c>
      <c r="Y135" s="9" t="s">
        <v>787</v>
      </c>
      <c r="Z135" s="7" t="s">
        <v>885</v>
      </c>
      <c r="AA135" s="9" t="s">
        <v>922</v>
      </c>
      <c r="AB135" s="11">
        <v>0.1</v>
      </c>
      <c r="AC135" s="4">
        <v>20</v>
      </c>
      <c r="AD135" s="4" t="s">
        <v>1018</v>
      </c>
      <c r="AE135" s="4" t="s">
        <v>783</v>
      </c>
      <c r="AF135" s="4"/>
      <c r="AG135" s="10" t="s">
        <v>352</v>
      </c>
      <c r="AH135" s="4">
        <v>5</v>
      </c>
      <c r="AI135" s="4" t="s">
        <v>1018</v>
      </c>
      <c r="AJ135" s="4" t="s">
        <v>783</v>
      </c>
      <c r="AK135" s="4"/>
      <c r="AL135" s="4"/>
      <c r="AM135" s="4"/>
      <c r="AN135" s="9"/>
      <c r="AO135" s="4"/>
      <c r="AP135" s="9"/>
      <c r="AQ135" s="4"/>
      <c r="AR135" s="4" t="s">
        <v>923</v>
      </c>
      <c r="AS135" s="4"/>
      <c r="AT135" s="4" t="s">
        <v>885</v>
      </c>
      <c r="AU135" s="7" t="s">
        <v>206</v>
      </c>
      <c r="AV135" s="7" t="s">
        <v>890</v>
      </c>
      <c r="AW135" s="7"/>
      <c r="AX135" s="7"/>
      <c r="AY135" s="7"/>
      <c r="AZ135" s="4"/>
      <c r="BA135" s="4"/>
      <c r="BB135" s="4"/>
      <c r="BC135" s="4"/>
      <c r="BD135" s="4"/>
      <c r="BE135" s="4"/>
    </row>
    <row r="136" spans="1:57" s="38" customFormat="1" ht="45.75" customHeight="1">
      <c r="A136" s="93"/>
      <c r="B136" s="4" t="s">
        <v>1316</v>
      </c>
      <c r="C136" s="93"/>
      <c r="D136" s="85"/>
      <c r="E136" s="85"/>
      <c r="F136" s="93"/>
      <c r="G136" s="85"/>
      <c r="H136" s="85"/>
      <c r="I136" s="4" t="s">
        <v>928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8">
        <v>2.3</v>
      </c>
      <c r="U136" s="4"/>
      <c r="V136" s="9">
        <v>575</v>
      </c>
      <c r="W136" s="4"/>
      <c r="X136" s="9" t="s">
        <v>1314</v>
      </c>
      <c r="Y136" s="9"/>
      <c r="Z136" s="9"/>
      <c r="AA136" s="9"/>
      <c r="AB136" s="11"/>
      <c r="AC136" s="4"/>
      <c r="AD136" s="4"/>
      <c r="AE136" s="4"/>
      <c r="AF136" s="11"/>
      <c r="AG136" s="10"/>
      <c r="AH136" s="4"/>
      <c r="AI136" s="4"/>
      <c r="AJ136" s="4"/>
      <c r="AK136" s="4"/>
      <c r="AL136" s="4"/>
      <c r="AM136" s="4"/>
      <c r="AN136" s="9"/>
      <c r="AO136" s="4"/>
      <c r="AP136" s="9"/>
      <c r="AQ136" s="4"/>
      <c r="AR136" s="4"/>
      <c r="AS136" s="4"/>
      <c r="AT136" s="4" t="s">
        <v>949</v>
      </c>
      <c r="AU136" s="7"/>
      <c r="AV136" s="7"/>
      <c r="AW136" s="7"/>
      <c r="AX136" s="7"/>
      <c r="AY136" s="7"/>
      <c r="AZ136" s="4"/>
      <c r="BA136" s="4"/>
      <c r="BB136" s="4"/>
      <c r="BC136" s="4"/>
      <c r="BD136" s="4"/>
      <c r="BE136" s="4"/>
    </row>
    <row r="137" spans="1:57" s="38" customFormat="1" ht="45.75" customHeight="1">
      <c r="A137" s="93"/>
      <c r="B137" s="4" t="s">
        <v>1316</v>
      </c>
      <c r="C137" s="93"/>
      <c r="D137" s="85"/>
      <c r="E137" s="85"/>
      <c r="F137" s="93"/>
      <c r="G137" s="85"/>
      <c r="H137" s="85"/>
      <c r="I137" s="4" t="s">
        <v>928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8">
        <v>2</v>
      </c>
      <c r="U137" s="4"/>
      <c r="V137" s="9">
        <v>500</v>
      </c>
      <c r="W137" s="4"/>
      <c r="X137" s="9" t="s">
        <v>1314</v>
      </c>
      <c r="Y137" s="9"/>
      <c r="Z137" s="9"/>
      <c r="AA137" s="9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9"/>
      <c r="AO137" s="4"/>
      <c r="AP137" s="9"/>
      <c r="AQ137" s="4"/>
      <c r="AR137" s="4"/>
      <c r="AS137" s="4"/>
      <c r="AT137" s="7" t="s">
        <v>207</v>
      </c>
      <c r="AU137" s="7" t="s">
        <v>208</v>
      </c>
      <c r="AV137" s="7" t="s">
        <v>473</v>
      </c>
      <c r="AW137" s="7" t="s">
        <v>374</v>
      </c>
      <c r="AX137" s="7"/>
      <c r="AY137" s="7"/>
      <c r="AZ137" s="4"/>
      <c r="BA137" s="4"/>
      <c r="BB137" s="4"/>
      <c r="BC137" s="4"/>
      <c r="BD137" s="4"/>
      <c r="BE137" s="4"/>
    </row>
    <row r="138" spans="1:57" s="38" customFormat="1" ht="80.25" customHeight="1">
      <c r="A138" s="93"/>
      <c r="B138" s="4" t="s">
        <v>1316</v>
      </c>
      <c r="C138" s="93"/>
      <c r="D138" s="85"/>
      <c r="E138" s="85"/>
      <c r="F138" s="93"/>
      <c r="G138" s="85"/>
      <c r="H138" s="85"/>
      <c r="I138" s="4" t="s">
        <v>821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>
        <v>5.2</v>
      </c>
      <c r="U138" s="4"/>
      <c r="V138" s="9">
        <v>1300</v>
      </c>
      <c r="W138" s="4"/>
      <c r="X138" s="9" t="s">
        <v>1314</v>
      </c>
      <c r="Y138" s="9"/>
      <c r="Z138" s="9"/>
      <c r="AA138" s="9"/>
      <c r="AB138" s="11"/>
      <c r="AC138" s="4"/>
      <c r="AD138" s="4"/>
      <c r="AE138" s="4"/>
      <c r="AF138" s="11"/>
      <c r="AG138" s="10"/>
      <c r="AH138" s="4"/>
      <c r="AI138" s="4"/>
      <c r="AJ138" s="4"/>
      <c r="AK138" s="4"/>
      <c r="AL138" s="4"/>
      <c r="AM138" s="4"/>
      <c r="AN138" s="9"/>
      <c r="AO138" s="4"/>
      <c r="AP138" s="9"/>
      <c r="AQ138" s="4"/>
      <c r="AR138" s="4"/>
      <c r="AS138" s="4"/>
      <c r="AT138" s="4" t="s">
        <v>948</v>
      </c>
      <c r="AU138" s="7"/>
      <c r="AV138" s="7"/>
      <c r="AW138" s="7"/>
      <c r="AX138" s="7"/>
      <c r="AY138" s="7"/>
      <c r="AZ138" s="4"/>
      <c r="BA138" s="4"/>
      <c r="BB138" s="4"/>
      <c r="BC138" s="4"/>
      <c r="BD138" s="4"/>
      <c r="BE138" s="4"/>
    </row>
    <row r="139" spans="1:57" s="38" customFormat="1" ht="77.25" customHeight="1">
      <c r="A139" s="93"/>
      <c r="B139" s="4" t="s">
        <v>1316</v>
      </c>
      <c r="C139" s="93"/>
      <c r="D139" s="85"/>
      <c r="E139" s="85"/>
      <c r="F139" s="93"/>
      <c r="G139" s="85"/>
      <c r="H139" s="85"/>
      <c r="I139" s="4" t="s">
        <v>821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>
        <v>1.8</v>
      </c>
      <c r="U139" s="4"/>
      <c r="V139" s="9">
        <v>450</v>
      </c>
      <c r="W139" s="4"/>
      <c r="X139" s="9" t="s">
        <v>1314</v>
      </c>
      <c r="Y139" s="9"/>
      <c r="Z139" s="9"/>
      <c r="AA139" s="9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9"/>
      <c r="AO139" s="4"/>
      <c r="AP139" s="9"/>
      <c r="AQ139" s="4"/>
      <c r="AR139" s="4"/>
      <c r="AS139" s="4"/>
      <c r="AT139" s="4" t="s">
        <v>1158</v>
      </c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s="38" customFormat="1" ht="45.75" customHeight="1">
      <c r="A140" s="93"/>
      <c r="B140" s="4" t="s">
        <v>1316</v>
      </c>
      <c r="C140" s="93"/>
      <c r="D140" s="85"/>
      <c r="E140" s="85"/>
      <c r="F140" s="93"/>
      <c r="G140" s="85"/>
      <c r="H140" s="85"/>
      <c r="I140" s="4" t="s">
        <v>821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>
        <v>1.3</v>
      </c>
      <c r="U140" s="4"/>
      <c r="V140" s="9">
        <v>325</v>
      </c>
      <c r="W140" s="4"/>
      <c r="X140" s="9" t="s">
        <v>1314</v>
      </c>
      <c r="Y140" s="9"/>
      <c r="Z140" s="9"/>
      <c r="AA140" s="9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9"/>
      <c r="AO140" s="4"/>
      <c r="AP140" s="9"/>
      <c r="AQ140" s="4"/>
      <c r="AR140" s="4"/>
      <c r="AS140" s="4"/>
      <c r="AT140" s="4" t="s">
        <v>1158</v>
      </c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s="38" customFormat="1" ht="54" customHeight="1">
      <c r="A141" s="94"/>
      <c r="B141" s="4" t="s">
        <v>1316</v>
      </c>
      <c r="C141" s="94"/>
      <c r="D141" s="86"/>
      <c r="E141" s="86"/>
      <c r="F141" s="94"/>
      <c r="G141" s="86"/>
      <c r="H141" s="86"/>
      <c r="I141" s="4" t="s">
        <v>928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>
        <v>1.9</v>
      </c>
      <c r="U141" s="4"/>
      <c r="V141" s="9">
        <v>475</v>
      </c>
      <c r="W141" s="4"/>
      <c r="X141" s="9" t="s">
        <v>1314</v>
      </c>
      <c r="Y141" s="9"/>
      <c r="Z141" s="9"/>
      <c r="AA141" s="9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9"/>
      <c r="AO141" s="4"/>
      <c r="AP141" s="9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s="38" customFormat="1" ht="45.75" customHeight="1">
      <c r="A142" s="92" t="s">
        <v>988</v>
      </c>
      <c r="B142" s="4" t="s">
        <v>832</v>
      </c>
      <c r="C142" s="92"/>
      <c r="D142" s="92" t="s">
        <v>369</v>
      </c>
      <c r="E142" s="92">
        <v>103.2</v>
      </c>
      <c r="F142" s="92" t="s">
        <v>370</v>
      </c>
      <c r="G142" s="95" t="s">
        <v>1101</v>
      </c>
      <c r="H142" s="92" t="s">
        <v>912</v>
      </c>
      <c r="I142" s="4" t="s">
        <v>928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8">
        <f>V142/250</f>
        <v>1.852</v>
      </c>
      <c r="U142" s="8">
        <f>GEOMEAN(T142:T143)</f>
        <v>3.277438023822876</v>
      </c>
      <c r="V142" s="4">
        <v>463</v>
      </c>
      <c r="W142" s="9">
        <f>GEOMEAN(V142:V143)</f>
        <v>819.3595059557186</v>
      </c>
      <c r="X142" s="4" t="s">
        <v>1314</v>
      </c>
      <c r="Y142" s="4" t="s">
        <v>1314</v>
      </c>
      <c r="Z142" s="4"/>
      <c r="AA142" s="4" t="s">
        <v>923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 t="s">
        <v>1365</v>
      </c>
      <c r="AM142" s="4" t="s">
        <v>1223</v>
      </c>
      <c r="AN142" s="9">
        <v>411</v>
      </c>
      <c r="AO142" s="4"/>
      <c r="AP142" s="9"/>
      <c r="AQ142" s="9">
        <v>411</v>
      </c>
      <c r="AR142" s="4" t="s">
        <v>923</v>
      </c>
      <c r="AS142" s="4"/>
      <c r="AT142" s="7" t="s">
        <v>885</v>
      </c>
      <c r="AU142" s="4" t="s">
        <v>414</v>
      </c>
      <c r="AV142" s="7" t="s">
        <v>191</v>
      </c>
      <c r="AW142" s="7" t="s">
        <v>619</v>
      </c>
      <c r="AX142" s="7" t="s">
        <v>415</v>
      </c>
      <c r="AY142" s="4"/>
      <c r="AZ142" s="4"/>
      <c r="BA142" s="4"/>
      <c r="BB142" s="4"/>
      <c r="BC142" s="4"/>
      <c r="BD142" s="4"/>
      <c r="BE142" s="4"/>
    </row>
    <row r="143" spans="1:57" s="38" customFormat="1" ht="45.75" customHeight="1">
      <c r="A143" s="94"/>
      <c r="B143" s="4" t="s">
        <v>832</v>
      </c>
      <c r="C143" s="94"/>
      <c r="D143" s="94"/>
      <c r="E143" s="94"/>
      <c r="F143" s="94"/>
      <c r="G143" s="86"/>
      <c r="H143" s="94"/>
      <c r="I143" s="4" t="s">
        <v>821</v>
      </c>
      <c r="J143" s="4">
        <v>5</v>
      </c>
      <c r="K143" s="4">
        <v>6.4</v>
      </c>
      <c r="L143" s="4">
        <v>10</v>
      </c>
      <c r="M143" s="4">
        <v>12.1</v>
      </c>
      <c r="N143" s="4"/>
      <c r="O143" s="4"/>
      <c r="P143" s="4"/>
      <c r="Q143" s="4"/>
      <c r="R143" s="4"/>
      <c r="S143" s="4"/>
      <c r="T143" s="8">
        <f>V143/250</f>
        <v>5.8</v>
      </c>
      <c r="U143" s="4"/>
      <c r="V143" s="4">
        <f>5.8*250</f>
        <v>1450</v>
      </c>
      <c r="W143" s="4"/>
      <c r="X143" s="4" t="s">
        <v>1314</v>
      </c>
      <c r="Y143" s="4"/>
      <c r="Z143" s="7" t="s">
        <v>414</v>
      </c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s="38" customFormat="1" ht="45.75" customHeight="1">
      <c r="A144" s="92" t="s">
        <v>1170</v>
      </c>
      <c r="B144" s="4" t="s">
        <v>786</v>
      </c>
      <c r="C144" s="92" t="s">
        <v>371</v>
      </c>
      <c r="D144" s="92"/>
      <c r="E144" s="92">
        <v>172.2</v>
      </c>
      <c r="F144" s="92" t="s">
        <v>85</v>
      </c>
      <c r="G144" s="92" t="s">
        <v>1101</v>
      </c>
      <c r="H144" s="92" t="s">
        <v>410</v>
      </c>
      <c r="I144" s="4" t="s">
        <v>821</v>
      </c>
      <c r="J144" s="4">
        <v>25</v>
      </c>
      <c r="K144" s="4">
        <v>16.3</v>
      </c>
      <c r="L144" s="4">
        <v>50</v>
      </c>
      <c r="M144" s="4">
        <v>22.6</v>
      </c>
      <c r="N144" s="4">
        <v>100</v>
      </c>
      <c r="O144" s="4">
        <v>13.1</v>
      </c>
      <c r="P144" s="4"/>
      <c r="Q144" s="4"/>
      <c r="R144" s="4"/>
      <c r="S144" s="4"/>
      <c r="T144" s="8">
        <f>V144/250</f>
        <v>5.8</v>
      </c>
      <c r="U144" s="8">
        <f>GEOMEAN(T144:T148)</f>
        <v>3.0998667809678957</v>
      </c>
      <c r="V144" s="4">
        <v>1450</v>
      </c>
      <c r="W144" s="9">
        <f>GEOMEAN(V144:V148)</f>
        <v>774.9666952419738</v>
      </c>
      <c r="X144" s="4" t="s">
        <v>1314</v>
      </c>
      <c r="Y144" s="4" t="s">
        <v>1314</v>
      </c>
      <c r="Z144" s="7" t="s">
        <v>86</v>
      </c>
      <c r="AA144" s="4" t="s">
        <v>923</v>
      </c>
      <c r="AB144" s="4"/>
      <c r="AC144" s="4"/>
      <c r="AD144" s="10"/>
      <c r="AE144" s="4"/>
      <c r="AF144" s="4"/>
      <c r="AG144" s="4"/>
      <c r="AH144" s="4"/>
      <c r="AI144" s="4"/>
      <c r="AJ144" s="4"/>
      <c r="AK144" s="4"/>
      <c r="AL144" s="4" t="s">
        <v>1365</v>
      </c>
      <c r="AM144" s="4" t="s">
        <v>1224</v>
      </c>
      <c r="AN144" s="9">
        <v>15</v>
      </c>
      <c r="AO144" s="4"/>
      <c r="AP144" s="9">
        <v>88</v>
      </c>
      <c r="AQ144" s="9">
        <v>57</v>
      </c>
      <c r="AR144" s="4" t="s">
        <v>923</v>
      </c>
      <c r="AS144" s="4"/>
      <c r="AT144" s="7" t="s">
        <v>885</v>
      </c>
      <c r="AU144" s="7" t="s">
        <v>620</v>
      </c>
      <c r="AV144" s="4" t="s">
        <v>1006</v>
      </c>
      <c r="AW144" s="4" t="s">
        <v>837</v>
      </c>
      <c r="AY144" s="4"/>
      <c r="AZ144" s="4"/>
      <c r="BA144" s="4"/>
      <c r="BB144" s="4"/>
      <c r="BC144" s="4"/>
      <c r="BD144" s="4"/>
      <c r="BE144" s="4"/>
    </row>
    <row r="145" spans="1:57" s="38" customFormat="1" ht="45.75" customHeight="1">
      <c r="A145" s="93"/>
      <c r="B145" s="4" t="s">
        <v>786</v>
      </c>
      <c r="C145" s="93"/>
      <c r="D145" s="93"/>
      <c r="E145" s="93"/>
      <c r="F145" s="93"/>
      <c r="G145" s="93"/>
      <c r="H145" s="93"/>
      <c r="I145" s="4" t="s">
        <v>928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8">
        <f>V145/250</f>
        <v>4.7</v>
      </c>
      <c r="U145" s="4"/>
      <c r="V145" s="4">
        <v>1175</v>
      </c>
      <c r="W145" s="9"/>
      <c r="X145" s="4" t="s">
        <v>1314</v>
      </c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9"/>
      <c r="AO145" s="4" t="s">
        <v>1225</v>
      </c>
      <c r="AP145" s="9"/>
      <c r="AQ145" s="4"/>
      <c r="AR145" s="4"/>
      <c r="AS145" s="4"/>
      <c r="AT145" s="4" t="s">
        <v>949</v>
      </c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s="38" customFormat="1" ht="45.75" customHeight="1">
      <c r="A146" s="93"/>
      <c r="B146" s="4" t="s">
        <v>786</v>
      </c>
      <c r="C146" s="93"/>
      <c r="D146" s="93"/>
      <c r="E146" s="93"/>
      <c r="F146" s="93"/>
      <c r="G146" s="93"/>
      <c r="H146" s="93"/>
      <c r="I146" s="4" t="s">
        <v>928</v>
      </c>
      <c r="J146" s="4">
        <v>1</v>
      </c>
      <c r="K146" s="4">
        <v>2.1</v>
      </c>
      <c r="L146" s="4">
        <v>2.5</v>
      </c>
      <c r="M146" s="8">
        <v>3.3</v>
      </c>
      <c r="N146" s="4">
        <v>5</v>
      </c>
      <c r="O146" s="4">
        <v>3.5</v>
      </c>
      <c r="P146" s="4">
        <v>10</v>
      </c>
      <c r="Q146" s="4">
        <v>7.5</v>
      </c>
      <c r="R146" s="4">
        <v>25</v>
      </c>
      <c r="S146" s="4">
        <v>16</v>
      </c>
      <c r="T146" s="4">
        <v>2</v>
      </c>
      <c r="U146" s="4"/>
      <c r="V146" s="4">
        <v>500</v>
      </c>
      <c r="W146" s="9"/>
      <c r="X146" s="4" t="s">
        <v>1314</v>
      </c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9"/>
      <c r="AO146" s="4" t="s">
        <v>1226</v>
      </c>
      <c r="AP146" s="9"/>
      <c r="AQ146" s="4"/>
      <c r="AR146" s="4"/>
      <c r="AS146" s="4"/>
      <c r="AT146" s="4" t="s">
        <v>234</v>
      </c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1:57" s="38" customFormat="1" ht="45.75" customHeight="1">
      <c r="A147" s="93"/>
      <c r="B147" s="4" t="s">
        <v>786</v>
      </c>
      <c r="C147" s="93"/>
      <c r="D147" s="93"/>
      <c r="E147" s="93"/>
      <c r="F147" s="93"/>
      <c r="G147" s="93"/>
      <c r="H147" s="93"/>
      <c r="I147" s="4" t="s">
        <v>821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>
        <v>2.5</v>
      </c>
      <c r="U147" s="4"/>
      <c r="V147" s="4">
        <v>625</v>
      </c>
      <c r="W147" s="9"/>
      <c r="X147" s="4" t="s">
        <v>1314</v>
      </c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9"/>
      <c r="AO147" s="4" t="s">
        <v>1227</v>
      </c>
      <c r="AP147" s="9"/>
      <c r="AQ147" s="4"/>
      <c r="AR147" s="4"/>
      <c r="AS147" s="4"/>
      <c r="AT147" s="4" t="s">
        <v>1007</v>
      </c>
      <c r="AU147" s="4" t="s">
        <v>620</v>
      </c>
      <c r="AV147" s="4" t="s">
        <v>837</v>
      </c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s="38" customFormat="1" ht="45.75" customHeight="1">
      <c r="A148" s="94"/>
      <c r="B148" s="4" t="s">
        <v>786</v>
      </c>
      <c r="C148" s="94"/>
      <c r="D148" s="94"/>
      <c r="E148" s="94"/>
      <c r="F148" s="94"/>
      <c r="G148" s="94"/>
      <c r="H148" s="94"/>
      <c r="I148" s="4" t="s">
        <v>928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>
        <v>2.1</v>
      </c>
      <c r="U148" s="4"/>
      <c r="V148" s="4">
        <v>525</v>
      </c>
      <c r="W148" s="9"/>
      <c r="X148" s="4" t="s">
        <v>1314</v>
      </c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9"/>
      <c r="AO148" s="4"/>
      <c r="AP148" s="9"/>
      <c r="AQ148" s="4"/>
      <c r="AR148" s="4"/>
      <c r="AS148" s="4"/>
      <c r="AT148" s="4" t="s">
        <v>950</v>
      </c>
      <c r="AU148" s="4" t="s">
        <v>999</v>
      </c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s="38" customFormat="1" ht="45.75" customHeight="1">
      <c r="A149" s="100" t="s">
        <v>1395</v>
      </c>
      <c r="B149" s="19" t="s">
        <v>678</v>
      </c>
      <c r="C149" s="92" t="s">
        <v>87</v>
      </c>
      <c r="D149" s="92" t="s">
        <v>88</v>
      </c>
      <c r="E149" s="92">
        <v>222.2</v>
      </c>
      <c r="F149" s="100" t="s">
        <v>237</v>
      </c>
      <c r="G149" s="92" t="s">
        <v>1101</v>
      </c>
      <c r="H149" s="92" t="s">
        <v>410</v>
      </c>
      <c r="I149" s="19" t="s">
        <v>821</v>
      </c>
      <c r="J149" s="19">
        <v>25</v>
      </c>
      <c r="K149" s="44">
        <v>1</v>
      </c>
      <c r="L149" s="19">
        <v>50</v>
      </c>
      <c r="M149" s="44">
        <v>1.3</v>
      </c>
      <c r="N149" s="19">
        <v>100</v>
      </c>
      <c r="O149" s="44">
        <v>1.5</v>
      </c>
      <c r="P149" s="19"/>
      <c r="Q149" s="19"/>
      <c r="R149" s="19"/>
      <c r="S149" s="19"/>
      <c r="T149" s="11" t="s">
        <v>544</v>
      </c>
      <c r="U149" s="8" t="s">
        <v>544</v>
      </c>
      <c r="V149" s="7" t="s">
        <v>544</v>
      </c>
      <c r="W149" s="9" t="s">
        <v>544</v>
      </c>
      <c r="X149" s="7" t="s">
        <v>1018</v>
      </c>
      <c r="Y149" s="7" t="s">
        <v>1018</v>
      </c>
      <c r="Z149" s="7"/>
      <c r="AA149" s="7" t="s">
        <v>922</v>
      </c>
      <c r="AB149" s="4">
        <v>5</v>
      </c>
      <c r="AC149" s="4" t="s">
        <v>742</v>
      </c>
      <c r="AD149" s="4" t="s">
        <v>1018</v>
      </c>
      <c r="AE149" s="4" t="s">
        <v>783</v>
      </c>
      <c r="AF149" s="4"/>
      <c r="AG149" s="4"/>
      <c r="AH149" s="4"/>
      <c r="AI149" s="4"/>
      <c r="AJ149" s="4"/>
      <c r="AK149" s="4"/>
      <c r="AL149" s="4" t="s">
        <v>1365</v>
      </c>
      <c r="AM149" s="4" t="s">
        <v>1228</v>
      </c>
      <c r="AN149" s="9">
        <v>6897</v>
      </c>
      <c r="AO149" s="4"/>
      <c r="AP149" s="9"/>
      <c r="AQ149" s="9">
        <v>16350</v>
      </c>
      <c r="AR149" s="4" t="s">
        <v>922</v>
      </c>
      <c r="AS149" s="4"/>
      <c r="AT149" s="4" t="s">
        <v>1096</v>
      </c>
      <c r="AU149" s="4" t="s">
        <v>889</v>
      </c>
      <c r="AV149" s="4" t="s">
        <v>599</v>
      </c>
      <c r="AW149" s="4" t="s">
        <v>620</v>
      </c>
      <c r="AX149" s="4" t="s">
        <v>598</v>
      </c>
      <c r="AY149" s="4" t="s">
        <v>619</v>
      </c>
      <c r="AZ149" s="4" t="s">
        <v>949</v>
      </c>
      <c r="BA149" s="4" t="s">
        <v>885</v>
      </c>
      <c r="BB149" s="4" t="s">
        <v>416</v>
      </c>
      <c r="BC149" s="4" t="s">
        <v>996</v>
      </c>
      <c r="BD149" s="4"/>
      <c r="BE149" s="4"/>
    </row>
    <row r="150" spans="1:57" s="38" customFormat="1" ht="45.75" customHeight="1">
      <c r="A150" s="85"/>
      <c r="B150" s="19" t="s">
        <v>678</v>
      </c>
      <c r="C150" s="93"/>
      <c r="D150" s="93"/>
      <c r="E150" s="93"/>
      <c r="F150" s="85"/>
      <c r="G150" s="93"/>
      <c r="H150" s="93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1"/>
      <c r="U150" s="8"/>
      <c r="V150" s="7"/>
      <c r="W150" s="9"/>
      <c r="X150" s="7"/>
      <c r="Y150" s="7"/>
      <c r="Z150" s="7"/>
      <c r="AA150" s="7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9"/>
      <c r="AO150" s="4"/>
      <c r="AP150" s="4">
        <v>38760</v>
      </c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 s="38" customFormat="1" ht="45.75" customHeight="1">
      <c r="A151" s="86"/>
      <c r="B151" s="19" t="s">
        <v>678</v>
      </c>
      <c r="C151" s="94"/>
      <c r="D151" s="94"/>
      <c r="E151" s="94"/>
      <c r="F151" s="86"/>
      <c r="G151" s="94"/>
      <c r="H151" s="94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1"/>
      <c r="U151" s="8"/>
      <c r="V151" s="7"/>
      <c r="W151" s="9"/>
      <c r="X151" s="7"/>
      <c r="Y151" s="7"/>
      <c r="Z151" s="7"/>
      <c r="AA151" s="7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9"/>
      <c r="AO151" s="4" t="s">
        <v>1229</v>
      </c>
      <c r="AP151" s="9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1:57" s="38" customFormat="1" ht="45.75" customHeight="1">
      <c r="A152" s="92" t="s">
        <v>448</v>
      </c>
      <c r="B152" s="4" t="s">
        <v>786</v>
      </c>
      <c r="C152" s="92" t="s">
        <v>13</v>
      </c>
      <c r="D152" s="92" t="s">
        <v>166</v>
      </c>
      <c r="E152" s="92">
        <v>148.2</v>
      </c>
      <c r="F152" s="92" t="s">
        <v>712</v>
      </c>
      <c r="G152" s="92" t="s">
        <v>502</v>
      </c>
      <c r="H152" s="95" t="s">
        <v>660</v>
      </c>
      <c r="I152" s="4" t="s">
        <v>821</v>
      </c>
      <c r="J152" s="4">
        <v>2.5</v>
      </c>
      <c r="K152" s="4" t="s">
        <v>167</v>
      </c>
      <c r="L152" s="4">
        <v>5</v>
      </c>
      <c r="M152" s="4" t="s">
        <v>1019</v>
      </c>
      <c r="N152" s="4">
        <v>10</v>
      </c>
      <c r="O152" s="4" t="s">
        <v>168</v>
      </c>
      <c r="P152" s="4"/>
      <c r="Q152" s="4"/>
      <c r="R152" s="4"/>
      <c r="S152" s="4"/>
      <c r="T152" s="8">
        <f>V152/250</f>
        <v>5.608</v>
      </c>
      <c r="U152" s="8">
        <f>GEOMEAN(T152:T153)</f>
        <v>4.269191961015573</v>
      </c>
      <c r="V152" s="4">
        <v>1402</v>
      </c>
      <c r="W152" s="9">
        <f>GEOMEAN(V152:V153)</f>
        <v>1067.2979902538939</v>
      </c>
      <c r="X152" s="4" t="s">
        <v>1314</v>
      </c>
      <c r="Y152" s="4" t="s">
        <v>1314</v>
      </c>
      <c r="Z152" s="4" t="s">
        <v>886</v>
      </c>
      <c r="AA152" s="4" t="s">
        <v>922</v>
      </c>
      <c r="AB152" s="4">
        <v>20</v>
      </c>
      <c r="AC152" s="4">
        <v>100</v>
      </c>
      <c r="AD152" s="4" t="s">
        <v>895</v>
      </c>
      <c r="AE152" s="4" t="s">
        <v>782</v>
      </c>
      <c r="AF152" s="4"/>
      <c r="AG152" s="4"/>
      <c r="AH152" s="4"/>
      <c r="AI152" s="4"/>
      <c r="AJ152" s="4"/>
      <c r="AK152" s="4"/>
      <c r="AL152" s="4" t="s">
        <v>1365</v>
      </c>
      <c r="AM152" s="4" t="s">
        <v>1230</v>
      </c>
      <c r="AN152" s="9">
        <v>75</v>
      </c>
      <c r="AO152" s="4"/>
      <c r="AP152" s="9">
        <v>76.9</v>
      </c>
      <c r="AQ152" s="9">
        <v>76</v>
      </c>
      <c r="AR152" s="4" t="s">
        <v>922</v>
      </c>
      <c r="AS152" s="4"/>
      <c r="AT152" s="4" t="s">
        <v>885</v>
      </c>
      <c r="AU152" s="4" t="s">
        <v>886</v>
      </c>
      <c r="AV152" s="4" t="s">
        <v>619</v>
      </c>
      <c r="AW152" s="4" t="s">
        <v>837</v>
      </c>
      <c r="AX152" s="4" t="s">
        <v>889</v>
      </c>
      <c r="AY152" s="4" t="s">
        <v>416</v>
      </c>
      <c r="AZ152" s="4" t="s">
        <v>235</v>
      </c>
      <c r="BA152" s="4"/>
      <c r="BB152" s="4"/>
      <c r="BC152" s="4"/>
      <c r="BD152" s="4"/>
      <c r="BE152" s="4"/>
    </row>
    <row r="153" spans="1:57" s="38" customFormat="1" ht="87.75" customHeight="1">
      <c r="A153" s="94"/>
      <c r="B153" s="4" t="s">
        <v>686</v>
      </c>
      <c r="C153" s="94"/>
      <c r="D153" s="94"/>
      <c r="E153" s="94"/>
      <c r="F153" s="94"/>
      <c r="G153" s="94"/>
      <c r="H153" s="86"/>
      <c r="I153" s="4" t="s">
        <v>545</v>
      </c>
      <c r="J153" s="4">
        <v>2.5</v>
      </c>
      <c r="K153" s="4">
        <v>2.1</v>
      </c>
      <c r="L153" s="4">
        <v>5</v>
      </c>
      <c r="M153" s="4">
        <v>5.1</v>
      </c>
      <c r="N153" s="4">
        <v>10</v>
      </c>
      <c r="O153" s="4">
        <v>7</v>
      </c>
      <c r="P153" s="4"/>
      <c r="Q153" s="4"/>
      <c r="R153" s="4"/>
      <c r="S153" s="4"/>
      <c r="T153" s="8">
        <v>3.25</v>
      </c>
      <c r="U153" s="4"/>
      <c r="V153" s="9">
        <v>812.5</v>
      </c>
      <c r="W153" s="4"/>
      <c r="X153" s="9" t="s">
        <v>1314</v>
      </c>
      <c r="Y153" s="4"/>
      <c r="Z153" s="4"/>
      <c r="AA153" s="9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 t="s">
        <v>1231</v>
      </c>
      <c r="AP153" s="9"/>
      <c r="AQ153" s="4"/>
      <c r="AR153" s="4"/>
      <c r="AS153" s="4"/>
      <c r="AT153" s="4" t="s">
        <v>1096</v>
      </c>
      <c r="AU153" s="4" t="s">
        <v>661</v>
      </c>
      <c r="AV153" s="4" t="s">
        <v>837</v>
      </c>
      <c r="AW153" s="4" t="s">
        <v>997</v>
      </c>
      <c r="AX153" s="4"/>
      <c r="AY153" s="4"/>
      <c r="AZ153" s="4"/>
      <c r="BA153" s="4"/>
      <c r="BB153" s="4"/>
      <c r="BC153" s="4"/>
      <c r="BD153" s="4"/>
      <c r="BE153" s="4"/>
    </row>
    <row r="154" spans="1:57" s="38" customFormat="1" ht="45.75" customHeight="1">
      <c r="A154" s="92" t="s">
        <v>933</v>
      </c>
      <c r="B154" s="4" t="s">
        <v>624</v>
      </c>
      <c r="C154" s="92" t="s">
        <v>236</v>
      </c>
      <c r="D154" s="96" t="s">
        <v>393</v>
      </c>
      <c r="E154" s="95">
        <v>110.1</v>
      </c>
      <c r="F154" s="92" t="s">
        <v>629</v>
      </c>
      <c r="G154" s="92" t="s">
        <v>502</v>
      </c>
      <c r="H154" s="92" t="s">
        <v>394</v>
      </c>
      <c r="I154" s="4" t="s">
        <v>821</v>
      </c>
      <c r="J154" s="4">
        <v>0.05</v>
      </c>
      <c r="K154" s="8">
        <v>1.3</v>
      </c>
      <c r="L154" s="4">
        <v>0.1</v>
      </c>
      <c r="M154" s="8">
        <v>2.7</v>
      </c>
      <c r="N154" s="11">
        <v>0.25</v>
      </c>
      <c r="O154" s="8">
        <v>9.2</v>
      </c>
      <c r="P154" s="8">
        <v>0.5</v>
      </c>
      <c r="Q154" s="8">
        <v>17.2</v>
      </c>
      <c r="R154" s="8">
        <v>1</v>
      </c>
      <c r="S154" s="8">
        <v>25.8</v>
      </c>
      <c r="T154" s="11">
        <v>0.11</v>
      </c>
      <c r="U154" s="11">
        <f>GEOMEAN(T154:T161)</f>
        <v>0.1346794967872222</v>
      </c>
      <c r="V154" s="9">
        <v>27.5</v>
      </c>
      <c r="W154" s="9">
        <f>GEOMEAN(V154:V161)</f>
        <v>33.71154508834242</v>
      </c>
      <c r="X154" s="9" t="s">
        <v>787</v>
      </c>
      <c r="Y154" s="4" t="s">
        <v>533</v>
      </c>
      <c r="Z154" s="4"/>
      <c r="AA154" s="4" t="s">
        <v>922</v>
      </c>
      <c r="AB154" s="4">
        <v>2</v>
      </c>
      <c r="AC154" s="4">
        <v>100</v>
      </c>
      <c r="AD154" s="4" t="s">
        <v>533</v>
      </c>
      <c r="AE154" s="4" t="s">
        <v>782</v>
      </c>
      <c r="AF154" s="4" t="s">
        <v>1097</v>
      </c>
      <c r="AG154" s="4"/>
      <c r="AH154" s="4"/>
      <c r="AI154" s="4"/>
      <c r="AJ154" s="4"/>
      <c r="AK154" s="4"/>
      <c r="AL154" s="4"/>
      <c r="AM154" s="4"/>
      <c r="AN154" s="9"/>
      <c r="AO154" s="4"/>
      <c r="AP154" s="9"/>
      <c r="AQ154" s="4"/>
      <c r="AR154" s="4" t="s">
        <v>923</v>
      </c>
      <c r="AS154" s="4"/>
      <c r="AT154" s="4" t="s">
        <v>885</v>
      </c>
      <c r="AU154" s="4" t="s">
        <v>600</v>
      </c>
      <c r="AV154" s="4" t="s">
        <v>889</v>
      </c>
      <c r="AW154" s="4" t="s">
        <v>890</v>
      </c>
      <c r="AX154" s="4" t="s">
        <v>601</v>
      </c>
      <c r="AY154" s="4" t="s">
        <v>416</v>
      </c>
      <c r="AZ154" s="4" t="s">
        <v>248</v>
      </c>
      <c r="BB154" s="4"/>
      <c r="BC154" s="4"/>
      <c r="BD154" s="4"/>
      <c r="BE154" s="4"/>
    </row>
    <row r="155" spans="1:57" s="38" customFormat="1" ht="45.75" customHeight="1">
      <c r="A155" s="85"/>
      <c r="B155" s="4" t="s">
        <v>624</v>
      </c>
      <c r="C155" s="85"/>
      <c r="D155" s="85"/>
      <c r="E155" s="85"/>
      <c r="F155" s="85"/>
      <c r="G155" s="85"/>
      <c r="H155" s="85"/>
      <c r="I155" s="4" t="s">
        <v>821</v>
      </c>
      <c r="J155" s="4">
        <v>0.05</v>
      </c>
      <c r="K155" s="4">
        <v>1.3</v>
      </c>
      <c r="L155" s="4">
        <v>0.1</v>
      </c>
      <c r="M155" s="4">
        <v>1.2</v>
      </c>
      <c r="N155" s="4">
        <v>0.25</v>
      </c>
      <c r="O155" s="4">
        <v>4.3</v>
      </c>
      <c r="P155" s="4">
        <v>0.5</v>
      </c>
      <c r="Q155" s="4">
        <v>11.2</v>
      </c>
      <c r="R155" s="4">
        <v>1</v>
      </c>
      <c r="S155" s="4">
        <v>12.1</v>
      </c>
      <c r="T155" s="11">
        <v>0.19</v>
      </c>
      <c r="U155" s="4"/>
      <c r="V155" s="9">
        <v>47.5</v>
      </c>
      <c r="W155" s="4"/>
      <c r="X155" s="9" t="s">
        <v>787</v>
      </c>
      <c r="Y155" s="4"/>
      <c r="Z155" s="4"/>
      <c r="AA155" s="9"/>
      <c r="AB155" s="4">
        <v>2</v>
      </c>
      <c r="AC155" s="4">
        <v>70</v>
      </c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9"/>
      <c r="AO155" s="4"/>
      <c r="AP155" s="9"/>
      <c r="AQ155" s="4"/>
      <c r="AR155" s="4"/>
      <c r="AS155" s="4"/>
      <c r="AT155" s="4" t="s">
        <v>1096</v>
      </c>
      <c r="AU155" s="4" t="s">
        <v>949</v>
      </c>
      <c r="AV155" s="4" t="s">
        <v>602</v>
      </c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s="38" customFormat="1" ht="45.75" customHeight="1">
      <c r="A156" s="85"/>
      <c r="B156" s="4" t="s">
        <v>624</v>
      </c>
      <c r="C156" s="85"/>
      <c r="D156" s="85"/>
      <c r="E156" s="85"/>
      <c r="F156" s="85"/>
      <c r="G156" s="85"/>
      <c r="H156" s="85"/>
      <c r="I156" s="4" t="s">
        <v>567</v>
      </c>
      <c r="J156" s="4">
        <v>0.05</v>
      </c>
      <c r="K156" s="8">
        <v>2.2</v>
      </c>
      <c r="L156" s="4">
        <v>0.1</v>
      </c>
      <c r="M156" s="8">
        <v>3.6</v>
      </c>
      <c r="N156" s="11">
        <v>0.25</v>
      </c>
      <c r="O156" s="8">
        <v>14</v>
      </c>
      <c r="P156" s="8">
        <v>0.5</v>
      </c>
      <c r="Q156" s="8">
        <v>19.8</v>
      </c>
      <c r="R156" s="8">
        <v>1</v>
      </c>
      <c r="S156" s="8">
        <v>30.9</v>
      </c>
      <c r="T156" s="4">
        <v>0.08</v>
      </c>
      <c r="U156" s="4"/>
      <c r="V156" s="4">
        <v>20</v>
      </c>
      <c r="W156" s="4"/>
      <c r="X156" s="4" t="s">
        <v>533</v>
      </c>
      <c r="Y156" s="4"/>
      <c r="Z156" s="4"/>
      <c r="AA156" s="4"/>
      <c r="AB156" s="4">
        <v>5.5</v>
      </c>
      <c r="AC156" s="4">
        <v>50</v>
      </c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9"/>
      <c r="AO156" s="4"/>
      <c r="AP156" s="9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1:57" s="38" customFormat="1" ht="45.75" customHeight="1">
      <c r="A157" s="85"/>
      <c r="B157" s="4" t="s">
        <v>624</v>
      </c>
      <c r="C157" s="85"/>
      <c r="D157" s="85"/>
      <c r="E157" s="85"/>
      <c r="F157" s="85"/>
      <c r="G157" s="85"/>
      <c r="H157" s="85"/>
      <c r="I157" s="4" t="s">
        <v>545</v>
      </c>
      <c r="J157" s="4">
        <v>0.05</v>
      </c>
      <c r="K157" s="8">
        <v>1.6</v>
      </c>
      <c r="L157" s="4">
        <v>0.1</v>
      </c>
      <c r="M157" s="8">
        <v>1.8</v>
      </c>
      <c r="N157" s="11">
        <v>0.25</v>
      </c>
      <c r="O157" s="8">
        <v>3.2</v>
      </c>
      <c r="P157" s="8">
        <v>0.5</v>
      </c>
      <c r="Q157" s="8">
        <v>7.7</v>
      </c>
      <c r="R157" s="8">
        <v>1</v>
      </c>
      <c r="S157" s="8">
        <v>10.9</v>
      </c>
      <c r="T157" s="4">
        <v>0.23</v>
      </c>
      <c r="U157" s="4"/>
      <c r="V157" s="4">
        <v>58</v>
      </c>
      <c r="W157" s="4"/>
      <c r="X157" s="4" t="s">
        <v>787</v>
      </c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9"/>
      <c r="AO157" s="4"/>
      <c r="AP157" s="9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1:57" s="38" customFormat="1" ht="45.75" customHeight="1">
      <c r="A158" s="85"/>
      <c r="B158" s="4" t="s">
        <v>624</v>
      </c>
      <c r="C158" s="85"/>
      <c r="D158" s="85"/>
      <c r="E158" s="85"/>
      <c r="F158" s="85"/>
      <c r="G158" s="85"/>
      <c r="H158" s="85"/>
      <c r="I158" s="4" t="s">
        <v>545</v>
      </c>
      <c r="J158" s="4">
        <v>0.05</v>
      </c>
      <c r="K158" s="4">
        <v>0.8</v>
      </c>
      <c r="L158" s="4">
        <v>0.1</v>
      </c>
      <c r="M158" s="4">
        <v>1.8</v>
      </c>
      <c r="N158" s="4">
        <v>0.25</v>
      </c>
      <c r="O158" s="4">
        <v>3.7</v>
      </c>
      <c r="P158" s="4">
        <v>0.5</v>
      </c>
      <c r="Q158" s="4">
        <v>7.3</v>
      </c>
      <c r="R158" s="4">
        <v>1</v>
      </c>
      <c r="S158" s="4">
        <v>8</v>
      </c>
      <c r="T158" s="11">
        <v>0.19</v>
      </c>
      <c r="U158" s="4"/>
      <c r="V158" s="9">
        <v>47.5</v>
      </c>
      <c r="W158" s="4"/>
      <c r="X158" s="4" t="s">
        <v>787</v>
      </c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9"/>
      <c r="AO158" s="4"/>
      <c r="AP158" s="9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57" s="38" customFormat="1" ht="78" customHeight="1">
      <c r="A159" s="85"/>
      <c r="B159" s="4" t="s">
        <v>624</v>
      </c>
      <c r="C159" s="85"/>
      <c r="D159" s="85"/>
      <c r="E159" s="85"/>
      <c r="F159" s="85"/>
      <c r="G159" s="85"/>
      <c r="H159" s="85"/>
      <c r="I159" s="4" t="s">
        <v>567</v>
      </c>
      <c r="J159" s="4">
        <v>0.05</v>
      </c>
      <c r="K159" s="4">
        <v>1.9</v>
      </c>
      <c r="L159" s="4">
        <v>0.1</v>
      </c>
      <c r="M159" s="4">
        <v>2.9</v>
      </c>
      <c r="N159" s="4">
        <v>0.25</v>
      </c>
      <c r="O159" s="4">
        <v>13.9</v>
      </c>
      <c r="P159" s="4">
        <v>0.5</v>
      </c>
      <c r="Q159" s="4">
        <v>23</v>
      </c>
      <c r="R159" s="4">
        <v>1</v>
      </c>
      <c r="S159" s="4">
        <v>24.5</v>
      </c>
      <c r="T159" s="11">
        <v>0.1</v>
      </c>
      <c r="U159" s="4"/>
      <c r="V159" s="4">
        <v>25</v>
      </c>
      <c r="W159" s="4"/>
      <c r="X159" s="4" t="s">
        <v>787</v>
      </c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9"/>
      <c r="AO159" s="4"/>
      <c r="AP159" s="9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 s="38" customFormat="1" ht="45.75" customHeight="1">
      <c r="A160" s="85"/>
      <c r="B160" s="4" t="s">
        <v>624</v>
      </c>
      <c r="C160" s="85"/>
      <c r="D160" s="85"/>
      <c r="E160" s="85"/>
      <c r="F160" s="85"/>
      <c r="G160" s="85"/>
      <c r="H160" s="85"/>
      <c r="I160" s="4" t="s">
        <v>305</v>
      </c>
      <c r="J160" s="4">
        <v>0.05</v>
      </c>
      <c r="K160" s="8">
        <v>0.7</v>
      </c>
      <c r="L160" s="4">
        <v>0.1</v>
      </c>
      <c r="M160" s="8">
        <v>0.9</v>
      </c>
      <c r="N160" s="11">
        <v>0.25</v>
      </c>
      <c r="O160" s="8">
        <v>1.2</v>
      </c>
      <c r="P160" s="8">
        <v>0.5</v>
      </c>
      <c r="Q160" s="8">
        <v>1.9</v>
      </c>
      <c r="R160" s="8">
        <v>1</v>
      </c>
      <c r="S160" s="8">
        <v>2</v>
      </c>
      <c r="T160" s="11" t="s">
        <v>544</v>
      </c>
      <c r="U160" s="4"/>
      <c r="V160" s="4" t="s">
        <v>544</v>
      </c>
      <c r="W160" s="4"/>
      <c r="X160" s="4" t="s">
        <v>1018</v>
      </c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9"/>
      <c r="AO160" s="4"/>
      <c r="AP160" s="9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57" s="38" customFormat="1" ht="45.75" customHeight="1">
      <c r="A161" s="86"/>
      <c r="B161" s="4"/>
      <c r="C161" s="86"/>
      <c r="D161" s="86"/>
      <c r="E161" s="86"/>
      <c r="F161" s="86"/>
      <c r="G161" s="86"/>
      <c r="H161" s="86"/>
      <c r="I161" s="4" t="s">
        <v>821</v>
      </c>
      <c r="J161" s="4">
        <v>0.1</v>
      </c>
      <c r="K161" s="8">
        <v>2.8</v>
      </c>
      <c r="L161" s="4">
        <v>0.25</v>
      </c>
      <c r="M161" s="8">
        <v>5.8</v>
      </c>
      <c r="N161" s="11">
        <v>0.5</v>
      </c>
      <c r="O161" s="8">
        <v>13.7</v>
      </c>
      <c r="P161" s="8">
        <v>0.1</v>
      </c>
      <c r="Q161" s="8">
        <v>15.2</v>
      </c>
      <c r="R161" s="8">
        <v>2.5</v>
      </c>
      <c r="S161" s="8">
        <v>13.1</v>
      </c>
      <c r="T161" s="11">
        <v>0.11</v>
      </c>
      <c r="U161" s="4"/>
      <c r="V161" s="4">
        <f>T161*250</f>
        <v>27.5</v>
      </c>
      <c r="W161" s="4"/>
      <c r="X161" s="4"/>
      <c r="Y161" s="4"/>
      <c r="Z161" s="4" t="s">
        <v>600</v>
      </c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9"/>
      <c r="AO161" s="4"/>
      <c r="AP161" s="9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57" s="38" customFormat="1" ht="46.5" customHeight="1">
      <c r="A162" s="7" t="s">
        <v>1178</v>
      </c>
      <c r="B162" s="7" t="s">
        <v>1179</v>
      </c>
      <c r="C162" s="7"/>
      <c r="D162" s="10" t="s">
        <v>1180</v>
      </c>
      <c r="E162" s="4">
        <v>126.16</v>
      </c>
      <c r="F162" s="4"/>
      <c r="G162" s="4"/>
      <c r="H162" s="7" t="s">
        <v>1023</v>
      </c>
      <c r="I162" s="7" t="s">
        <v>821</v>
      </c>
      <c r="J162" s="7">
        <v>2</v>
      </c>
      <c r="K162" s="7" t="s">
        <v>1024</v>
      </c>
      <c r="L162" s="7">
        <v>4</v>
      </c>
      <c r="M162" s="7" t="s">
        <v>1025</v>
      </c>
      <c r="N162" s="7">
        <v>8</v>
      </c>
      <c r="O162" s="7" t="s">
        <v>1026</v>
      </c>
      <c r="P162" s="7"/>
      <c r="Q162" s="7"/>
      <c r="R162" s="7"/>
      <c r="S162" s="7"/>
      <c r="T162" s="7">
        <v>1.8</v>
      </c>
      <c r="U162" s="7">
        <v>1.8</v>
      </c>
      <c r="V162" s="9">
        <v>450</v>
      </c>
      <c r="W162" s="9">
        <v>450</v>
      </c>
      <c r="X162" s="7" t="s">
        <v>1314</v>
      </c>
      <c r="Y162" s="7" t="s">
        <v>885</v>
      </c>
      <c r="Z162" s="4"/>
      <c r="AA162" s="7"/>
      <c r="AB162" s="4" t="s">
        <v>1038</v>
      </c>
      <c r="AC162" s="4" t="s">
        <v>1038</v>
      </c>
      <c r="AD162" s="4" t="s">
        <v>1018</v>
      </c>
      <c r="AE162" s="4" t="s">
        <v>1183</v>
      </c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 t="s">
        <v>140</v>
      </c>
      <c r="AR162" s="7"/>
      <c r="AS162" s="7"/>
      <c r="AT162" s="7" t="s">
        <v>885</v>
      </c>
      <c r="AU162" s="7" t="s">
        <v>886</v>
      </c>
      <c r="AV162" s="7" t="s">
        <v>487</v>
      </c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1:57" s="38" customFormat="1" ht="46.5" customHeight="1">
      <c r="A163" s="7" t="s">
        <v>1142</v>
      </c>
      <c r="B163" s="7" t="s">
        <v>1143</v>
      </c>
      <c r="C163" s="4"/>
      <c r="D163" s="4" t="s">
        <v>1175</v>
      </c>
      <c r="E163" s="7">
        <v>78.1</v>
      </c>
      <c r="F163" s="7" t="s">
        <v>42</v>
      </c>
      <c r="G163" s="7" t="s">
        <v>1101</v>
      </c>
      <c r="H163" s="7" t="s">
        <v>1176</v>
      </c>
      <c r="I163" s="7" t="s">
        <v>821</v>
      </c>
      <c r="J163" s="7">
        <v>25</v>
      </c>
      <c r="K163" s="7">
        <v>2.7</v>
      </c>
      <c r="L163" s="7">
        <v>50</v>
      </c>
      <c r="M163" s="7">
        <v>2.3</v>
      </c>
      <c r="N163" s="7">
        <v>100</v>
      </c>
      <c r="O163" s="7">
        <v>3.9</v>
      </c>
      <c r="P163" s="7"/>
      <c r="Q163" s="7"/>
      <c r="R163" s="7"/>
      <c r="S163" s="7"/>
      <c r="T163" s="7">
        <v>72</v>
      </c>
      <c r="U163" s="7">
        <v>72</v>
      </c>
      <c r="V163" s="9">
        <v>18000</v>
      </c>
      <c r="W163" s="9">
        <v>18000</v>
      </c>
      <c r="X163" s="7" t="s">
        <v>895</v>
      </c>
      <c r="Y163" s="4" t="s">
        <v>885</v>
      </c>
      <c r="Z163" s="4"/>
      <c r="AA163" s="4"/>
      <c r="AB163" s="4" t="s">
        <v>1038</v>
      </c>
      <c r="AC163" s="4" t="s">
        <v>1038</v>
      </c>
      <c r="AD163" s="4" t="s">
        <v>1018</v>
      </c>
      <c r="AE163" s="4" t="s">
        <v>1183</v>
      </c>
      <c r="AF163" s="4"/>
      <c r="AG163" s="4"/>
      <c r="AH163" s="4"/>
      <c r="AI163" s="4"/>
      <c r="AJ163" s="4"/>
      <c r="AK163" s="4"/>
      <c r="AL163" s="4" t="s">
        <v>1038</v>
      </c>
      <c r="AM163" s="4"/>
      <c r="AN163" s="4"/>
      <c r="AO163" s="4"/>
      <c r="AP163" s="4"/>
      <c r="AQ163" s="4" t="s">
        <v>140</v>
      </c>
      <c r="AR163" s="4"/>
      <c r="AS163" s="4"/>
      <c r="AT163" s="7" t="s">
        <v>885</v>
      </c>
      <c r="AU163" s="7" t="s">
        <v>1177</v>
      </c>
      <c r="AV163" s="4" t="s">
        <v>415</v>
      </c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1:57" s="38" customFormat="1" ht="45.75" customHeight="1">
      <c r="A164" s="92" t="s">
        <v>433</v>
      </c>
      <c r="B164" s="4" t="s">
        <v>679</v>
      </c>
      <c r="C164" s="92" t="s">
        <v>603</v>
      </c>
      <c r="D164" s="92" t="s">
        <v>604</v>
      </c>
      <c r="E164" s="92">
        <v>202.6</v>
      </c>
      <c r="F164" s="92" t="s">
        <v>605</v>
      </c>
      <c r="G164" s="92" t="s">
        <v>502</v>
      </c>
      <c r="H164" s="92" t="s">
        <v>606</v>
      </c>
      <c r="I164" s="4" t="s">
        <v>928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11">
        <v>0.1</v>
      </c>
      <c r="U164" s="16">
        <f>GEOMEAN(T164:T187)</f>
        <v>0.049139739054699774</v>
      </c>
      <c r="V164" s="9">
        <v>25</v>
      </c>
      <c r="W164" s="9">
        <f>GEOMEAN(V164:V187)</f>
        <v>12.284934763674938</v>
      </c>
      <c r="X164" s="9" t="s">
        <v>787</v>
      </c>
      <c r="Y164" s="9" t="s">
        <v>533</v>
      </c>
      <c r="Z164" s="9"/>
      <c r="AA164" s="9" t="s">
        <v>922</v>
      </c>
      <c r="AB164" s="11">
        <v>0.1</v>
      </c>
      <c r="AC164" s="4">
        <v>100</v>
      </c>
      <c r="AD164" s="4" t="s">
        <v>533</v>
      </c>
      <c r="AE164" s="4" t="s">
        <v>784</v>
      </c>
      <c r="AF164" s="4"/>
      <c r="AG164" s="10" t="s">
        <v>1043</v>
      </c>
      <c r="AH164" s="4">
        <v>100</v>
      </c>
      <c r="AI164" s="4" t="s">
        <v>533</v>
      </c>
      <c r="AJ164" s="4" t="s">
        <v>784</v>
      </c>
      <c r="AK164" s="4"/>
      <c r="AL164" s="4" t="s">
        <v>1365</v>
      </c>
      <c r="AM164" s="4"/>
      <c r="AN164" s="9"/>
      <c r="AO164" s="4" t="s">
        <v>1232</v>
      </c>
      <c r="AP164" s="11">
        <v>0.7</v>
      </c>
      <c r="AQ164" s="11">
        <v>0.7</v>
      </c>
      <c r="AR164" s="4" t="s">
        <v>922</v>
      </c>
      <c r="AS164" s="4"/>
      <c r="AT164" s="4" t="s">
        <v>619</v>
      </c>
      <c r="AU164" s="4" t="s">
        <v>611</v>
      </c>
      <c r="AV164" s="4" t="s">
        <v>612</v>
      </c>
      <c r="AW164" s="4" t="s">
        <v>412</v>
      </c>
      <c r="AX164" s="4" t="s">
        <v>652</v>
      </c>
      <c r="AY164" s="4" t="s">
        <v>406</v>
      </c>
      <c r="AZ164" s="4" t="s">
        <v>950</v>
      </c>
      <c r="BA164" s="4" t="s">
        <v>416</v>
      </c>
      <c r="BB164" s="4" t="s">
        <v>407</v>
      </c>
      <c r="BC164" s="4" t="s">
        <v>995</v>
      </c>
      <c r="BD164" s="4"/>
      <c r="BE164" s="4"/>
    </row>
    <row r="165" spans="1:57" s="38" customFormat="1" ht="90" customHeight="1">
      <c r="A165" s="93"/>
      <c r="B165" s="4" t="s">
        <v>679</v>
      </c>
      <c r="C165" s="93"/>
      <c r="D165" s="93"/>
      <c r="E165" s="93"/>
      <c r="F165" s="93"/>
      <c r="G165" s="93"/>
      <c r="H165" s="93"/>
      <c r="I165" s="4" t="s">
        <v>821</v>
      </c>
      <c r="J165" s="4">
        <v>0.01</v>
      </c>
      <c r="K165" s="4">
        <v>1.5</v>
      </c>
      <c r="L165" s="4">
        <v>0.025</v>
      </c>
      <c r="M165" s="4" t="s">
        <v>726</v>
      </c>
      <c r="N165" s="4">
        <v>0.05</v>
      </c>
      <c r="O165" s="4" t="s">
        <v>607</v>
      </c>
      <c r="P165" s="4" t="s">
        <v>543</v>
      </c>
      <c r="Q165" s="4" t="s">
        <v>608</v>
      </c>
      <c r="R165" s="4" t="s">
        <v>609</v>
      </c>
      <c r="S165" s="4" t="s">
        <v>610</v>
      </c>
      <c r="T165" s="16">
        <v>0.048</v>
      </c>
      <c r="U165" s="4"/>
      <c r="V165" s="9">
        <v>12</v>
      </c>
      <c r="W165" s="4"/>
      <c r="X165" s="9" t="s">
        <v>533</v>
      </c>
      <c r="Y165" s="9"/>
      <c r="Z165" s="4" t="s">
        <v>412</v>
      </c>
      <c r="AA165" s="9"/>
      <c r="AB165" s="4">
        <v>0.02</v>
      </c>
      <c r="AC165" s="9">
        <v>100</v>
      </c>
      <c r="AD165" s="4"/>
      <c r="AE165" s="4"/>
      <c r="AF165" s="11"/>
      <c r="AG165" s="10" t="s">
        <v>1043</v>
      </c>
      <c r="AH165" s="4">
        <v>30</v>
      </c>
      <c r="AI165" s="4"/>
      <c r="AJ165" s="4"/>
      <c r="AK165" s="4"/>
      <c r="AL165" s="4"/>
      <c r="AM165" s="4"/>
      <c r="AN165" s="4"/>
      <c r="AO165" s="4" t="s">
        <v>1233</v>
      </c>
      <c r="AP165" s="11"/>
      <c r="AQ165" s="11"/>
      <c r="AR165" s="4"/>
      <c r="AS165" s="4"/>
      <c r="AT165" s="4" t="s">
        <v>889</v>
      </c>
      <c r="AU165" s="4" t="s">
        <v>1007</v>
      </c>
      <c r="AV165" s="4" t="s">
        <v>241</v>
      </c>
      <c r="AW165" s="4" t="s">
        <v>241</v>
      </c>
      <c r="AX165" s="4" t="s">
        <v>416</v>
      </c>
      <c r="AY165" s="4" t="s">
        <v>248</v>
      </c>
      <c r="AZ165" s="4" t="s">
        <v>242</v>
      </c>
      <c r="BC165" s="4"/>
      <c r="BD165" s="4"/>
      <c r="BE165" s="4" t="s">
        <v>1114</v>
      </c>
    </row>
    <row r="166" spans="1:57" s="38" customFormat="1" ht="45.75" customHeight="1">
      <c r="A166" s="93"/>
      <c r="B166" s="4" t="s">
        <v>679</v>
      </c>
      <c r="C166" s="93"/>
      <c r="D166" s="93"/>
      <c r="E166" s="93"/>
      <c r="F166" s="93"/>
      <c r="G166" s="93"/>
      <c r="H166" s="93"/>
      <c r="I166" s="4" t="s">
        <v>821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11">
        <v>0.08</v>
      </c>
      <c r="U166" s="4"/>
      <c r="V166" s="9">
        <v>20</v>
      </c>
      <c r="W166" s="4"/>
      <c r="X166" s="9" t="s">
        <v>533</v>
      </c>
      <c r="Y166" s="9"/>
      <c r="Z166" s="4" t="s">
        <v>1097</v>
      </c>
      <c r="AA166" s="9"/>
      <c r="AB166" s="11">
        <v>0.05</v>
      </c>
      <c r="AC166" s="4">
        <v>100</v>
      </c>
      <c r="AD166" s="4"/>
      <c r="AE166" s="4"/>
      <c r="AF166" s="11"/>
      <c r="AG166" s="10" t="s">
        <v>1043</v>
      </c>
      <c r="AH166" s="4">
        <v>0</v>
      </c>
      <c r="AI166" s="4"/>
      <c r="AJ166" s="4"/>
      <c r="AK166" s="11"/>
      <c r="AL166" s="4"/>
      <c r="AM166" s="4"/>
      <c r="AN166" s="4"/>
      <c r="AO166" s="4"/>
      <c r="AP166" s="11"/>
      <c r="AQ166" s="11"/>
      <c r="AR166" s="4"/>
      <c r="AS166" s="4"/>
      <c r="AT166" s="4" t="s">
        <v>207</v>
      </c>
      <c r="AU166" s="4" t="s">
        <v>208</v>
      </c>
      <c r="AV166" s="4" t="s">
        <v>473</v>
      </c>
      <c r="AW166" s="4" t="s">
        <v>374</v>
      </c>
      <c r="AX166" s="4" t="s">
        <v>948</v>
      </c>
      <c r="AY166" s="4" t="s">
        <v>599</v>
      </c>
      <c r="AZ166" s="4" t="s">
        <v>950</v>
      </c>
      <c r="BB166" s="4"/>
      <c r="BC166" s="4"/>
      <c r="BD166" s="4"/>
      <c r="BE166" s="4"/>
    </row>
    <row r="167" spans="1:57" s="38" customFormat="1" ht="45.75" customHeight="1">
      <c r="A167" s="93"/>
      <c r="B167" s="4" t="s">
        <v>679</v>
      </c>
      <c r="C167" s="93"/>
      <c r="D167" s="93"/>
      <c r="E167" s="93"/>
      <c r="F167" s="93"/>
      <c r="G167" s="93"/>
      <c r="H167" s="93"/>
      <c r="I167" s="4" t="s">
        <v>928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11">
        <v>0.056</v>
      </c>
      <c r="U167" s="4"/>
      <c r="V167" s="4">
        <v>14</v>
      </c>
      <c r="W167" s="4"/>
      <c r="X167" s="9" t="s">
        <v>533</v>
      </c>
      <c r="Y167" s="9"/>
      <c r="Z167" s="9"/>
      <c r="AA167" s="9"/>
      <c r="AB167" s="11">
        <v>0.1</v>
      </c>
      <c r="AC167" s="4">
        <v>100</v>
      </c>
      <c r="AD167" s="4"/>
      <c r="AE167" s="4"/>
      <c r="AF167" s="11"/>
      <c r="AG167" s="4">
        <v>0.025</v>
      </c>
      <c r="AH167" s="4">
        <v>60</v>
      </c>
      <c r="AI167" s="4"/>
      <c r="AJ167" s="4"/>
      <c r="AK167" s="4"/>
      <c r="AL167" s="4"/>
      <c r="AM167" s="4"/>
      <c r="AN167" s="4"/>
      <c r="AO167" s="4"/>
      <c r="AP167" s="11"/>
      <c r="AQ167" s="11"/>
      <c r="AR167" s="4"/>
      <c r="AS167" s="4"/>
      <c r="AT167" s="4" t="s">
        <v>619</v>
      </c>
      <c r="AU167" s="4" t="s">
        <v>611</v>
      </c>
      <c r="AV167" s="4" t="s">
        <v>612</v>
      </c>
      <c r="AW167" s="4" t="s">
        <v>412</v>
      </c>
      <c r="AX167" s="4" t="s">
        <v>652</v>
      </c>
      <c r="AY167" s="4" t="s">
        <v>406</v>
      </c>
      <c r="AZ167" s="4" t="s">
        <v>950</v>
      </c>
      <c r="BA167" s="4" t="s">
        <v>416</v>
      </c>
      <c r="BB167" s="4" t="s">
        <v>407</v>
      </c>
      <c r="BC167" s="4" t="s">
        <v>995</v>
      </c>
      <c r="BD167" s="4"/>
      <c r="BE167" s="4"/>
    </row>
    <row r="168" spans="1:57" s="38" customFormat="1" ht="45.75" customHeight="1">
      <c r="A168" s="93"/>
      <c r="B168" s="4" t="s">
        <v>679</v>
      </c>
      <c r="C168" s="93"/>
      <c r="D168" s="93"/>
      <c r="E168" s="93"/>
      <c r="F168" s="93"/>
      <c r="G168" s="93"/>
      <c r="H168" s="93"/>
      <c r="I168" s="4" t="s">
        <v>568</v>
      </c>
      <c r="J168" s="4">
        <v>0.01</v>
      </c>
      <c r="K168" s="8">
        <v>2.4</v>
      </c>
      <c r="L168" s="16">
        <v>0.025</v>
      </c>
      <c r="M168" s="8">
        <v>4.2</v>
      </c>
      <c r="N168" s="11">
        <v>0.05</v>
      </c>
      <c r="O168" s="8">
        <v>7.3</v>
      </c>
      <c r="P168" s="8">
        <v>0.1</v>
      </c>
      <c r="Q168" s="8">
        <v>14.7</v>
      </c>
      <c r="R168" s="11">
        <v>0.25</v>
      </c>
      <c r="S168" s="8">
        <v>14.7</v>
      </c>
      <c r="T168" s="16">
        <v>0.015</v>
      </c>
      <c r="U168" s="4"/>
      <c r="V168" s="9">
        <v>3.75</v>
      </c>
      <c r="W168" s="4"/>
      <c r="X168" s="9" t="s">
        <v>533</v>
      </c>
      <c r="Y168" s="9"/>
      <c r="Z168" s="9"/>
      <c r="AA168" s="9"/>
      <c r="AB168" s="11">
        <v>0.1</v>
      </c>
      <c r="AC168" s="4">
        <v>75</v>
      </c>
      <c r="AD168" s="4"/>
      <c r="AE168" s="4"/>
      <c r="AF168" s="11"/>
      <c r="AG168" s="4">
        <v>0.01</v>
      </c>
      <c r="AH168" s="4">
        <v>40</v>
      </c>
      <c r="AI168" s="4"/>
      <c r="AJ168" s="4"/>
      <c r="AK168" s="4"/>
      <c r="AL168" s="4"/>
      <c r="AM168" s="4"/>
      <c r="AN168" s="4"/>
      <c r="AO168" s="4"/>
      <c r="AP168" s="11"/>
      <c r="AQ168" s="11"/>
      <c r="AR168" s="4"/>
      <c r="AS168" s="4"/>
      <c r="AT168" s="4" t="s">
        <v>243</v>
      </c>
      <c r="AU168" s="4" t="s">
        <v>416</v>
      </c>
      <c r="AV168" s="4" t="s">
        <v>407</v>
      </c>
      <c r="AW168" s="4" t="s">
        <v>995</v>
      </c>
      <c r="AX168" s="4"/>
      <c r="AY168" s="4"/>
      <c r="AZ168" s="4"/>
      <c r="BA168" s="4"/>
      <c r="BB168" s="4"/>
      <c r="BC168" s="4"/>
      <c r="BD168" s="4"/>
      <c r="BE168" s="4"/>
    </row>
    <row r="169" spans="1:57" s="38" customFormat="1" ht="45.75" customHeight="1">
      <c r="A169" s="93"/>
      <c r="B169" s="4" t="s">
        <v>679</v>
      </c>
      <c r="C169" s="93"/>
      <c r="D169" s="93"/>
      <c r="E169" s="93"/>
      <c r="F169" s="93"/>
      <c r="G169" s="93"/>
      <c r="H169" s="93"/>
      <c r="I169" s="4" t="s">
        <v>821</v>
      </c>
      <c r="J169" s="4">
        <v>0.01</v>
      </c>
      <c r="K169" s="4">
        <v>1.4</v>
      </c>
      <c r="L169" s="16">
        <v>0.025</v>
      </c>
      <c r="M169" s="16">
        <v>2.2</v>
      </c>
      <c r="N169" s="11">
        <v>0.05</v>
      </c>
      <c r="O169" s="11">
        <v>4</v>
      </c>
      <c r="P169" s="8">
        <v>0.1</v>
      </c>
      <c r="Q169" s="8">
        <v>9.8</v>
      </c>
      <c r="R169" s="11">
        <v>0.25</v>
      </c>
      <c r="S169" s="11">
        <v>16.2</v>
      </c>
      <c r="T169" s="4">
        <v>0.036</v>
      </c>
      <c r="U169" s="4"/>
      <c r="V169" s="9">
        <v>9</v>
      </c>
      <c r="W169" s="4"/>
      <c r="X169" s="9" t="s">
        <v>533</v>
      </c>
      <c r="Y169" s="9"/>
      <c r="Z169" s="9"/>
      <c r="AA169" s="9"/>
      <c r="AB169" s="4">
        <v>0.5</v>
      </c>
      <c r="AC169" s="10" t="s">
        <v>1066</v>
      </c>
      <c r="AD169" s="4"/>
      <c r="AE169" s="4"/>
      <c r="AF169" s="11"/>
      <c r="AG169" s="10" t="s">
        <v>543</v>
      </c>
      <c r="AH169" s="4">
        <v>100</v>
      </c>
      <c r="AI169" s="4"/>
      <c r="AJ169" s="4"/>
      <c r="AK169" s="4"/>
      <c r="AL169" s="4"/>
      <c r="AM169" s="4"/>
      <c r="AN169" s="4"/>
      <c r="AO169" s="4"/>
      <c r="AP169" s="11"/>
      <c r="AQ169" s="11"/>
      <c r="AR169" s="4"/>
      <c r="AS169" s="4"/>
      <c r="AT169" s="4" t="s">
        <v>244</v>
      </c>
      <c r="AU169" s="4" t="s">
        <v>995</v>
      </c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1:57" s="38" customFormat="1" ht="45.75" customHeight="1">
      <c r="A170" s="93"/>
      <c r="B170" s="4" t="s">
        <v>679</v>
      </c>
      <c r="C170" s="93"/>
      <c r="D170" s="93"/>
      <c r="E170" s="93"/>
      <c r="F170" s="93"/>
      <c r="G170" s="93"/>
      <c r="H170" s="93"/>
      <c r="I170" s="4" t="s">
        <v>821</v>
      </c>
      <c r="J170" s="4">
        <v>0.1</v>
      </c>
      <c r="K170" s="8">
        <v>5.9</v>
      </c>
      <c r="L170" s="4">
        <v>0.25</v>
      </c>
      <c r="M170" s="8">
        <v>19.9</v>
      </c>
      <c r="N170" s="8">
        <v>0.5</v>
      </c>
      <c r="O170" s="8">
        <v>36.7</v>
      </c>
      <c r="P170" s="4"/>
      <c r="Q170" s="4"/>
      <c r="R170" s="4"/>
      <c r="S170" s="4"/>
      <c r="T170" s="16">
        <v>0.08271219946269065</v>
      </c>
      <c r="U170" s="4"/>
      <c r="V170" s="9">
        <v>20.678049865672662</v>
      </c>
      <c r="W170" s="4"/>
      <c r="X170" s="9" t="s">
        <v>533</v>
      </c>
      <c r="Y170" s="9"/>
      <c r="Z170" s="9"/>
      <c r="AA170" s="9"/>
      <c r="AB170" s="4"/>
      <c r="AC170" s="4"/>
      <c r="AD170" s="4"/>
      <c r="AE170" s="4"/>
      <c r="AF170" s="4"/>
      <c r="AG170" s="4">
        <v>0.3</v>
      </c>
      <c r="AH170" s="4">
        <v>100</v>
      </c>
      <c r="AI170" s="4"/>
      <c r="AJ170" s="4"/>
      <c r="AK170" s="4"/>
      <c r="AL170" s="4"/>
      <c r="AM170" s="4"/>
      <c r="AN170" s="4"/>
      <c r="AO170" s="4"/>
      <c r="AP170" s="11"/>
      <c r="AQ170" s="11"/>
      <c r="AR170" s="4"/>
      <c r="AS170" s="4"/>
      <c r="AT170" s="4" t="s">
        <v>245</v>
      </c>
      <c r="AU170" s="4" t="s">
        <v>995</v>
      </c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1:57" s="38" customFormat="1" ht="81.75" customHeight="1">
      <c r="A171" s="93"/>
      <c r="B171" s="4" t="s">
        <v>679</v>
      </c>
      <c r="C171" s="93"/>
      <c r="D171" s="93"/>
      <c r="E171" s="93"/>
      <c r="F171" s="93"/>
      <c r="G171" s="93"/>
      <c r="H171" s="93"/>
      <c r="I171" s="4" t="s">
        <v>821</v>
      </c>
      <c r="J171" s="4">
        <v>0.1</v>
      </c>
      <c r="K171" s="8">
        <v>6.2</v>
      </c>
      <c r="L171" s="4">
        <v>0.25</v>
      </c>
      <c r="M171" s="8">
        <v>15.7</v>
      </c>
      <c r="N171" s="8">
        <v>0.5</v>
      </c>
      <c r="O171" s="8">
        <v>24</v>
      </c>
      <c r="P171" s="4"/>
      <c r="Q171" s="4"/>
      <c r="R171" s="4"/>
      <c r="S171" s="4"/>
      <c r="T171" s="16">
        <v>0.07344412307539473</v>
      </c>
      <c r="U171" s="4"/>
      <c r="V171" s="9">
        <v>18.361030768848682</v>
      </c>
      <c r="W171" s="4"/>
      <c r="X171" s="9" t="s">
        <v>533</v>
      </c>
      <c r="Y171" s="9"/>
      <c r="Z171" s="9"/>
      <c r="AA171" s="9"/>
      <c r="AB171" s="4"/>
      <c r="AC171" s="4"/>
      <c r="AD171" s="4"/>
      <c r="AE171" s="4"/>
      <c r="AF171" s="4"/>
      <c r="AG171" s="4">
        <v>0.3</v>
      </c>
      <c r="AH171" s="4">
        <v>50</v>
      </c>
      <c r="AI171" s="4"/>
      <c r="AJ171" s="4"/>
      <c r="AK171" s="4"/>
      <c r="AL171" s="4"/>
      <c r="AM171" s="4"/>
      <c r="AN171" s="4"/>
      <c r="AO171" s="4"/>
      <c r="AP171" s="11"/>
      <c r="AQ171" s="11"/>
      <c r="AR171" s="4"/>
      <c r="AS171" s="4"/>
      <c r="AT171" s="4" t="s">
        <v>245</v>
      </c>
      <c r="AU171" s="4" t="s">
        <v>995</v>
      </c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1:57" s="38" customFormat="1" ht="56.25" customHeight="1">
      <c r="A172" s="93"/>
      <c r="B172" s="4" t="s">
        <v>679</v>
      </c>
      <c r="C172" s="93"/>
      <c r="D172" s="93"/>
      <c r="E172" s="93"/>
      <c r="F172" s="93"/>
      <c r="G172" s="93"/>
      <c r="H172" s="93"/>
      <c r="I172" s="4" t="s">
        <v>821</v>
      </c>
      <c r="J172" s="4">
        <v>0.1</v>
      </c>
      <c r="K172" s="8">
        <v>10.3</v>
      </c>
      <c r="L172" s="4">
        <v>0.25</v>
      </c>
      <c r="M172" s="8">
        <v>29.7</v>
      </c>
      <c r="N172" s="8">
        <v>0.5</v>
      </c>
      <c r="O172" s="8">
        <v>49.6</v>
      </c>
      <c r="P172" s="4"/>
      <c r="Q172" s="4"/>
      <c r="R172" s="4"/>
      <c r="S172" s="4"/>
      <c r="T172" s="16">
        <v>0.07083692289022543</v>
      </c>
      <c r="U172" s="4"/>
      <c r="V172" s="9">
        <v>17.70923072255636</v>
      </c>
      <c r="W172" s="4"/>
      <c r="X172" s="9" t="s">
        <v>533</v>
      </c>
      <c r="Y172" s="9"/>
      <c r="Z172" s="9"/>
      <c r="AA172" s="9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11"/>
      <c r="AQ172" s="11"/>
      <c r="AR172" s="4"/>
      <c r="AS172" s="4"/>
      <c r="AT172" s="4" t="s">
        <v>245</v>
      </c>
      <c r="AU172" s="4" t="s">
        <v>995</v>
      </c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1:57" s="38" customFormat="1" ht="45.75" customHeight="1">
      <c r="A173" s="93"/>
      <c r="B173" s="4" t="s">
        <v>679</v>
      </c>
      <c r="C173" s="93"/>
      <c r="D173" s="93"/>
      <c r="E173" s="93"/>
      <c r="F173" s="93"/>
      <c r="G173" s="93"/>
      <c r="H173" s="93"/>
      <c r="I173" s="4" t="s">
        <v>821</v>
      </c>
      <c r="J173" s="4">
        <v>0.1</v>
      </c>
      <c r="K173" s="8">
        <v>4.7</v>
      </c>
      <c r="L173" s="4">
        <v>0.25</v>
      </c>
      <c r="M173" s="8">
        <v>15.8</v>
      </c>
      <c r="N173" s="8">
        <v>0.5</v>
      </c>
      <c r="O173" s="8">
        <v>26.8</v>
      </c>
      <c r="P173" s="4"/>
      <c r="Q173" s="4"/>
      <c r="R173" s="4"/>
      <c r="S173" s="4"/>
      <c r="T173" s="16">
        <v>0.086906894826111</v>
      </c>
      <c r="U173" s="4"/>
      <c r="V173" s="9">
        <v>21.72672370652775</v>
      </c>
      <c r="W173" s="4"/>
      <c r="X173" s="9" t="s">
        <v>533</v>
      </c>
      <c r="Y173" s="9"/>
      <c r="Z173" s="9"/>
      <c r="AA173" s="9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11"/>
      <c r="AQ173" s="11"/>
      <c r="AR173" s="4"/>
      <c r="AS173" s="4"/>
      <c r="AT173" s="4" t="s">
        <v>245</v>
      </c>
      <c r="AU173" s="4" t="s">
        <v>995</v>
      </c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1:57" s="38" customFormat="1" ht="45.75" customHeight="1">
      <c r="A174" s="93"/>
      <c r="B174" s="4" t="s">
        <v>679</v>
      </c>
      <c r="C174" s="93"/>
      <c r="D174" s="93"/>
      <c r="E174" s="93"/>
      <c r="F174" s="93"/>
      <c r="G174" s="93"/>
      <c r="H174" s="93"/>
      <c r="I174" s="4" t="s">
        <v>821</v>
      </c>
      <c r="J174" s="4">
        <v>0.01</v>
      </c>
      <c r="K174" s="8">
        <v>2</v>
      </c>
      <c r="L174" s="4">
        <v>0.025</v>
      </c>
      <c r="M174" s="8">
        <v>2.3</v>
      </c>
      <c r="N174" s="11">
        <v>0.05</v>
      </c>
      <c r="O174" s="8">
        <v>5.3</v>
      </c>
      <c r="P174" s="11">
        <v>0.1</v>
      </c>
      <c r="Q174" s="8">
        <v>10.5</v>
      </c>
      <c r="R174" s="11">
        <v>0.25</v>
      </c>
      <c r="S174" s="8">
        <v>35.5</v>
      </c>
      <c r="T174" s="4">
        <v>0.027</v>
      </c>
      <c r="U174" s="4"/>
      <c r="V174" s="9">
        <v>6.75</v>
      </c>
      <c r="W174" s="4"/>
      <c r="X174" s="9" t="s">
        <v>533</v>
      </c>
      <c r="Y174" s="9"/>
      <c r="Z174" s="9"/>
      <c r="AA174" s="9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11"/>
      <c r="AQ174" s="11"/>
      <c r="AR174" s="4"/>
      <c r="AS174" s="4"/>
      <c r="AT174" s="4" t="s">
        <v>246</v>
      </c>
      <c r="AU174" s="4" t="s">
        <v>247</v>
      </c>
      <c r="AV174" s="4" t="s">
        <v>75</v>
      </c>
      <c r="AW174" s="4" t="s">
        <v>76</v>
      </c>
      <c r="AX174" s="4"/>
      <c r="AY174" s="4"/>
      <c r="AZ174" s="4"/>
      <c r="BA174" s="4"/>
      <c r="BB174" s="4"/>
      <c r="BC174" s="4"/>
      <c r="BD174" s="4"/>
      <c r="BE174" s="4"/>
    </row>
    <row r="175" spans="1:57" s="38" customFormat="1" ht="45.75" customHeight="1">
      <c r="A175" s="93"/>
      <c r="B175" s="4" t="s">
        <v>679</v>
      </c>
      <c r="C175" s="93"/>
      <c r="D175" s="93"/>
      <c r="E175" s="93"/>
      <c r="F175" s="93"/>
      <c r="G175" s="93"/>
      <c r="H175" s="93"/>
      <c r="I175" s="4" t="s">
        <v>821</v>
      </c>
      <c r="J175" s="4">
        <v>0.01</v>
      </c>
      <c r="K175" s="8">
        <v>0.8</v>
      </c>
      <c r="L175" s="4">
        <v>0.025</v>
      </c>
      <c r="M175" s="8">
        <v>1.8</v>
      </c>
      <c r="N175" s="11">
        <v>0.05</v>
      </c>
      <c r="O175" s="8">
        <v>3.3</v>
      </c>
      <c r="P175" s="11">
        <v>0.1</v>
      </c>
      <c r="Q175" s="8">
        <v>8.7</v>
      </c>
      <c r="R175" s="11">
        <v>0.25</v>
      </c>
      <c r="S175" s="8">
        <v>40.9</v>
      </c>
      <c r="T175" s="4">
        <v>0.046</v>
      </c>
      <c r="U175" s="4"/>
      <c r="V175" s="9">
        <v>11.5</v>
      </c>
      <c r="W175" s="4"/>
      <c r="X175" s="9" t="s">
        <v>533</v>
      </c>
      <c r="Y175" s="9"/>
      <c r="Z175" s="9"/>
      <c r="AA175" s="9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11"/>
      <c r="AQ175" s="11"/>
      <c r="AR175" s="4"/>
      <c r="AS175" s="4"/>
      <c r="AT175" s="4" t="s">
        <v>246</v>
      </c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1:57" s="38" customFormat="1" ht="45.75" customHeight="1">
      <c r="A176" s="93"/>
      <c r="B176" s="4" t="s">
        <v>679</v>
      </c>
      <c r="C176" s="93"/>
      <c r="D176" s="93"/>
      <c r="E176" s="93"/>
      <c r="F176" s="93"/>
      <c r="G176" s="93"/>
      <c r="H176" s="93"/>
      <c r="I176" s="4" t="s">
        <v>821</v>
      </c>
      <c r="J176" s="4">
        <v>0.01</v>
      </c>
      <c r="K176" s="8">
        <v>1.1</v>
      </c>
      <c r="L176" s="4">
        <v>0.025</v>
      </c>
      <c r="M176" s="8">
        <v>1.4</v>
      </c>
      <c r="N176" s="11">
        <v>0.05</v>
      </c>
      <c r="O176" s="8">
        <v>2.5</v>
      </c>
      <c r="P176" s="11">
        <v>0.1</v>
      </c>
      <c r="Q176" s="8">
        <v>4.6</v>
      </c>
      <c r="R176" s="11">
        <v>0.25</v>
      </c>
      <c r="S176" s="8">
        <v>11.5</v>
      </c>
      <c r="T176" s="4">
        <v>0.062</v>
      </c>
      <c r="U176" s="4"/>
      <c r="V176" s="9">
        <v>15.5</v>
      </c>
      <c r="W176" s="4"/>
      <c r="X176" s="9" t="s">
        <v>533</v>
      </c>
      <c r="Y176" s="9"/>
      <c r="Z176" s="9"/>
      <c r="AA176" s="9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11"/>
      <c r="AQ176" s="11"/>
      <c r="AR176" s="4"/>
      <c r="AS176" s="4"/>
      <c r="AT176" s="4" t="s">
        <v>246</v>
      </c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57" s="38" customFormat="1" ht="45.75" customHeight="1">
      <c r="A177" s="93"/>
      <c r="B177" s="4" t="s">
        <v>679</v>
      </c>
      <c r="C177" s="93"/>
      <c r="D177" s="93"/>
      <c r="E177" s="93"/>
      <c r="F177" s="93"/>
      <c r="G177" s="93"/>
      <c r="H177" s="93"/>
      <c r="I177" s="4" t="s">
        <v>821</v>
      </c>
      <c r="J177" s="4">
        <v>0.01</v>
      </c>
      <c r="K177" s="4">
        <v>0.8</v>
      </c>
      <c r="L177" s="4">
        <v>0.025</v>
      </c>
      <c r="M177" s="4">
        <v>1.2</v>
      </c>
      <c r="N177" s="4">
        <v>0.05</v>
      </c>
      <c r="O177" s="4">
        <v>1.7</v>
      </c>
      <c r="P177" s="4">
        <v>0.1</v>
      </c>
      <c r="Q177" s="4">
        <v>3.1</v>
      </c>
      <c r="R177" s="4">
        <v>0.25</v>
      </c>
      <c r="S177" s="4">
        <v>22.5</v>
      </c>
      <c r="T177" s="4">
        <v>0.094</v>
      </c>
      <c r="U177" s="4"/>
      <c r="V177" s="9">
        <v>23.5</v>
      </c>
      <c r="W177" s="4"/>
      <c r="X177" s="9" t="s">
        <v>533</v>
      </c>
      <c r="Y177" s="9"/>
      <c r="Z177" s="9"/>
      <c r="AA177" s="9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11"/>
      <c r="AQ177" s="11"/>
      <c r="AR177" s="4"/>
      <c r="AS177" s="4"/>
      <c r="AT177" s="4" t="s">
        <v>246</v>
      </c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</row>
    <row r="178" spans="1:57" s="38" customFormat="1" ht="45.75" customHeight="1">
      <c r="A178" s="93"/>
      <c r="B178" s="4" t="s">
        <v>679</v>
      </c>
      <c r="C178" s="93"/>
      <c r="D178" s="93"/>
      <c r="E178" s="93"/>
      <c r="F178" s="93"/>
      <c r="G178" s="93"/>
      <c r="H178" s="93"/>
      <c r="I178" s="4" t="s">
        <v>821</v>
      </c>
      <c r="J178" s="4">
        <v>0.01</v>
      </c>
      <c r="K178" s="4">
        <v>1.3</v>
      </c>
      <c r="L178" s="4">
        <v>0.025</v>
      </c>
      <c r="M178" s="4">
        <v>1.5</v>
      </c>
      <c r="N178" s="4">
        <v>0.05</v>
      </c>
      <c r="O178" s="4">
        <v>2.1</v>
      </c>
      <c r="P178" s="4">
        <v>0.1</v>
      </c>
      <c r="Q178" s="4">
        <v>7.7</v>
      </c>
      <c r="R178" s="4">
        <v>0.25</v>
      </c>
      <c r="S178" s="4">
        <v>43.9</v>
      </c>
      <c r="T178" s="4">
        <v>0.057</v>
      </c>
      <c r="U178" s="4"/>
      <c r="V178" s="9">
        <v>14.25</v>
      </c>
      <c r="W178" s="4"/>
      <c r="X178" s="9" t="s">
        <v>533</v>
      </c>
      <c r="Y178" s="9"/>
      <c r="Z178" s="9"/>
      <c r="AA178" s="9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11"/>
      <c r="AQ178" s="11"/>
      <c r="AR178" s="4"/>
      <c r="AS178" s="4"/>
      <c r="AT178" s="4" t="s">
        <v>246</v>
      </c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</row>
    <row r="179" spans="1:57" s="38" customFormat="1" ht="45.75" customHeight="1">
      <c r="A179" s="93"/>
      <c r="B179" s="4" t="s">
        <v>679</v>
      </c>
      <c r="C179" s="93"/>
      <c r="D179" s="93"/>
      <c r="E179" s="93"/>
      <c r="F179" s="93"/>
      <c r="G179" s="93"/>
      <c r="H179" s="93"/>
      <c r="I179" s="4" t="s">
        <v>821</v>
      </c>
      <c r="J179" s="4">
        <v>0.01</v>
      </c>
      <c r="K179" s="4">
        <v>1.5</v>
      </c>
      <c r="L179" s="4">
        <v>0.025</v>
      </c>
      <c r="M179" s="4">
        <v>1.9</v>
      </c>
      <c r="N179" s="4">
        <v>0.05</v>
      </c>
      <c r="O179" s="4">
        <v>3.1</v>
      </c>
      <c r="P179" s="4">
        <v>0.1</v>
      </c>
      <c r="Q179" s="4">
        <v>6.5</v>
      </c>
      <c r="R179" s="4">
        <v>0.25</v>
      </c>
      <c r="S179" s="4">
        <v>25</v>
      </c>
      <c r="T179" s="11">
        <v>0.05</v>
      </c>
      <c r="U179" s="4"/>
      <c r="V179" s="9">
        <v>12.5</v>
      </c>
      <c r="W179" s="4"/>
      <c r="X179" s="9" t="s">
        <v>533</v>
      </c>
      <c r="Y179" s="9"/>
      <c r="Z179" s="9" t="s">
        <v>412</v>
      </c>
      <c r="AA179" s="9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11"/>
      <c r="AQ179" s="11"/>
      <c r="AR179" s="4"/>
      <c r="AS179" s="4"/>
      <c r="AT179" s="4" t="s">
        <v>412</v>
      </c>
      <c r="AU179" s="4" t="s">
        <v>599</v>
      </c>
      <c r="AV179" s="4" t="s">
        <v>885</v>
      </c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1:57" s="38" customFormat="1" ht="45.75" customHeight="1">
      <c r="A180" s="93"/>
      <c r="B180" s="4" t="s">
        <v>679</v>
      </c>
      <c r="C180" s="93"/>
      <c r="D180" s="93"/>
      <c r="E180" s="93"/>
      <c r="F180" s="93"/>
      <c r="G180" s="93"/>
      <c r="H180" s="93"/>
      <c r="I180" s="4" t="s">
        <v>821</v>
      </c>
      <c r="J180" s="4">
        <v>0.01</v>
      </c>
      <c r="K180" s="4">
        <v>1.2</v>
      </c>
      <c r="L180" s="4">
        <v>0.025</v>
      </c>
      <c r="M180" s="4">
        <v>0.9</v>
      </c>
      <c r="N180" s="4">
        <v>0.05</v>
      </c>
      <c r="O180" s="4">
        <v>2.9</v>
      </c>
      <c r="P180" s="4">
        <v>0.1</v>
      </c>
      <c r="Q180" s="4">
        <v>4.5</v>
      </c>
      <c r="R180" s="4">
        <v>0.25</v>
      </c>
      <c r="S180" s="4">
        <v>13</v>
      </c>
      <c r="T180" s="11">
        <v>0.06</v>
      </c>
      <c r="U180" s="4"/>
      <c r="V180" s="9">
        <v>15</v>
      </c>
      <c r="W180" s="4"/>
      <c r="X180" s="9" t="s">
        <v>533</v>
      </c>
      <c r="Y180" s="9"/>
      <c r="Z180" s="9" t="s">
        <v>412</v>
      </c>
      <c r="AA180" s="9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11"/>
      <c r="AQ180" s="11"/>
      <c r="AR180" s="4"/>
      <c r="AS180" s="4"/>
      <c r="AT180" s="4" t="s">
        <v>412</v>
      </c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1:57" s="38" customFormat="1" ht="45.75" customHeight="1">
      <c r="A181" s="93"/>
      <c r="B181" s="4" t="s">
        <v>679</v>
      </c>
      <c r="C181" s="93"/>
      <c r="D181" s="93"/>
      <c r="E181" s="93"/>
      <c r="F181" s="93"/>
      <c r="G181" s="93"/>
      <c r="H181" s="93"/>
      <c r="I181" s="4" t="s">
        <v>821</v>
      </c>
      <c r="J181" s="4">
        <v>0.01</v>
      </c>
      <c r="K181" s="4">
        <v>2.5</v>
      </c>
      <c r="L181" s="4">
        <v>0.025</v>
      </c>
      <c r="M181" s="4">
        <v>2.9</v>
      </c>
      <c r="N181" s="4">
        <v>0.05</v>
      </c>
      <c r="O181" s="4">
        <v>3.2</v>
      </c>
      <c r="P181" s="4">
        <v>0.1</v>
      </c>
      <c r="Q181" s="4">
        <v>7.1</v>
      </c>
      <c r="R181" s="4">
        <v>0.25</v>
      </c>
      <c r="S181" s="4">
        <v>25</v>
      </c>
      <c r="T181" s="16">
        <v>0.03333333333333333</v>
      </c>
      <c r="U181" s="4"/>
      <c r="V181" s="9">
        <v>8.333333333333334</v>
      </c>
      <c r="W181" s="4"/>
      <c r="X181" s="9" t="s">
        <v>533</v>
      </c>
      <c r="Y181" s="9"/>
      <c r="Z181" s="9"/>
      <c r="AA181" s="9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11"/>
      <c r="AQ181" s="11"/>
      <c r="AR181" s="4"/>
      <c r="AS181" s="4"/>
      <c r="AT181" s="4" t="s">
        <v>412</v>
      </c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</row>
    <row r="182" spans="1:57" s="38" customFormat="1" ht="45.75" customHeight="1">
      <c r="A182" s="93"/>
      <c r="B182" s="4" t="s">
        <v>679</v>
      </c>
      <c r="C182" s="93"/>
      <c r="D182" s="93"/>
      <c r="E182" s="93"/>
      <c r="F182" s="93"/>
      <c r="G182" s="93"/>
      <c r="H182" s="93"/>
      <c r="I182" s="4" t="s">
        <v>821</v>
      </c>
      <c r="J182" s="4">
        <v>0.01</v>
      </c>
      <c r="K182" s="11">
        <v>1.1711711711711712</v>
      </c>
      <c r="L182" s="4">
        <v>0.025</v>
      </c>
      <c r="M182" s="11">
        <v>1.117117117117117</v>
      </c>
      <c r="N182" s="11">
        <v>0.05</v>
      </c>
      <c r="O182" s="11">
        <v>1.927927927927928</v>
      </c>
      <c r="P182" s="11">
        <v>0.1</v>
      </c>
      <c r="Q182" s="11">
        <v>1.945945945945946</v>
      </c>
      <c r="R182" s="11">
        <v>0.25</v>
      </c>
      <c r="S182" s="11">
        <v>7.099099099099099</v>
      </c>
      <c r="T182" s="16">
        <v>0.13068181818181818</v>
      </c>
      <c r="U182" s="4"/>
      <c r="V182" s="9">
        <v>32.67045454545455</v>
      </c>
      <c r="W182" s="4"/>
      <c r="X182" s="9" t="s">
        <v>787</v>
      </c>
      <c r="Y182" s="9"/>
      <c r="Z182" s="9"/>
      <c r="AA182" s="9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11"/>
      <c r="AQ182" s="11"/>
      <c r="AR182" s="4"/>
      <c r="AS182" s="4"/>
      <c r="AT182" s="4" t="s">
        <v>329</v>
      </c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</row>
    <row r="183" spans="1:57" s="38" customFormat="1" ht="45.75" customHeight="1">
      <c r="A183" s="93"/>
      <c r="B183" s="4" t="s">
        <v>679</v>
      </c>
      <c r="C183" s="93"/>
      <c r="D183" s="93"/>
      <c r="E183" s="93"/>
      <c r="F183" s="93"/>
      <c r="G183" s="93"/>
      <c r="H183" s="93"/>
      <c r="I183" s="4" t="s">
        <v>1103</v>
      </c>
      <c r="J183" s="4">
        <v>0.001</v>
      </c>
      <c r="K183" s="8">
        <v>0.8</v>
      </c>
      <c r="L183" s="4">
        <v>0.05</v>
      </c>
      <c r="M183" s="8">
        <v>10.7</v>
      </c>
      <c r="N183" s="8">
        <v>0.1</v>
      </c>
      <c r="O183" s="8">
        <v>21.1</v>
      </c>
      <c r="P183" s="4">
        <v>0.25</v>
      </c>
      <c r="Q183" s="8">
        <v>2.2</v>
      </c>
      <c r="R183" s="4">
        <v>0.5</v>
      </c>
      <c r="S183" s="8">
        <v>1.8</v>
      </c>
      <c r="T183" s="16">
        <v>0.01188888888888889</v>
      </c>
      <c r="U183" s="4"/>
      <c r="V183" s="9">
        <v>2.9722222222222223</v>
      </c>
      <c r="W183" s="4"/>
      <c r="X183" s="9" t="s">
        <v>533</v>
      </c>
      <c r="Y183" s="9"/>
      <c r="Z183" s="9"/>
      <c r="AA183" s="9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11"/>
      <c r="AQ183" s="11"/>
      <c r="AR183" s="4"/>
      <c r="AS183" s="4"/>
      <c r="AT183" s="4" t="s">
        <v>643</v>
      </c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1:57" s="38" customFormat="1" ht="45.75" customHeight="1">
      <c r="A184" s="93"/>
      <c r="B184" s="4" t="s">
        <v>679</v>
      </c>
      <c r="C184" s="93"/>
      <c r="D184" s="93"/>
      <c r="E184" s="93"/>
      <c r="F184" s="93"/>
      <c r="G184" s="93"/>
      <c r="H184" s="93"/>
      <c r="I184" s="4" t="s">
        <v>928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>
        <v>0.08</v>
      </c>
      <c r="U184" s="4"/>
      <c r="V184" s="9">
        <v>20</v>
      </c>
      <c r="W184" s="4"/>
      <c r="X184" s="9" t="s">
        <v>533</v>
      </c>
      <c r="Y184" s="9"/>
      <c r="Z184" s="9"/>
      <c r="AA184" s="9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11"/>
      <c r="AQ184" s="11"/>
      <c r="AR184" s="4"/>
      <c r="AS184" s="4"/>
      <c r="AT184" s="4" t="s">
        <v>1096</v>
      </c>
      <c r="AU184" s="4" t="s">
        <v>598</v>
      </c>
      <c r="AV184" s="4" t="s">
        <v>599</v>
      </c>
      <c r="AW184" s="4" t="s">
        <v>255</v>
      </c>
      <c r="AX184" s="4" t="s">
        <v>412</v>
      </c>
      <c r="AY184" s="4"/>
      <c r="AZ184" s="4"/>
      <c r="BA184" s="4"/>
      <c r="BB184" s="4"/>
      <c r="BC184" s="4"/>
      <c r="BD184" s="4"/>
      <c r="BE184" s="4"/>
    </row>
    <row r="185" spans="1:57" s="38" customFormat="1" ht="45.75" customHeight="1">
      <c r="A185" s="93"/>
      <c r="B185" s="4" t="s">
        <v>791</v>
      </c>
      <c r="C185" s="93"/>
      <c r="D185" s="93"/>
      <c r="E185" s="93"/>
      <c r="F185" s="93"/>
      <c r="G185" s="93"/>
      <c r="H185" s="93"/>
      <c r="I185" s="4" t="s">
        <v>821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>
        <v>0.02</v>
      </c>
      <c r="U185" s="4"/>
      <c r="V185" s="9">
        <v>5</v>
      </c>
      <c r="W185" s="4"/>
      <c r="X185" s="9" t="s">
        <v>533</v>
      </c>
      <c r="Y185" s="9"/>
      <c r="Z185" s="9"/>
      <c r="AA185" s="9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11"/>
      <c r="AQ185" s="11"/>
      <c r="AR185" s="4"/>
      <c r="AS185" s="4"/>
      <c r="AT185" s="4" t="s">
        <v>1158</v>
      </c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57" s="38" customFormat="1" ht="45.75" customHeight="1">
      <c r="A186" s="93"/>
      <c r="B186" s="4" t="s">
        <v>791</v>
      </c>
      <c r="C186" s="93"/>
      <c r="D186" s="93"/>
      <c r="E186" s="93"/>
      <c r="F186" s="93"/>
      <c r="G186" s="93"/>
      <c r="H186" s="93"/>
      <c r="I186" s="4" t="s">
        <v>821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>
        <v>0.03</v>
      </c>
      <c r="U186" s="4"/>
      <c r="V186" s="9">
        <v>7.5</v>
      </c>
      <c r="W186" s="4"/>
      <c r="X186" s="9" t="s">
        <v>533</v>
      </c>
      <c r="Y186" s="9"/>
      <c r="Z186" s="9"/>
      <c r="AA186" s="9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11"/>
      <c r="AQ186" s="11"/>
      <c r="AR186" s="4"/>
      <c r="AS186" s="4"/>
      <c r="AT186" s="4" t="s">
        <v>1158</v>
      </c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1:57" s="38" customFormat="1" ht="45.75" customHeight="1">
      <c r="A187" s="94"/>
      <c r="B187" s="4" t="s">
        <v>791</v>
      </c>
      <c r="C187" s="94"/>
      <c r="D187" s="94"/>
      <c r="E187" s="94"/>
      <c r="F187" s="94"/>
      <c r="G187" s="94"/>
      <c r="H187" s="94"/>
      <c r="I187" s="4" t="s">
        <v>821</v>
      </c>
      <c r="J187" s="4">
        <v>0.02</v>
      </c>
      <c r="K187" s="4">
        <v>2</v>
      </c>
      <c r="L187" s="4">
        <v>0.1</v>
      </c>
      <c r="M187" s="4">
        <v>10.5</v>
      </c>
      <c r="N187" s="4">
        <v>0.5</v>
      </c>
      <c r="O187" s="4">
        <v>23</v>
      </c>
      <c r="P187" s="4"/>
      <c r="Q187" s="4"/>
      <c r="R187" s="4"/>
      <c r="S187" s="4"/>
      <c r="T187" s="16">
        <v>0.029411764705882353</v>
      </c>
      <c r="U187" s="4"/>
      <c r="V187" s="9">
        <v>7.352941176470588</v>
      </c>
      <c r="W187" s="4"/>
      <c r="X187" s="9" t="s">
        <v>533</v>
      </c>
      <c r="Y187" s="9"/>
      <c r="Z187" s="9"/>
      <c r="AA187" s="9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11"/>
      <c r="AQ187" s="11"/>
      <c r="AR187" s="4"/>
      <c r="AS187" s="4"/>
      <c r="AT187" s="4" t="s">
        <v>77</v>
      </c>
      <c r="AU187" s="4" t="s">
        <v>254</v>
      </c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57" s="38" customFormat="1" ht="57" customHeight="1">
      <c r="A188" s="92" t="s">
        <v>571</v>
      </c>
      <c r="B188" s="4" t="s">
        <v>579</v>
      </c>
      <c r="C188" s="92" t="s">
        <v>256</v>
      </c>
      <c r="D188" s="92" t="s">
        <v>257</v>
      </c>
      <c r="E188" s="92">
        <v>364.4</v>
      </c>
      <c r="F188" s="92" t="s">
        <v>258</v>
      </c>
      <c r="G188" s="92" t="s">
        <v>1101</v>
      </c>
      <c r="H188" s="92" t="s">
        <v>426</v>
      </c>
      <c r="I188" s="4" t="s">
        <v>436</v>
      </c>
      <c r="J188" s="4">
        <v>0.8</v>
      </c>
      <c r="K188" s="4">
        <v>2</v>
      </c>
      <c r="L188" s="4">
        <v>4</v>
      </c>
      <c r="M188" s="4">
        <v>14.2</v>
      </c>
      <c r="N188" s="4">
        <v>21</v>
      </c>
      <c r="O188" s="4">
        <v>26.7</v>
      </c>
      <c r="P188" s="4"/>
      <c r="Q188" s="4"/>
      <c r="R188" s="4"/>
      <c r="S188" s="4"/>
      <c r="T188" s="8">
        <v>1.0622950819672132</v>
      </c>
      <c r="U188" s="8">
        <f>GEOMEAN(T188:T192)</f>
        <v>1.2452246683544537</v>
      </c>
      <c r="V188" s="9">
        <v>265.5737704918033</v>
      </c>
      <c r="W188" s="9">
        <f>GEOMEAN(V188:V192)</f>
        <v>311.30616708861373</v>
      </c>
      <c r="X188" s="9" t="s">
        <v>1314</v>
      </c>
      <c r="Y188" s="9" t="s">
        <v>1314</v>
      </c>
      <c r="Z188" s="9"/>
      <c r="AA188" s="9" t="s">
        <v>922</v>
      </c>
      <c r="AB188" s="4"/>
      <c r="AC188" s="4"/>
      <c r="AD188" s="4"/>
      <c r="AE188" s="4"/>
      <c r="AF188" s="4"/>
      <c r="AG188" s="4">
        <v>5</v>
      </c>
      <c r="AH188" s="4">
        <v>55</v>
      </c>
      <c r="AI188" s="4" t="s">
        <v>895</v>
      </c>
      <c r="AJ188" s="4" t="s">
        <v>782</v>
      </c>
      <c r="AK188" s="4"/>
      <c r="AL188" s="4"/>
      <c r="AM188" s="4"/>
      <c r="AN188" s="9"/>
      <c r="AO188" s="4"/>
      <c r="AP188" s="9"/>
      <c r="AQ188" s="4"/>
      <c r="AR188" s="4" t="s">
        <v>923</v>
      </c>
      <c r="AS188" s="4"/>
      <c r="AT188" s="4" t="s">
        <v>835</v>
      </c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1:57" s="38" customFormat="1" ht="45.75" customHeight="1">
      <c r="A189" s="93"/>
      <c r="B189" s="4"/>
      <c r="C189" s="93"/>
      <c r="D189" s="93"/>
      <c r="E189" s="93"/>
      <c r="F189" s="93"/>
      <c r="G189" s="93"/>
      <c r="H189" s="93"/>
      <c r="I189" s="4" t="s">
        <v>436</v>
      </c>
      <c r="J189" s="4">
        <v>0.8</v>
      </c>
      <c r="K189" s="4">
        <v>2.23</v>
      </c>
      <c r="L189" s="4">
        <v>4</v>
      </c>
      <c r="M189" s="4">
        <v>25.77</v>
      </c>
      <c r="N189" s="4">
        <v>21</v>
      </c>
      <c r="O189" s="4">
        <v>14.38</v>
      </c>
      <c r="P189" s="4"/>
      <c r="Q189" s="4"/>
      <c r="R189" s="4"/>
      <c r="S189" s="4"/>
      <c r="T189" s="8">
        <v>0.9046728971962618</v>
      </c>
      <c r="U189" s="4"/>
      <c r="V189" s="9">
        <v>226.16822429906543</v>
      </c>
      <c r="W189" s="4"/>
      <c r="X189" s="9" t="s">
        <v>787</v>
      </c>
      <c r="Y189" s="4"/>
      <c r="Z189" s="4"/>
      <c r="AA189" s="9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9"/>
      <c r="AO189" s="4"/>
      <c r="AP189" s="9"/>
      <c r="AQ189" s="4"/>
      <c r="AR189" s="4"/>
      <c r="AS189" s="4"/>
      <c r="AT189" s="4" t="s">
        <v>497</v>
      </c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57" s="38" customFormat="1" ht="45.75" customHeight="1">
      <c r="A190" s="93"/>
      <c r="B190" s="4"/>
      <c r="C190" s="93"/>
      <c r="D190" s="93"/>
      <c r="E190" s="93"/>
      <c r="F190" s="93"/>
      <c r="G190" s="93"/>
      <c r="H190" s="93"/>
      <c r="I190" s="4" t="s">
        <v>436</v>
      </c>
      <c r="J190" s="4">
        <v>0.8</v>
      </c>
      <c r="K190" s="4">
        <v>1.3</v>
      </c>
      <c r="L190" s="4">
        <v>4</v>
      </c>
      <c r="M190" s="4">
        <v>11.5</v>
      </c>
      <c r="N190" s="4">
        <v>20</v>
      </c>
      <c r="O190" s="4">
        <v>15.6</v>
      </c>
      <c r="P190" s="4"/>
      <c r="Q190" s="4"/>
      <c r="R190" s="4"/>
      <c r="S190" s="4"/>
      <c r="T190" s="8">
        <v>1.3333333333333335</v>
      </c>
      <c r="U190" s="4"/>
      <c r="V190" s="9">
        <v>333.33333333333337</v>
      </c>
      <c r="W190" s="4"/>
      <c r="X190" s="9" t="s">
        <v>1314</v>
      </c>
      <c r="Y190" s="4"/>
      <c r="Z190" s="4"/>
      <c r="AA190" s="9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9"/>
      <c r="AO190" s="4"/>
      <c r="AP190" s="9"/>
      <c r="AQ190" s="4"/>
      <c r="AR190" s="4"/>
      <c r="AS190" s="4"/>
      <c r="AT190" s="4" t="s">
        <v>498</v>
      </c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</row>
    <row r="191" spans="1:57" s="38" customFormat="1" ht="45.75" customHeight="1">
      <c r="A191" s="93"/>
      <c r="B191" s="4"/>
      <c r="C191" s="93"/>
      <c r="D191" s="93"/>
      <c r="E191" s="93"/>
      <c r="F191" s="93"/>
      <c r="G191" s="93"/>
      <c r="H191" s="93"/>
      <c r="I191" s="4" t="s">
        <v>436</v>
      </c>
      <c r="J191" s="4">
        <v>0.8</v>
      </c>
      <c r="K191" s="4">
        <v>1.3</v>
      </c>
      <c r="L191" s="4">
        <v>4</v>
      </c>
      <c r="M191" s="4">
        <v>4.08</v>
      </c>
      <c r="N191" s="4">
        <v>10</v>
      </c>
      <c r="O191" s="4">
        <v>10.94</v>
      </c>
      <c r="P191" s="4"/>
      <c r="Q191" s="4"/>
      <c r="R191" s="4"/>
      <c r="S191" s="4"/>
      <c r="T191" s="8">
        <v>2.756834532374101</v>
      </c>
      <c r="U191" s="4"/>
      <c r="V191" s="9">
        <v>689.2086330935252</v>
      </c>
      <c r="W191" s="4"/>
      <c r="X191" s="9" t="s">
        <v>1314</v>
      </c>
      <c r="Y191" s="4"/>
      <c r="Z191" s="4"/>
      <c r="AA191" s="9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9"/>
      <c r="AO191" s="4"/>
      <c r="AP191" s="9"/>
      <c r="AQ191" s="4"/>
      <c r="AR191" s="4"/>
      <c r="AS191" s="4"/>
      <c r="AT191" s="4" t="s">
        <v>499</v>
      </c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1:57" s="38" customFormat="1" ht="45.75" customHeight="1">
      <c r="A192" s="94"/>
      <c r="B192" s="4"/>
      <c r="C192" s="94"/>
      <c r="D192" s="94"/>
      <c r="E192" s="94"/>
      <c r="F192" s="94"/>
      <c r="G192" s="94"/>
      <c r="H192" s="94"/>
      <c r="I192" s="4" t="s">
        <v>436</v>
      </c>
      <c r="J192" s="4">
        <v>0.8</v>
      </c>
      <c r="K192" s="4">
        <v>2.7</v>
      </c>
      <c r="L192" s="4">
        <v>4</v>
      </c>
      <c r="M192" s="4">
        <v>22.9</v>
      </c>
      <c r="N192" s="4">
        <v>10</v>
      </c>
      <c r="O192" s="4">
        <v>40.5</v>
      </c>
      <c r="P192" s="4"/>
      <c r="Q192" s="4"/>
      <c r="R192" s="4"/>
      <c r="S192" s="4"/>
      <c r="T192" s="8">
        <v>0.8475247524752475</v>
      </c>
      <c r="U192" s="4"/>
      <c r="V192" s="9">
        <v>211.88118811881188</v>
      </c>
      <c r="W192" s="4"/>
      <c r="X192" s="9" t="s">
        <v>787</v>
      </c>
      <c r="Y192" s="4"/>
      <c r="Z192" s="4"/>
      <c r="AA192" s="9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9"/>
      <c r="AO192" s="4"/>
      <c r="AP192" s="9"/>
      <c r="AQ192" s="4"/>
      <c r="AR192" s="4"/>
      <c r="AS192" s="4"/>
      <c r="AT192" s="4" t="s">
        <v>185</v>
      </c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</row>
    <row r="193" spans="1:57" s="38" customFormat="1" ht="54" customHeight="1">
      <c r="A193" s="92" t="s">
        <v>872</v>
      </c>
      <c r="B193" s="4" t="s">
        <v>540</v>
      </c>
      <c r="C193" s="92"/>
      <c r="D193" s="92" t="s">
        <v>836</v>
      </c>
      <c r="E193" s="92">
        <v>100.1</v>
      </c>
      <c r="F193" s="92" t="s">
        <v>723</v>
      </c>
      <c r="G193" s="92" t="s">
        <v>723</v>
      </c>
      <c r="H193" s="92" t="s">
        <v>723</v>
      </c>
      <c r="I193" s="4" t="s">
        <v>821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>
        <f>V193/250</f>
        <v>28.7</v>
      </c>
      <c r="U193" s="8">
        <f>GEOMEAN(T193:T195)</f>
        <v>31.2878632255088</v>
      </c>
      <c r="V193" s="4">
        <v>7175</v>
      </c>
      <c r="W193" s="9">
        <f>GEOMEAN(V193:V195)</f>
        <v>7821.965806377197</v>
      </c>
      <c r="X193" s="4" t="s">
        <v>895</v>
      </c>
      <c r="Y193" s="4" t="s">
        <v>895</v>
      </c>
      <c r="Z193" s="4"/>
      <c r="AA193" s="4" t="s">
        <v>922</v>
      </c>
      <c r="AB193" s="9">
        <v>5</v>
      </c>
      <c r="AC193" s="4">
        <v>0</v>
      </c>
      <c r="AD193" s="4" t="s">
        <v>1018</v>
      </c>
      <c r="AE193" s="4" t="s">
        <v>783</v>
      </c>
      <c r="AF193" s="4"/>
      <c r="AG193" s="4"/>
      <c r="AH193" s="4"/>
      <c r="AI193" s="4"/>
      <c r="AJ193" s="4"/>
      <c r="AK193" s="4"/>
      <c r="AL193" s="4" t="s">
        <v>1365</v>
      </c>
      <c r="AM193" s="4"/>
      <c r="AN193" s="9">
        <v>39</v>
      </c>
      <c r="AO193" s="4" t="s">
        <v>1225</v>
      </c>
      <c r="AP193" s="9">
        <v>198</v>
      </c>
      <c r="AQ193" s="9">
        <v>103</v>
      </c>
      <c r="AR193" s="4" t="s">
        <v>922</v>
      </c>
      <c r="AS193" s="4"/>
      <c r="AT193" s="4" t="s">
        <v>1007</v>
      </c>
      <c r="AU193" s="4" t="s">
        <v>122</v>
      </c>
      <c r="AV193" s="4" t="s">
        <v>718</v>
      </c>
      <c r="AW193" s="4" t="s">
        <v>885</v>
      </c>
      <c r="AX193" s="4" t="s">
        <v>1006</v>
      </c>
      <c r="AY193" s="4" t="s">
        <v>619</v>
      </c>
      <c r="AZ193" s="4" t="s">
        <v>416</v>
      </c>
      <c r="BA193" s="4" t="s">
        <v>328</v>
      </c>
      <c r="BB193" s="4"/>
      <c r="BC193" s="4"/>
      <c r="BD193" s="4"/>
      <c r="BE193" s="4"/>
    </row>
    <row r="194" spans="1:57" s="38" customFormat="1" ht="122.25" customHeight="1">
      <c r="A194" s="93"/>
      <c r="B194" s="4" t="s">
        <v>540</v>
      </c>
      <c r="C194" s="93"/>
      <c r="D194" s="93"/>
      <c r="E194" s="93"/>
      <c r="F194" s="93"/>
      <c r="G194" s="93"/>
      <c r="H194" s="93"/>
      <c r="I194" s="4" t="s">
        <v>928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>
        <v>29</v>
      </c>
      <c r="U194" s="4"/>
      <c r="V194" s="9">
        <v>7250</v>
      </c>
      <c r="W194" s="4"/>
      <c r="X194" s="9" t="s">
        <v>895</v>
      </c>
      <c r="Y194" s="4"/>
      <c r="Z194" s="4"/>
      <c r="AA194" s="9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 t="s">
        <v>1234</v>
      </c>
      <c r="AN194" s="4"/>
      <c r="AO194" s="4"/>
      <c r="AP194" s="4"/>
      <c r="AQ194" s="4"/>
      <c r="AR194" s="4"/>
      <c r="AS194" s="4"/>
      <c r="AT194" s="4" t="s">
        <v>1096</v>
      </c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1:57" s="38" customFormat="1" ht="122.25" customHeight="1">
      <c r="A195" s="93"/>
      <c r="B195" s="4" t="s">
        <v>540</v>
      </c>
      <c r="C195" s="93"/>
      <c r="D195" s="93"/>
      <c r="E195" s="93"/>
      <c r="F195" s="93"/>
      <c r="G195" s="93"/>
      <c r="H195" s="93"/>
      <c r="I195" s="4" t="s">
        <v>821</v>
      </c>
      <c r="J195" s="4">
        <v>2.5</v>
      </c>
      <c r="K195" s="4">
        <v>1.25</v>
      </c>
      <c r="L195" s="4">
        <v>5</v>
      </c>
      <c r="M195" s="4">
        <v>1.54</v>
      </c>
      <c r="N195" s="4">
        <v>10</v>
      </c>
      <c r="O195" s="4">
        <v>1.42</v>
      </c>
      <c r="P195" s="4">
        <v>25</v>
      </c>
      <c r="Q195" s="4">
        <v>2.07</v>
      </c>
      <c r="R195" s="4">
        <v>50</v>
      </c>
      <c r="S195" s="4">
        <v>3.98</v>
      </c>
      <c r="T195" s="4">
        <v>36.8</v>
      </c>
      <c r="U195" s="4"/>
      <c r="V195" s="9">
        <v>9200</v>
      </c>
      <c r="W195" s="4"/>
      <c r="X195" s="9" t="s">
        <v>895</v>
      </c>
      <c r="Y195" s="4"/>
      <c r="Z195" s="4"/>
      <c r="AA195" s="9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 t="s">
        <v>1235</v>
      </c>
      <c r="AP195" s="4"/>
      <c r="AQ195" s="4"/>
      <c r="AR195" s="4"/>
      <c r="AS195" s="4"/>
      <c r="AT195" s="4" t="s">
        <v>263</v>
      </c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1:57" s="38" customFormat="1" ht="122.25" customHeight="1">
      <c r="A196" s="93"/>
      <c r="B196" s="4" t="s">
        <v>540</v>
      </c>
      <c r="C196" s="93"/>
      <c r="D196" s="93"/>
      <c r="E196" s="93"/>
      <c r="F196" s="93"/>
      <c r="G196" s="93"/>
      <c r="H196" s="93"/>
      <c r="I196" s="4" t="s">
        <v>1103</v>
      </c>
      <c r="J196" s="4">
        <v>10</v>
      </c>
      <c r="K196" s="4">
        <f>57/64</f>
        <v>0.890625</v>
      </c>
      <c r="L196" s="4">
        <v>20</v>
      </c>
      <c r="M196" s="4">
        <f>76/64</f>
        <v>1.1875</v>
      </c>
      <c r="N196" s="4">
        <v>30</v>
      </c>
      <c r="O196" s="4">
        <f>58/64</f>
        <v>0.90625</v>
      </c>
      <c r="P196" s="4"/>
      <c r="Q196" s="4"/>
      <c r="R196" s="4"/>
      <c r="S196" s="4"/>
      <c r="T196" s="4" t="s">
        <v>544</v>
      </c>
      <c r="U196" s="4"/>
      <c r="V196" s="4" t="s">
        <v>544</v>
      </c>
      <c r="W196" s="4"/>
      <c r="X196" s="4" t="s">
        <v>1018</v>
      </c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 t="s">
        <v>1226</v>
      </c>
      <c r="AN196" s="4"/>
      <c r="AO196" s="4"/>
      <c r="AP196" s="4"/>
      <c r="AQ196" s="4"/>
      <c r="AR196" s="4"/>
      <c r="AS196" s="4"/>
      <c r="AT196" s="4" t="s">
        <v>329</v>
      </c>
      <c r="AU196" s="4" t="s">
        <v>997</v>
      </c>
      <c r="AV196" s="4"/>
      <c r="AW196" s="4"/>
      <c r="AX196" s="4"/>
      <c r="AY196" s="4"/>
      <c r="AZ196" s="4"/>
      <c r="BA196" s="4"/>
      <c r="BB196" s="4"/>
      <c r="BC196" s="4"/>
      <c r="BD196" s="4"/>
      <c r="BE196" s="4"/>
    </row>
    <row r="197" spans="1:57" s="38" customFormat="1" ht="122.25" customHeight="1">
      <c r="A197" s="94"/>
      <c r="B197" s="4" t="s">
        <v>540</v>
      </c>
      <c r="C197" s="94"/>
      <c r="D197" s="94"/>
      <c r="E197" s="94"/>
      <c r="F197" s="94"/>
      <c r="G197" s="94"/>
      <c r="H197" s="9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 t="s">
        <v>1236</v>
      </c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1:57" s="38" customFormat="1" ht="122.25" customHeight="1">
      <c r="A198" s="92" t="s">
        <v>275</v>
      </c>
      <c r="B198" s="4" t="s">
        <v>447</v>
      </c>
      <c r="C198" s="92" t="s">
        <v>124</v>
      </c>
      <c r="D198" s="96" t="s">
        <v>125</v>
      </c>
      <c r="E198" s="95">
        <v>60.1</v>
      </c>
      <c r="F198" s="92" t="s">
        <v>126</v>
      </c>
      <c r="G198" s="92" t="s">
        <v>1101</v>
      </c>
      <c r="H198" s="92" t="s">
        <v>912</v>
      </c>
      <c r="I198" s="4" t="s">
        <v>821</v>
      </c>
      <c r="J198" s="4">
        <v>0.1</v>
      </c>
      <c r="K198" s="4">
        <v>1.1</v>
      </c>
      <c r="L198" s="4">
        <v>0.25</v>
      </c>
      <c r="M198" s="4">
        <v>1.2</v>
      </c>
      <c r="N198" s="4">
        <v>0.5</v>
      </c>
      <c r="O198" s="4">
        <v>1.6</v>
      </c>
      <c r="P198" s="4">
        <v>1</v>
      </c>
      <c r="Q198" s="4">
        <v>1.9</v>
      </c>
      <c r="R198" s="4">
        <v>2.5</v>
      </c>
      <c r="S198" s="4">
        <v>3.3</v>
      </c>
      <c r="T198" s="11">
        <v>2.2</v>
      </c>
      <c r="U198" s="8">
        <f>GEOMEAN(T198)</f>
        <v>2.2</v>
      </c>
      <c r="V198" s="4">
        <v>550</v>
      </c>
      <c r="W198" s="9">
        <f>GEOMEAN(V198)</f>
        <v>549.9999999999998</v>
      </c>
      <c r="X198" s="4" t="s">
        <v>1314</v>
      </c>
      <c r="Y198" s="4" t="s">
        <v>1314</v>
      </c>
      <c r="Z198" s="4" t="s">
        <v>600</v>
      </c>
      <c r="AA198" s="4" t="s">
        <v>922</v>
      </c>
      <c r="AB198" s="4">
        <v>0.3</v>
      </c>
      <c r="AC198" s="4">
        <v>90</v>
      </c>
      <c r="AD198" s="11" t="s">
        <v>787</v>
      </c>
      <c r="AE198" s="11" t="s">
        <v>784</v>
      </c>
      <c r="AF198" s="11"/>
      <c r="AG198" s="10" t="s">
        <v>536</v>
      </c>
      <c r="AH198" s="4">
        <v>80</v>
      </c>
      <c r="AI198" s="4" t="s">
        <v>787</v>
      </c>
      <c r="AJ198" s="4" t="s">
        <v>784</v>
      </c>
      <c r="AK198" s="4"/>
      <c r="AL198" s="4" t="s">
        <v>1365</v>
      </c>
      <c r="AM198" s="4"/>
      <c r="AN198" s="9"/>
      <c r="AO198" s="4" t="s">
        <v>1237</v>
      </c>
      <c r="AP198" s="9">
        <v>73.2</v>
      </c>
      <c r="AQ198" s="4">
        <v>73.2</v>
      </c>
      <c r="AR198" s="4" t="s">
        <v>922</v>
      </c>
      <c r="AS198" s="4"/>
      <c r="AT198" s="4" t="s">
        <v>619</v>
      </c>
      <c r="AU198" s="4" t="s">
        <v>1009</v>
      </c>
      <c r="AV198" s="4" t="s">
        <v>127</v>
      </c>
      <c r="AW198" s="4" t="s">
        <v>890</v>
      </c>
      <c r="AX198" s="4" t="s">
        <v>416</v>
      </c>
      <c r="AY198" s="4" t="s">
        <v>248</v>
      </c>
      <c r="AZ198" s="4" t="s">
        <v>837</v>
      </c>
      <c r="BA198" s="4"/>
      <c r="BB198" s="4"/>
      <c r="BC198" s="4"/>
      <c r="BD198" s="4"/>
      <c r="BE198" s="4"/>
    </row>
    <row r="199" spans="1:57" s="38" customFormat="1" ht="45.75" customHeight="1">
      <c r="A199" s="93"/>
      <c r="B199" s="4" t="s">
        <v>447</v>
      </c>
      <c r="C199" s="93"/>
      <c r="D199" s="85"/>
      <c r="E199" s="85"/>
      <c r="F199" s="93"/>
      <c r="G199" s="93"/>
      <c r="H199" s="93"/>
      <c r="I199" s="4" t="s">
        <v>1103</v>
      </c>
      <c r="J199" s="4">
        <v>1</v>
      </c>
      <c r="K199" s="4">
        <v>1.1</v>
      </c>
      <c r="L199" s="4">
        <v>5</v>
      </c>
      <c r="M199" s="4">
        <v>1.1</v>
      </c>
      <c r="N199" s="4">
        <v>10</v>
      </c>
      <c r="O199" s="4">
        <v>2.2</v>
      </c>
      <c r="P199" s="4"/>
      <c r="Q199" s="4"/>
      <c r="R199" s="4"/>
      <c r="S199" s="4"/>
      <c r="T199" s="4" t="s">
        <v>544</v>
      </c>
      <c r="U199" s="8"/>
      <c r="V199" s="4" t="s">
        <v>544</v>
      </c>
      <c r="W199" s="9"/>
      <c r="X199" s="4" t="s">
        <v>1018</v>
      </c>
      <c r="Y199" s="4"/>
      <c r="Z199" s="4"/>
      <c r="AA199" s="4"/>
      <c r="AB199" s="11">
        <v>0.5</v>
      </c>
      <c r="AC199" s="4">
        <v>70</v>
      </c>
      <c r="AD199" s="4"/>
      <c r="AE199" s="4"/>
      <c r="AF199" s="4"/>
      <c r="AG199" s="4">
        <v>0.5</v>
      </c>
      <c r="AH199" s="4">
        <v>50</v>
      </c>
      <c r="AI199" s="4"/>
      <c r="AJ199" s="4"/>
      <c r="AK199" s="4"/>
      <c r="AL199" s="4"/>
      <c r="AM199" s="4"/>
      <c r="AN199" s="4"/>
      <c r="AO199" s="4"/>
      <c r="AP199" s="9"/>
      <c r="AQ199" s="4"/>
      <c r="AR199" s="4"/>
      <c r="AS199" s="4"/>
      <c r="AT199" s="4" t="s">
        <v>643</v>
      </c>
      <c r="AU199" s="4" t="s">
        <v>413</v>
      </c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57" s="38" customFormat="1" ht="45.75" customHeight="1">
      <c r="A200" s="94"/>
      <c r="B200" s="4" t="s">
        <v>447</v>
      </c>
      <c r="C200" s="94"/>
      <c r="D200" s="86"/>
      <c r="E200" s="86"/>
      <c r="F200" s="94"/>
      <c r="G200" s="94"/>
      <c r="H200" s="9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8"/>
      <c r="V200" s="4"/>
      <c r="W200" s="9"/>
      <c r="X200" s="4"/>
      <c r="Y200" s="4"/>
      <c r="Z200" s="4"/>
      <c r="AA200" s="4"/>
      <c r="AB200" s="11">
        <v>0.5</v>
      </c>
      <c r="AC200" s="4">
        <v>60</v>
      </c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9"/>
      <c r="AQ200" s="4"/>
      <c r="AR200" s="4"/>
      <c r="AS200" s="4"/>
      <c r="AT200" s="4" t="s">
        <v>885</v>
      </c>
      <c r="AU200" s="4" t="s">
        <v>128</v>
      </c>
      <c r="AV200" s="4" t="s">
        <v>643</v>
      </c>
      <c r="AW200" s="4" t="s">
        <v>600</v>
      </c>
      <c r="AX200" s="4" t="s">
        <v>129</v>
      </c>
      <c r="AY200" s="4" t="s">
        <v>346</v>
      </c>
      <c r="AZ200" s="4"/>
      <c r="BA200" s="4"/>
      <c r="BB200" s="4"/>
      <c r="BC200" s="4"/>
      <c r="BD200" s="4"/>
      <c r="BE200" s="4"/>
    </row>
    <row r="201" spans="1:57" s="38" customFormat="1" ht="45.75" customHeight="1">
      <c r="A201" s="4" t="s">
        <v>767</v>
      </c>
      <c r="B201" s="4" t="s">
        <v>785</v>
      </c>
      <c r="C201" s="95" t="s">
        <v>130</v>
      </c>
      <c r="D201" s="96" t="s">
        <v>131</v>
      </c>
      <c r="E201" s="95">
        <v>198.2</v>
      </c>
      <c r="F201" s="92" t="s">
        <v>132</v>
      </c>
      <c r="G201" s="92" t="s">
        <v>1101</v>
      </c>
      <c r="H201" s="92" t="s">
        <v>410</v>
      </c>
      <c r="I201" s="4" t="s">
        <v>928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8">
        <v>35</v>
      </c>
      <c r="U201" s="8">
        <f>GEOMEAN(T201:T203)</f>
        <v>32.94880338105472</v>
      </c>
      <c r="V201" s="9">
        <v>8750</v>
      </c>
      <c r="W201" s="9">
        <f>GEOMEAN(V201:V203)</f>
        <v>8237.200845263686</v>
      </c>
      <c r="X201" s="9" t="s">
        <v>895</v>
      </c>
      <c r="Y201" s="9" t="s">
        <v>895</v>
      </c>
      <c r="Z201" s="9"/>
      <c r="AA201" s="9" t="s">
        <v>922</v>
      </c>
      <c r="AB201" s="10" t="s">
        <v>352</v>
      </c>
      <c r="AC201" s="4">
        <v>0</v>
      </c>
      <c r="AD201" s="4" t="s">
        <v>1018</v>
      </c>
      <c r="AE201" s="4" t="s">
        <v>783</v>
      </c>
      <c r="AF201" s="4"/>
      <c r="AG201" s="10"/>
      <c r="AH201" s="4"/>
      <c r="AI201" s="4"/>
      <c r="AJ201" s="4"/>
      <c r="AK201" s="4"/>
      <c r="AL201" s="4"/>
      <c r="AM201" s="4"/>
      <c r="AN201" s="9"/>
      <c r="AO201" s="4"/>
      <c r="AP201" s="9"/>
      <c r="AQ201" s="4"/>
      <c r="AR201" s="4" t="s">
        <v>923</v>
      </c>
      <c r="AS201" s="4"/>
      <c r="AT201" s="4" t="s">
        <v>207</v>
      </c>
      <c r="AU201" s="4" t="s">
        <v>208</v>
      </c>
      <c r="AV201" s="4" t="s">
        <v>473</v>
      </c>
      <c r="AW201" s="4" t="s">
        <v>374</v>
      </c>
      <c r="AX201" s="4" t="s">
        <v>948</v>
      </c>
      <c r="AY201" s="4" t="s">
        <v>950</v>
      </c>
      <c r="AZ201" s="4" t="s">
        <v>599</v>
      </c>
      <c r="BA201" s="4" t="s">
        <v>285</v>
      </c>
      <c r="BB201" s="4" t="s">
        <v>469</v>
      </c>
      <c r="BC201" s="4"/>
      <c r="BD201" s="4"/>
      <c r="BE201" s="4"/>
    </row>
    <row r="202" spans="1:57" s="38" customFormat="1" ht="45.75" customHeight="1">
      <c r="A202" s="4"/>
      <c r="B202" s="4" t="s">
        <v>785</v>
      </c>
      <c r="C202" s="85"/>
      <c r="D202" s="85"/>
      <c r="E202" s="85"/>
      <c r="F202" s="93"/>
      <c r="G202" s="93"/>
      <c r="H202" s="93"/>
      <c r="I202" s="4" t="s">
        <v>928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8">
        <v>36.5</v>
      </c>
      <c r="U202" s="4"/>
      <c r="V202" s="9">
        <v>9125</v>
      </c>
      <c r="W202" s="4"/>
      <c r="X202" s="9" t="s">
        <v>895</v>
      </c>
      <c r="Y202" s="9"/>
      <c r="Z202" s="9"/>
      <c r="AA202" s="9"/>
      <c r="AB202" s="11">
        <v>5</v>
      </c>
      <c r="AC202" s="4">
        <v>0</v>
      </c>
      <c r="AD202" s="4"/>
      <c r="AE202" s="4"/>
      <c r="AF202" s="11"/>
      <c r="AG202" s="10"/>
      <c r="AH202" s="4"/>
      <c r="AI202" s="4"/>
      <c r="AJ202" s="4"/>
      <c r="AK202" s="4"/>
      <c r="AL202" s="4"/>
      <c r="AM202" s="4"/>
      <c r="AN202" s="9"/>
      <c r="AO202" s="4"/>
      <c r="AP202" s="4"/>
      <c r="AQ202" s="4"/>
      <c r="AR202" s="4"/>
      <c r="AS202" s="4"/>
      <c r="AT202" s="4" t="s">
        <v>949</v>
      </c>
      <c r="AU202" s="4" t="s">
        <v>416</v>
      </c>
      <c r="AV202" s="4" t="s">
        <v>470</v>
      </c>
      <c r="AW202" s="4"/>
      <c r="AX202" s="4"/>
      <c r="AY202" s="4"/>
      <c r="AZ202" s="4"/>
      <c r="BA202" s="4"/>
      <c r="BB202" s="4"/>
      <c r="BC202" s="4"/>
      <c r="BD202" s="4"/>
      <c r="BE202" s="4"/>
    </row>
    <row r="203" spans="1:57" s="38" customFormat="1" ht="45.75" customHeight="1">
      <c r="A203" s="4"/>
      <c r="B203" s="4" t="s">
        <v>785</v>
      </c>
      <c r="C203" s="86"/>
      <c r="D203" s="86"/>
      <c r="E203" s="86"/>
      <c r="F203" s="94"/>
      <c r="G203" s="94"/>
      <c r="H203" s="94"/>
      <c r="I203" s="4" t="s">
        <v>567</v>
      </c>
      <c r="J203" s="4">
        <v>10</v>
      </c>
      <c r="K203" s="4">
        <v>1.2</v>
      </c>
      <c r="L203" s="4">
        <v>25</v>
      </c>
      <c r="M203" s="4">
        <v>2.4</v>
      </c>
      <c r="N203" s="4">
        <v>50</v>
      </c>
      <c r="O203" s="4">
        <v>7</v>
      </c>
      <c r="P203" s="4"/>
      <c r="Q203" s="4"/>
      <c r="R203" s="4"/>
      <c r="S203" s="4"/>
      <c r="T203" s="8">
        <v>28</v>
      </c>
      <c r="U203" s="4"/>
      <c r="V203" s="9">
        <v>7000</v>
      </c>
      <c r="W203" s="4"/>
      <c r="X203" s="9" t="s">
        <v>895</v>
      </c>
      <c r="Y203" s="9"/>
      <c r="Z203" s="4" t="s">
        <v>885</v>
      </c>
      <c r="AA203" s="9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9"/>
      <c r="AO203" s="4"/>
      <c r="AP203" s="4"/>
      <c r="AQ203" s="4"/>
      <c r="AR203" s="4"/>
      <c r="AS203" s="4"/>
      <c r="AT203" s="4" t="s">
        <v>885</v>
      </c>
      <c r="AU203" s="4" t="s">
        <v>919</v>
      </c>
      <c r="AV203" s="4" t="s">
        <v>1096</v>
      </c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1:57" s="38" customFormat="1" ht="46.5" customHeight="1">
      <c r="A204" s="19" t="s">
        <v>101</v>
      </c>
      <c r="B204" s="7" t="s">
        <v>102</v>
      </c>
      <c r="C204" s="4"/>
      <c r="D204" s="10" t="s">
        <v>103</v>
      </c>
      <c r="E204" s="7">
        <v>166.18</v>
      </c>
      <c r="F204" s="7" t="s">
        <v>104</v>
      </c>
      <c r="G204" s="7" t="s">
        <v>502</v>
      </c>
      <c r="H204" s="7" t="s">
        <v>613</v>
      </c>
      <c r="I204" s="4" t="s">
        <v>821</v>
      </c>
      <c r="J204" s="4">
        <v>2.5</v>
      </c>
      <c r="K204" s="11">
        <v>0.65</v>
      </c>
      <c r="L204" s="4">
        <v>5</v>
      </c>
      <c r="M204" s="11">
        <v>1.05</v>
      </c>
      <c r="N204" s="4">
        <v>10</v>
      </c>
      <c r="O204" s="11">
        <v>0.74</v>
      </c>
      <c r="P204" s="4">
        <v>25</v>
      </c>
      <c r="Q204" s="11">
        <v>0.36</v>
      </c>
      <c r="R204" s="4">
        <v>50</v>
      </c>
      <c r="S204" s="7">
        <v>0.29</v>
      </c>
      <c r="T204" s="7" t="s">
        <v>544</v>
      </c>
      <c r="U204" s="4" t="s">
        <v>544</v>
      </c>
      <c r="V204" s="4" t="s">
        <v>544</v>
      </c>
      <c r="W204" s="4" t="s">
        <v>544</v>
      </c>
      <c r="X204" s="11"/>
      <c r="Y204" s="4"/>
      <c r="Z204" s="11"/>
      <c r="AA204" s="10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 t="s">
        <v>1038</v>
      </c>
      <c r="AM204" s="4"/>
      <c r="AN204" s="4"/>
      <c r="AO204" s="4"/>
      <c r="AP204" s="4"/>
      <c r="AQ204" s="4"/>
      <c r="AR204" s="4"/>
      <c r="AS204" s="4"/>
      <c r="AT204" s="4" t="s">
        <v>297</v>
      </c>
      <c r="AU204" s="4" t="s">
        <v>948</v>
      </c>
      <c r="AV204" s="7" t="s">
        <v>885</v>
      </c>
      <c r="AW204" s="7"/>
      <c r="AX204" s="7"/>
      <c r="AY204" s="7"/>
      <c r="AZ204" s="7"/>
      <c r="BA204" s="7"/>
      <c r="BB204" s="7"/>
      <c r="BC204" s="7"/>
      <c r="BD204" s="4"/>
      <c r="BE204" s="4"/>
    </row>
    <row r="205" spans="1:57" s="38" customFormat="1" ht="45.75" customHeight="1">
      <c r="A205" s="92" t="s">
        <v>788</v>
      </c>
      <c r="B205" s="4" t="s">
        <v>789</v>
      </c>
      <c r="C205" s="92" t="s">
        <v>484</v>
      </c>
      <c r="D205" s="96" t="s">
        <v>485</v>
      </c>
      <c r="E205" s="95">
        <v>164.2</v>
      </c>
      <c r="F205" s="92" t="s">
        <v>486</v>
      </c>
      <c r="G205" s="92" t="s">
        <v>1101</v>
      </c>
      <c r="H205" s="92" t="s">
        <v>410</v>
      </c>
      <c r="I205" s="4" t="s">
        <v>928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8">
        <v>13.95</v>
      </c>
      <c r="U205" s="8">
        <f>GEOMEAN(T205:T227)</f>
        <v>10.968439486961822</v>
      </c>
      <c r="V205" s="9">
        <v>3487.5</v>
      </c>
      <c r="W205" s="9">
        <f>GEOMEAN(V205:V227)</f>
        <v>2742.1098717404557</v>
      </c>
      <c r="X205" s="9" t="s">
        <v>895</v>
      </c>
      <c r="Y205" s="9" t="s">
        <v>1314</v>
      </c>
      <c r="Z205" s="4" t="s">
        <v>1079</v>
      </c>
      <c r="AA205" s="9" t="s">
        <v>922</v>
      </c>
      <c r="AB205" s="4">
        <v>0.05</v>
      </c>
      <c r="AC205" s="4">
        <v>60</v>
      </c>
      <c r="AD205" s="11" t="s">
        <v>787</v>
      </c>
      <c r="AE205" s="11" t="s">
        <v>784</v>
      </c>
      <c r="AF205" s="11"/>
      <c r="AG205" s="4">
        <v>100</v>
      </c>
      <c r="AH205" s="4">
        <v>11</v>
      </c>
      <c r="AI205" s="4" t="s">
        <v>1018</v>
      </c>
      <c r="AJ205" s="4" t="s">
        <v>783</v>
      </c>
      <c r="AK205" s="4"/>
      <c r="AL205" s="4" t="s">
        <v>1365</v>
      </c>
      <c r="AM205" s="4"/>
      <c r="AN205" s="9">
        <v>5517</v>
      </c>
      <c r="AO205" s="4" t="s">
        <v>1380</v>
      </c>
      <c r="AP205" s="9">
        <v>2396</v>
      </c>
      <c r="AQ205" s="9">
        <v>2699</v>
      </c>
      <c r="AR205" s="4" t="s">
        <v>922</v>
      </c>
      <c r="AS205" s="4"/>
      <c r="AT205" s="4" t="s">
        <v>949</v>
      </c>
      <c r="AU205" s="4" t="s">
        <v>413</v>
      </c>
      <c r="AV205" s="4" t="s">
        <v>487</v>
      </c>
      <c r="AW205" s="4" t="s">
        <v>837</v>
      </c>
      <c r="AX205" s="4" t="s">
        <v>997</v>
      </c>
      <c r="AY205" s="4"/>
      <c r="AZ205" s="4"/>
      <c r="BA205" s="4"/>
      <c r="BB205" s="4"/>
      <c r="BC205" s="4"/>
      <c r="BD205" s="4"/>
      <c r="BE205" s="4"/>
    </row>
    <row r="206" spans="1:57" s="38" customFormat="1" ht="45.75" customHeight="1">
      <c r="A206" s="93"/>
      <c r="B206" s="4" t="s">
        <v>789</v>
      </c>
      <c r="C206" s="93"/>
      <c r="D206" s="85"/>
      <c r="E206" s="85"/>
      <c r="F206" s="93"/>
      <c r="G206" s="93"/>
      <c r="H206" s="93"/>
      <c r="I206" s="4" t="s">
        <v>821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>
        <f>V206/250</f>
        <v>12.9</v>
      </c>
      <c r="U206" s="4"/>
      <c r="V206" s="4">
        <v>3225</v>
      </c>
      <c r="W206" s="4"/>
      <c r="X206" s="9" t="s">
        <v>895</v>
      </c>
      <c r="Y206" s="4"/>
      <c r="Z206" s="4"/>
      <c r="AA206" s="9"/>
      <c r="AB206" s="4">
        <v>0.05</v>
      </c>
      <c r="AC206" s="7">
        <v>67</v>
      </c>
      <c r="AD206" s="4"/>
      <c r="AE206" s="4"/>
      <c r="AF206" s="11"/>
      <c r="AG206" s="4">
        <v>75</v>
      </c>
      <c r="AH206" s="4">
        <v>0</v>
      </c>
      <c r="AI206" s="4"/>
      <c r="AJ206" s="4"/>
      <c r="AK206" s="4"/>
      <c r="AL206" s="4"/>
      <c r="AM206" s="4"/>
      <c r="AN206" s="4"/>
      <c r="AO206" s="4" t="s">
        <v>1238</v>
      </c>
      <c r="AP206" s="4"/>
      <c r="AQ206" s="4"/>
      <c r="AR206" s="4"/>
      <c r="AS206" s="4"/>
      <c r="AT206" s="4" t="s">
        <v>1158</v>
      </c>
      <c r="AU206" s="4" t="s">
        <v>1006</v>
      </c>
      <c r="AV206" s="4"/>
      <c r="AW206" s="4"/>
      <c r="AX206" s="4"/>
      <c r="AY206" s="4"/>
      <c r="AZ206" s="4"/>
      <c r="BA206" s="4"/>
      <c r="BB206" s="4"/>
      <c r="BC206" s="4"/>
      <c r="BD206" s="4"/>
      <c r="BE206" s="4"/>
    </row>
    <row r="207" spans="1:57" s="38" customFormat="1" ht="62.25" customHeight="1">
      <c r="A207" s="93"/>
      <c r="B207" s="4" t="s">
        <v>789</v>
      </c>
      <c r="C207" s="93"/>
      <c r="D207" s="85"/>
      <c r="E207" s="85"/>
      <c r="F207" s="93"/>
      <c r="G207" s="93"/>
      <c r="H207" s="93"/>
      <c r="I207" s="4" t="s">
        <v>928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8">
        <f>V207/250</f>
        <v>10.812</v>
      </c>
      <c r="U207" s="4"/>
      <c r="V207" s="4">
        <v>2703</v>
      </c>
      <c r="W207" s="4"/>
      <c r="X207" s="9" t="s">
        <v>895</v>
      </c>
      <c r="Y207" s="4"/>
      <c r="Z207" s="4"/>
      <c r="AA207" s="9"/>
      <c r="AB207" s="11">
        <v>5</v>
      </c>
      <c r="AC207" s="4">
        <v>50</v>
      </c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 t="s">
        <v>1239</v>
      </c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</row>
    <row r="208" spans="1:57" s="38" customFormat="1" ht="45.75" customHeight="1">
      <c r="A208" s="93"/>
      <c r="B208" s="4" t="s">
        <v>789</v>
      </c>
      <c r="C208" s="93"/>
      <c r="D208" s="85"/>
      <c r="E208" s="85"/>
      <c r="F208" s="93"/>
      <c r="G208" s="93"/>
      <c r="H208" s="93"/>
      <c r="I208" s="4" t="s">
        <v>928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>
        <f>V208/250</f>
        <v>13</v>
      </c>
      <c r="U208" s="4"/>
      <c r="V208" s="4">
        <f>13*250</f>
        <v>3250</v>
      </c>
      <c r="W208" s="4"/>
      <c r="X208" s="9" t="s">
        <v>895</v>
      </c>
      <c r="Y208" s="4"/>
      <c r="Z208" s="4"/>
      <c r="AA208" s="9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 t="s">
        <v>1385</v>
      </c>
      <c r="AN208" s="4"/>
      <c r="AO208" s="4"/>
      <c r="AP208" s="4"/>
      <c r="AQ208" s="4"/>
      <c r="AR208" s="4"/>
      <c r="AS208" s="4"/>
      <c r="AT208" s="4" t="s">
        <v>1096</v>
      </c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</row>
    <row r="209" spans="1:57" s="38" customFormat="1" ht="45.75" customHeight="1">
      <c r="A209" s="93"/>
      <c r="B209" s="4" t="s">
        <v>981</v>
      </c>
      <c r="C209" s="93"/>
      <c r="D209" s="85"/>
      <c r="E209" s="85"/>
      <c r="F209" s="93"/>
      <c r="G209" s="93"/>
      <c r="H209" s="93"/>
      <c r="I209" s="4" t="s">
        <v>821</v>
      </c>
      <c r="J209" s="4">
        <v>2.5</v>
      </c>
      <c r="K209" s="4">
        <v>1.6</v>
      </c>
      <c r="L209" s="4">
        <v>5</v>
      </c>
      <c r="M209" s="4">
        <v>1.5</v>
      </c>
      <c r="N209" s="4">
        <v>10</v>
      </c>
      <c r="O209" s="4">
        <v>2.4</v>
      </c>
      <c r="P209" s="4">
        <v>25</v>
      </c>
      <c r="Q209" s="4">
        <v>5.5</v>
      </c>
      <c r="R209" s="4">
        <v>50</v>
      </c>
      <c r="S209" s="4">
        <v>16.1</v>
      </c>
      <c r="T209" s="4">
        <v>11.9</v>
      </c>
      <c r="U209" s="4"/>
      <c r="V209" s="9">
        <v>2975</v>
      </c>
      <c r="W209" s="4"/>
      <c r="X209" s="9" t="s">
        <v>895</v>
      </c>
      <c r="Y209" s="4"/>
      <c r="Z209" s="4"/>
      <c r="AA209" s="9"/>
      <c r="AB209" s="4"/>
      <c r="AC209" s="4"/>
      <c r="AD209" s="4"/>
      <c r="AE209" s="4"/>
      <c r="AF209" s="4"/>
      <c r="AG209" s="10"/>
      <c r="AH209" s="4"/>
      <c r="AI209" s="4"/>
      <c r="AJ209" s="4"/>
      <c r="AK209" s="11"/>
      <c r="AL209" s="4"/>
      <c r="AM209" s="4"/>
      <c r="AN209" s="4"/>
      <c r="AO209" s="4" t="s">
        <v>1240</v>
      </c>
      <c r="AP209" s="4"/>
      <c r="AQ209" s="4"/>
      <c r="AR209" s="4"/>
      <c r="AS209" s="4"/>
      <c r="AT209" s="4" t="s">
        <v>30</v>
      </c>
      <c r="AU209" s="4" t="s">
        <v>31</v>
      </c>
      <c r="AV209" s="4" t="s">
        <v>886</v>
      </c>
      <c r="AW209" s="4"/>
      <c r="AX209" s="4" t="s">
        <v>32</v>
      </c>
      <c r="AY209" s="4" t="s">
        <v>33</v>
      </c>
      <c r="AZ209" s="4" t="s">
        <v>412</v>
      </c>
      <c r="BA209" s="4" t="s">
        <v>73</v>
      </c>
      <c r="BB209" s="4" t="s">
        <v>473</v>
      </c>
      <c r="BC209" s="4" t="s">
        <v>837</v>
      </c>
      <c r="BD209" s="4"/>
      <c r="BE209" s="4"/>
    </row>
    <row r="210" spans="1:57" s="38" customFormat="1" ht="45.75" customHeight="1">
      <c r="A210" s="93"/>
      <c r="B210" s="4" t="s">
        <v>981</v>
      </c>
      <c r="C210" s="93"/>
      <c r="D210" s="85"/>
      <c r="E210" s="85"/>
      <c r="F210" s="93"/>
      <c r="G210" s="93"/>
      <c r="H210" s="93"/>
      <c r="I210" s="4" t="s">
        <v>821</v>
      </c>
      <c r="J210" s="4">
        <v>2.5</v>
      </c>
      <c r="K210" s="4">
        <v>1.1</v>
      </c>
      <c r="L210" s="4">
        <v>5</v>
      </c>
      <c r="M210" s="4">
        <v>1.7</v>
      </c>
      <c r="N210" s="4">
        <v>10</v>
      </c>
      <c r="O210" s="4">
        <v>1.8</v>
      </c>
      <c r="P210" s="4">
        <v>25</v>
      </c>
      <c r="Q210" s="4">
        <v>9.1</v>
      </c>
      <c r="R210" s="4">
        <v>50</v>
      </c>
      <c r="S210" s="4">
        <v>12.4</v>
      </c>
      <c r="T210" s="4">
        <v>8.9</v>
      </c>
      <c r="U210" s="4"/>
      <c r="V210" s="4">
        <v>2225</v>
      </c>
      <c r="W210" s="4"/>
      <c r="X210" s="4" t="s">
        <v>1314</v>
      </c>
      <c r="Y210" s="4"/>
      <c r="Z210" s="4" t="s">
        <v>412</v>
      </c>
      <c r="AA210" s="4"/>
      <c r="AB210" s="4"/>
      <c r="AC210" s="4"/>
      <c r="AD210" s="4"/>
      <c r="AE210" s="4"/>
      <c r="AF210" s="4"/>
      <c r="AG210" s="10"/>
      <c r="AH210" s="4"/>
      <c r="AI210" s="4"/>
      <c r="AJ210" s="4"/>
      <c r="AK210" s="4"/>
      <c r="AL210" s="4"/>
      <c r="AM210" s="4"/>
      <c r="AN210" s="4"/>
      <c r="AO210" s="4" t="s">
        <v>1241</v>
      </c>
      <c r="AP210" s="4"/>
      <c r="AQ210" s="4"/>
      <c r="AR210" s="4"/>
      <c r="AS210" s="4"/>
      <c r="AT210" s="4" t="s">
        <v>598</v>
      </c>
      <c r="AU210" s="4"/>
      <c r="AV210" s="4" t="s">
        <v>416</v>
      </c>
      <c r="AW210" s="4" t="s">
        <v>74</v>
      </c>
      <c r="AX210" s="4" t="s">
        <v>35</v>
      </c>
      <c r="AY210" s="4"/>
      <c r="AZ210" s="4"/>
      <c r="BA210" s="4"/>
      <c r="BB210" s="4"/>
      <c r="BC210" s="4"/>
      <c r="BD210" s="4"/>
      <c r="BE210" s="4"/>
    </row>
    <row r="211" spans="1:57" s="38" customFormat="1" ht="45.75" customHeight="1">
      <c r="A211" s="93"/>
      <c r="B211" s="4" t="s">
        <v>981</v>
      </c>
      <c r="C211" s="93"/>
      <c r="D211" s="85"/>
      <c r="E211" s="85"/>
      <c r="F211" s="93"/>
      <c r="G211" s="93"/>
      <c r="H211" s="93"/>
      <c r="I211" s="4" t="s">
        <v>821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8">
        <v>9.8</v>
      </c>
      <c r="U211" s="4"/>
      <c r="V211" s="9">
        <v>2450</v>
      </c>
      <c r="W211" s="4"/>
      <c r="X211" s="9" t="s">
        <v>1314</v>
      </c>
      <c r="Y211" s="4"/>
      <c r="Z211" s="4"/>
      <c r="AA211" s="9"/>
      <c r="AB211" s="11"/>
      <c r="AC211" s="4"/>
      <c r="AD211" s="4"/>
      <c r="AE211" s="4"/>
      <c r="AF211" s="11"/>
      <c r="AG211" s="10"/>
      <c r="AH211" s="4"/>
      <c r="AI211" s="4"/>
      <c r="AJ211" s="4"/>
      <c r="AK211" s="4"/>
      <c r="AL211" s="4"/>
      <c r="AM211" s="4"/>
      <c r="AN211" s="4"/>
      <c r="AO211" s="4" t="s">
        <v>1242</v>
      </c>
      <c r="AP211" s="4"/>
      <c r="AQ211" s="4"/>
      <c r="AR211" s="4"/>
      <c r="AS211" s="4"/>
      <c r="AT211" s="7" t="s">
        <v>1007</v>
      </c>
      <c r="AU211" s="7" t="s">
        <v>412</v>
      </c>
      <c r="AV211" s="7" t="s">
        <v>20</v>
      </c>
      <c r="AW211" s="7" t="s">
        <v>837</v>
      </c>
      <c r="AX211" s="4"/>
      <c r="AY211" s="4"/>
      <c r="AZ211" s="4"/>
      <c r="BA211" s="4"/>
      <c r="BB211" s="4"/>
      <c r="BC211" s="4"/>
      <c r="BD211" s="4"/>
      <c r="BE211" s="4"/>
    </row>
    <row r="212" spans="1:57" s="38" customFormat="1" ht="45.75" customHeight="1">
      <c r="A212" s="93"/>
      <c r="B212" s="4" t="s">
        <v>981</v>
      </c>
      <c r="C212" s="93"/>
      <c r="D212" s="85"/>
      <c r="E212" s="85"/>
      <c r="F212" s="93"/>
      <c r="G212" s="93"/>
      <c r="H212" s="93"/>
      <c r="I212" s="4" t="s">
        <v>928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8">
        <v>19.12</v>
      </c>
      <c r="U212" s="4"/>
      <c r="V212" s="4">
        <v>4780</v>
      </c>
      <c r="W212" s="4"/>
      <c r="X212" s="4" t="s">
        <v>895</v>
      </c>
      <c r="Y212" s="4"/>
      <c r="Z212" s="4"/>
      <c r="AA212" s="4"/>
      <c r="AB212" s="11"/>
      <c r="AC212" s="4"/>
      <c r="AD212" s="4"/>
      <c r="AE212" s="4"/>
      <c r="AF212" s="11"/>
      <c r="AG212" s="10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 t="s">
        <v>621</v>
      </c>
      <c r="AU212" s="4" t="s">
        <v>837</v>
      </c>
      <c r="AV212" s="4"/>
      <c r="AW212" s="4"/>
      <c r="AX212" s="4"/>
      <c r="AY212" s="4"/>
      <c r="AZ212" s="4"/>
      <c r="BA212" s="4"/>
      <c r="BB212" s="4"/>
      <c r="BC212" s="4"/>
      <c r="BD212" s="4"/>
      <c r="BE212" s="4"/>
    </row>
    <row r="213" spans="1:57" s="38" customFormat="1" ht="45.75" customHeight="1">
      <c r="A213" s="93"/>
      <c r="B213" s="4" t="s">
        <v>981</v>
      </c>
      <c r="C213" s="93"/>
      <c r="D213" s="85"/>
      <c r="E213" s="85"/>
      <c r="F213" s="93"/>
      <c r="G213" s="93"/>
      <c r="H213" s="93"/>
      <c r="I213" s="4" t="s">
        <v>928</v>
      </c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8">
        <v>11.6</v>
      </c>
      <c r="U213" s="4"/>
      <c r="V213" s="9">
        <v>2900</v>
      </c>
      <c r="W213" s="4"/>
      <c r="X213" s="9" t="s">
        <v>895</v>
      </c>
      <c r="Y213" s="4"/>
      <c r="Z213" s="4"/>
      <c r="AA213" s="9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7" t="s">
        <v>592</v>
      </c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</row>
    <row r="214" spans="1:57" s="38" customFormat="1" ht="45.75" customHeight="1">
      <c r="A214" s="93"/>
      <c r="B214" s="4" t="s">
        <v>981</v>
      </c>
      <c r="C214" s="93"/>
      <c r="D214" s="85"/>
      <c r="E214" s="85"/>
      <c r="F214" s="93"/>
      <c r="G214" s="93"/>
      <c r="H214" s="93"/>
      <c r="I214" s="4" t="s">
        <v>585</v>
      </c>
      <c r="J214" s="4">
        <v>2.5</v>
      </c>
      <c r="K214" s="4">
        <v>1.2</v>
      </c>
      <c r="L214" s="4">
        <v>5</v>
      </c>
      <c r="M214" s="4">
        <v>2.7</v>
      </c>
      <c r="N214" s="4">
        <v>10</v>
      </c>
      <c r="O214" s="4">
        <v>6</v>
      </c>
      <c r="P214" s="4">
        <v>25</v>
      </c>
      <c r="Q214" s="4">
        <v>14.3</v>
      </c>
      <c r="R214" s="4">
        <v>50</v>
      </c>
      <c r="S214" s="4">
        <v>19.4</v>
      </c>
      <c r="T214" s="4">
        <v>5.4</v>
      </c>
      <c r="U214" s="4"/>
      <c r="V214" s="9">
        <v>1350</v>
      </c>
      <c r="W214" s="4"/>
      <c r="X214" s="9" t="s">
        <v>1314</v>
      </c>
      <c r="Y214" s="4"/>
      <c r="Z214" s="4"/>
      <c r="AA214" s="9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 t="s">
        <v>327</v>
      </c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1:57" s="38" customFormat="1" ht="110.25" customHeight="1">
      <c r="A215" s="93"/>
      <c r="B215" s="4" t="s">
        <v>981</v>
      </c>
      <c r="C215" s="93"/>
      <c r="D215" s="85"/>
      <c r="E215" s="85"/>
      <c r="F215" s="93"/>
      <c r="G215" s="93"/>
      <c r="H215" s="93"/>
      <c r="I215" s="4" t="s">
        <v>1103</v>
      </c>
      <c r="J215" s="4">
        <v>25</v>
      </c>
      <c r="K215" s="4">
        <v>5.4</v>
      </c>
      <c r="L215" s="4">
        <v>50</v>
      </c>
      <c r="M215" s="4">
        <v>10.6</v>
      </c>
      <c r="N215" s="4">
        <v>75</v>
      </c>
      <c r="O215" s="4">
        <v>10.5</v>
      </c>
      <c r="P215" s="4"/>
      <c r="Q215" s="4"/>
      <c r="R215" s="4"/>
      <c r="S215" s="4"/>
      <c r="T215" s="8">
        <v>18.15528570142905</v>
      </c>
      <c r="U215" s="4"/>
      <c r="V215" s="9">
        <v>4538.821425357262</v>
      </c>
      <c r="W215" s="4"/>
      <c r="X215" s="9" t="s">
        <v>895</v>
      </c>
      <c r="Y215" s="4"/>
      <c r="Z215" s="4"/>
      <c r="AA215" s="9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 t="s">
        <v>643</v>
      </c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</row>
    <row r="216" spans="1:57" s="38" customFormat="1" ht="45.75" customHeight="1">
      <c r="A216" s="93"/>
      <c r="B216" s="4" t="s">
        <v>981</v>
      </c>
      <c r="C216" s="93"/>
      <c r="D216" s="85"/>
      <c r="E216" s="85"/>
      <c r="F216" s="93"/>
      <c r="G216" s="93"/>
      <c r="H216" s="93"/>
      <c r="I216" s="4" t="s">
        <v>821</v>
      </c>
      <c r="J216" s="4">
        <v>25</v>
      </c>
      <c r="K216" s="4">
        <v>4.8</v>
      </c>
      <c r="L216" s="4">
        <v>50</v>
      </c>
      <c r="M216" s="4">
        <v>9.3</v>
      </c>
      <c r="N216" s="4">
        <v>100</v>
      </c>
      <c r="O216" s="4">
        <v>7.6</v>
      </c>
      <c r="P216" s="4"/>
      <c r="Q216" s="4"/>
      <c r="R216" s="4"/>
      <c r="S216" s="4"/>
      <c r="T216" s="8">
        <v>18.94645708137998</v>
      </c>
      <c r="U216" s="4"/>
      <c r="V216" s="9">
        <v>4736.614270344995</v>
      </c>
      <c r="W216" s="4"/>
      <c r="X216" s="9" t="s">
        <v>895</v>
      </c>
      <c r="Y216" s="4"/>
      <c r="Z216" s="4"/>
      <c r="AA216" s="9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 t="s">
        <v>245</v>
      </c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</row>
    <row r="217" spans="1:57" s="38" customFormat="1" ht="45.75" customHeight="1">
      <c r="A217" s="93"/>
      <c r="B217" s="4" t="s">
        <v>981</v>
      </c>
      <c r="C217" s="93"/>
      <c r="D217" s="85"/>
      <c r="E217" s="85"/>
      <c r="F217" s="93"/>
      <c r="G217" s="93"/>
      <c r="H217" s="93"/>
      <c r="I217" s="4" t="s">
        <v>821</v>
      </c>
      <c r="J217" s="4">
        <v>25</v>
      </c>
      <c r="K217" s="4">
        <v>7.2</v>
      </c>
      <c r="L217" s="4">
        <v>50</v>
      </c>
      <c r="M217" s="4">
        <v>10.2</v>
      </c>
      <c r="N217" s="4">
        <v>100</v>
      </c>
      <c r="O217" s="4">
        <v>8.2</v>
      </c>
      <c r="P217" s="4"/>
      <c r="Q217" s="4"/>
      <c r="R217" s="4"/>
      <c r="S217" s="4"/>
      <c r="T217" s="8">
        <v>9.47322854068998</v>
      </c>
      <c r="U217" s="4"/>
      <c r="V217" s="9">
        <v>2368.3071351724952</v>
      </c>
      <c r="W217" s="4"/>
      <c r="X217" s="9" t="s">
        <v>1314</v>
      </c>
      <c r="Y217" s="4"/>
      <c r="Z217" s="4"/>
      <c r="AA217" s="9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 t="s">
        <v>245</v>
      </c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</row>
    <row r="218" spans="1:57" s="38" customFormat="1" ht="45.75" customHeight="1">
      <c r="A218" s="93"/>
      <c r="B218" s="4" t="s">
        <v>981</v>
      </c>
      <c r="C218" s="93"/>
      <c r="D218" s="85"/>
      <c r="E218" s="85"/>
      <c r="F218" s="93"/>
      <c r="G218" s="93"/>
      <c r="H218" s="93"/>
      <c r="I218" s="4" t="s">
        <v>821</v>
      </c>
      <c r="J218" s="4">
        <v>25</v>
      </c>
      <c r="K218" s="4">
        <v>5.5</v>
      </c>
      <c r="L218" s="4">
        <v>50</v>
      </c>
      <c r="M218" s="4">
        <v>14.1</v>
      </c>
      <c r="N218" s="4"/>
      <c r="O218" s="4"/>
      <c r="P218" s="4"/>
      <c r="Q218" s="4"/>
      <c r="R218" s="4"/>
      <c r="S218" s="4"/>
      <c r="T218" s="8">
        <v>20.43766560148527</v>
      </c>
      <c r="U218" s="4"/>
      <c r="V218" s="9">
        <v>5109.416400371318</v>
      </c>
      <c r="W218" s="4"/>
      <c r="X218" s="9" t="s">
        <v>895</v>
      </c>
      <c r="Y218" s="4"/>
      <c r="Z218" s="4"/>
      <c r="AA218" s="9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 t="s">
        <v>245</v>
      </c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</row>
    <row r="219" spans="1:57" s="38" customFormat="1" ht="45.75" customHeight="1">
      <c r="A219" s="93"/>
      <c r="B219" s="4" t="s">
        <v>981</v>
      </c>
      <c r="C219" s="93"/>
      <c r="D219" s="85"/>
      <c r="E219" s="85"/>
      <c r="F219" s="93"/>
      <c r="G219" s="93"/>
      <c r="H219" s="93"/>
      <c r="I219" s="4" t="s">
        <v>821</v>
      </c>
      <c r="J219" s="4">
        <v>25</v>
      </c>
      <c r="K219" s="4">
        <v>44.7</v>
      </c>
      <c r="L219" s="4">
        <v>50</v>
      </c>
      <c r="M219" s="4">
        <v>70.3</v>
      </c>
      <c r="N219" s="4">
        <v>100</v>
      </c>
      <c r="O219" s="4">
        <v>68.1</v>
      </c>
      <c r="P219" s="4"/>
      <c r="Q219" s="4"/>
      <c r="R219" s="4"/>
      <c r="S219" s="4"/>
      <c r="T219" s="8">
        <v>8.083331082681802</v>
      </c>
      <c r="U219" s="4"/>
      <c r="V219" s="9">
        <v>2020.8327706704506</v>
      </c>
      <c r="W219" s="4"/>
      <c r="X219" s="9" t="s">
        <v>1314</v>
      </c>
      <c r="Y219" s="4"/>
      <c r="Z219" s="4"/>
      <c r="AA219" s="9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 t="s">
        <v>245</v>
      </c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</row>
    <row r="220" spans="1:57" s="38" customFormat="1" ht="45.75" customHeight="1">
      <c r="A220" s="93"/>
      <c r="B220" s="4" t="s">
        <v>981</v>
      </c>
      <c r="C220" s="93"/>
      <c r="D220" s="85"/>
      <c r="E220" s="85"/>
      <c r="F220" s="93"/>
      <c r="G220" s="93"/>
      <c r="H220" s="93"/>
      <c r="I220" s="4" t="s">
        <v>821</v>
      </c>
      <c r="J220" s="4">
        <v>2.5</v>
      </c>
      <c r="K220" s="4">
        <v>2</v>
      </c>
      <c r="L220" s="4">
        <v>5</v>
      </c>
      <c r="M220" s="4">
        <v>2.8</v>
      </c>
      <c r="N220" s="4">
        <v>10</v>
      </c>
      <c r="O220" s="4">
        <v>3.2</v>
      </c>
      <c r="P220" s="4">
        <v>25</v>
      </c>
      <c r="Q220" s="4">
        <v>13</v>
      </c>
      <c r="R220" s="4">
        <v>50</v>
      </c>
      <c r="S220" s="4">
        <v>17</v>
      </c>
      <c r="T220" s="8">
        <v>5.8</v>
      </c>
      <c r="U220" s="4"/>
      <c r="V220" s="9">
        <v>1450</v>
      </c>
      <c r="W220" s="4"/>
      <c r="X220" s="9" t="s">
        <v>1314</v>
      </c>
      <c r="Y220" s="4"/>
      <c r="Z220" s="4" t="s">
        <v>412</v>
      </c>
      <c r="AA220" s="9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1:57" s="38" customFormat="1" ht="45.75" customHeight="1">
      <c r="A221" s="93"/>
      <c r="B221" s="4" t="s">
        <v>981</v>
      </c>
      <c r="C221" s="93"/>
      <c r="D221" s="85"/>
      <c r="E221" s="85"/>
      <c r="F221" s="93"/>
      <c r="G221" s="93"/>
      <c r="H221" s="93"/>
      <c r="I221" s="4" t="s">
        <v>821</v>
      </c>
      <c r="J221" s="4">
        <v>2.5</v>
      </c>
      <c r="K221" s="4">
        <v>1.6</v>
      </c>
      <c r="L221" s="4">
        <v>5</v>
      </c>
      <c r="M221" s="4">
        <v>1.5</v>
      </c>
      <c r="N221" s="4">
        <v>10</v>
      </c>
      <c r="O221" s="4">
        <v>2.4</v>
      </c>
      <c r="P221" s="4">
        <v>25</v>
      </c>
      <c r="Q221" s="4">
        <v>5.5</v>
      </c>
      <c r="R221" s="4">
        <v>50</v>
      </c>
      <c r="S221" s="4">
        <v>16</v>
      </c>
      <c r="T221" s="8">
        <v>14.5</v>
      </c>
      <c r="U221" s="4"/>
      <c r="V221" s="9">
        <v>3625</v>
      </c>
      <c r="W221" s="4"/>
      <c r="X221" s="9" t="s">
        <v>895</v>
      </c>
      <c r="Y221" s="4"/>
      <c r="Z221" s="4" t="s">
        <v>412</v>
      </c>
      <c r="AA221" s="9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pans="1:57" s="38" customFormat="1" ht="45.75" customHeight="1">
      <c r="A222" s="93"/>
      <c r="B222" s="4" t="s">
        <v>981</v>
      </c>
      <c r="C222" s="93"/>
      <c r="D222" s="85"/>
      <c r="E222" s="85"/>
      <c r="F222" s="93"/>
      <c r="G222" s="93"/>
      <c r="H222" s="93"/>
      <c r="I222" s="4" t="s">
        <v>821</v>
      </c>
      <c r="J222" s="4">
        <v>2.5</v>
      </c>
      <c r="K222" s="4">
        <v>2.4</v>
      </c>
      <c r="L222" s="4">
        <v>5</v>
      </c>
      <c r="M222" s="4">
        <v>2.1</v>
      </c>
      <c r="N222" s="4">
        <v>10</v>
      </c>
      <c r="O222" s="4">
        <v>1.2</v>
      </c>
      <c r="P222" s="4">
        <v>25</v>
      </c>
      <c r="Q222" s="4">
        <v>5.3</v>
      </c>
      <c r="R222" s="4">
        <v>50</v>
      </c>
      <c r="S222" s="4">
        <v>9.6</v>
      </c>
      <c r="T222" s="8">
        <v>13.8</v>
      </c>
      <c r="U222" s="4"/>
      <c r="V222" s="9">
        <v>3450</v>
      </c>
      <c r="W222" s="4"/>
      <c r="X222" s="9" t="s">
        <v>895</v>
      </c>
      <c r="Y222" s="4"/>
      <c r="Z222" s="4" t="s">
        <v>412</v>
      </c>
      <c r="AA222" s="9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pans="1:57" s="38" customFormat="1" ht="45.75" customHeight="1">
      <c r="A223" s="93"/>
      <c r="B223" s="4" t="s">
        <v>981</v>
      </c>
      <c r="C223" s="93"/>
      <c r="D223" s="85"/>
      <c r="E223" s="85"/>
      <c r="F223" s="93"/>
      <c r="G223" s="93"/>
      <c r="H223" s="93"/>
      <c r="I223" s="4" t="s">
        <v>821</v>
      </c>
      <c r="J223" s="4">
        <v>2.5</v>
      </c>
      <c r="K223" s="4">
        <v>1.5</v>
      </c>
      <c r="L223" s="4">
        <v>5</v>
      </c>
      <c r="M223" s="4">
        <v>4.3</v>
      </c>
      <c r="N223" s="4">
        <v>10</v>
      </c>
      <c r="O223" s="4">
        <v>4.6</v>
      </c>
      <c r="P223" s="4">
        <v>25</v>
      </c>
      <c r="Q223" s="4">
        <v>14</v>
      </c>
      <c r="R223" s="4">
        <v>50</v>
      </c>
      <c r="S223" s="4">
        <v>6.1</v>
      </c>
      <c r="T223" s="8">
        <v>6</v>
      </c>
      <c r="U223" s="4"/>
      <c r="V223" s="9">
        <v>1500</v>
      </c>
      <c r="W223" s="4"/>
      <c r="X223" s="9" t="s">
        <v>1314</v>
      </c>
      <c r="Y223" s="4"/>
      <c r="Z223" s="4" t="s">
        <v>412</v>
      </c>
      <c r="AA223" s="9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pans="1:57" s="38" customFormat="1" ht="45.75" customHeight="1">
      <c r="A224" s="93"/>
      <c r="B224" s="4" t="s">
        <v>981</v>
      </c>
      <c r="C224" s="93"/>
      <c r="D224" s="85"/>
      <c r="E224" s="85"/>
      <c r="F224" s="93"/>
      <c r="G224" s="93"/>
      <c r="H224" s="93"/>
      <c r="I224" s="4" t="s">
        <v>821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8">
        <v>15</v>
      </c>
      <c r="U224" s="4"/>
      <c r="V224" s="9">
        <v>3750</v>
      </c>
      <c r="W224" s="4"/>
      <c r="X224" s="9" t="s">
        <v>895</v>
      </c>
      <c r="Y224" s="4"/>
      <c r="Z224" s="4"/>
      <c r="AA224" s="9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 t="s">
        <v>1158</v>
      </c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pans="1:57" s="38" customFormat="1" ht="45.75" customHeight="1">
      <c r="A225" s="93"/>
      <c r="B225" s="4" t="s">
        <v>981</v>
      </c>
      <c r="C225" s="93"/>
      <c r="D225" s="85"/>
      <c r="E225" s="85"/>
      <c r="F225" s="93"/>
      <c r="G225" s="93"/>
      <c r="H225" s="93"/>
      <c r="I225" s="4" t="s">
        <v>821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>
        <v>12.9</v>
      </c>
      <c r="U225" s="4"/>
      <c r="V225" s="4">
        <v>3225</v>
      </c>
      <c r="W225" s="4"/>
      <c r="X225" s="4" t="s">
        <v>895</v>
      </c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 t="s">
        <v>1158</v>
      </c>
      <c r="AU225" s="4" t="s">
        <v>1006</v>
      </c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pans="1:57" s="38" customFormat="1" ht="45.75" customHeight="1">
      <c r="A226" s="93"/>
      <c r="B226" s="4" t="s">
        <v>981</v>
      </c>
      <c r="C226" s="93"/>
      <c r="D226" s="85"/>
      <c r="E226" s="85"/>
      <c r="F226" s="93"/>
      <c r="G226" s="93"/>
      <c r="H226" s="93"/>
      <c r="I226" s="4" t="s">
        <v>821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>
        <v>4.9</v>
      </c>
      <c r="U226" s="4"/>
      <c r="V226" s="9">
        <v>1225</v>
      </c>
      <c r="W226" s="4"/>
      <c r="X226" s="9" t="s">
        <v>1314</v>
      </c>
      <c r="Y226" s="4"/>
      <c r="Z226" s="4"/>
      <c r="AA226" s="9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 t="s">
        <v>1158</v>
      </c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1:57" s="38" customFormat="1" ht="45.75" customHeight="1">
      <c r="A227" s="94"/>
      <c r="B227" s="4" t="s">
        <v>981</v>
      </c>
      <c r="C227" s="94"/>
      <c r="D227" s="86"/>
      <c r="E227" s="86"/>
      <c r="F227" s="94"/>
      <c r="G227" s="94"/>
      <c r="H227" s="94"/>
      <c r="I227" s="4" t="s">
        <v>821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>
        <v>7.5</v>
      </c>
      <c r="U227" s="4"/>
      <c r="V227" s="9">
        <v>1875</v>
      </c>
      <c r="W227" s="4"/>
      <c r="X227" s="9" t="s">
        <v>1314</v>
      </c>
      <c r="Y227" s="4"/>
      <c r="Z227" s="4"/>
      <c r="AA227" s="9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 t="s">
        <v>1158</v>
      </c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pans="1:57" s="38" customFormat="1" ht="45.75" customHeight="1">
      <c r="A228" s="4" t="s">
        <v>898</v>
      </c>
      <c r="B228" s="10" t="s">
        <v>769</v>
      </c>
      <c r="C228" s="10"/>
      <c r="D228" s="10" t="s">
        <v>723</v>
      </c>
      <c r="E228" s="10" t="s">
        <v>723</v>
      </c>
      <c r="F228" s="10" t="s">
        <v>723</v>
      </c>
      <c r="G228" s="10" t="s">
        <v>723</v>
      </c>
      <c r="H228" s="10" t="s">
        <v>723</v>
      </c>
      <c r="I228" s="10" t="s">
        <v>436</v>
      </c>
      <c r="J228" s="7">
        <v>10</v>
      </c>
      <c r="K228" s="7">
        <v>6.4</v>
      </c>
      <c r="L228" s="7">
        <v>25</v>
      </c>
      <c r="M228" s="7">
        <v>8.4</v>
      </c>
      <c r="N228" s="7">
        <v>50</v>
      </c>
      <c r="O228" s="7">
        <v>9.2</v>
      </c>
      <c r="P228" s="10"/>
      <c r="Q228" s="10"/>
      <c r="R228" s="10"/>
      <c r="S228" s="10"/>
      <c r="T228" s="8">
        <v>2.106211526934781</v>
      </c>
      <c r="U228" s="8">
        <f>GEOMEAN(T228)</f>
        <v>2.106211526934781</v>
      </c>
      <c r="V228" s="9">
        <v>526.5528817336952</v>
      </c>
      <c r="W228" s="9">
        <f>GEOMEAN(V228)</f>
        <v>526.5528817336951</v>
      </c>
      <c r="X228" s="9" t="s">
        <v>1314</v>
      </c>
      <c r="Y228" s="9" t="s">
        <v>1314</v>
      </c>
      <c r="Z228" s="9"/>
      <c r="AA228" s="9" t="s">
        <v>922</v>
      </c>
      <c r="AB228" s="4">
        <v>0.1</v>
      </c>
      <c r="AC228" s="4">
        <v>100</v>
      </c>
      <c r="AD228" s="4" t="s">
        <v>533</v>
      </c>
      <c r="AE228" s="4" t="s">
        <v>784</v>
      </c>
      <c r="AF228" s="4"/>
      <c r="AG228" s="4">
        <v>50</v>
      </c>
      <c r="AH228" s="4">
        <v>10</v>
      </c>
      <c r="AI228" s="4" t="s">
        <v>1018</v>
      </c>
      <c r="AJ228" s="4" t="s">
        <v>783</v>
      </c>
      <c r="AK228" s="4"/>
      <c r="AL228" s="4"/>
      <c r="AM228" s="4"/>
      <c r="AN228" s="9"/>
      <c r="AO228" s="4"/>
      <c r="AP228" s="9"/>
      <c r="AQ228" s="4"/>
      <c r="AR228" s="4" t="s">
        <v>923</v>
      </c>
      <c r="AS228" s="4"/>
      <c r="AT228" s="4" t="s">
        <v>324</v>
      </c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pans="1:57" s="38" customFormat="1" ht="45.75" customHeight="1">
      <c r="A229" s="4" t="s">
        <v>481</v>
      </c>
      <c r="B229" s="10" t="s">
        <v>1094</v>
      </c>
      <c r="C229" s="10"/>
      <c r="D229" s="10" t="s">
        <v>723</v>
      </c>
      <c r="E229" s="10" t="s">
        <v>723</v>
      </c>
      <c r="F229" s="10" t="s">
        <v>723</v>
      </c>
      <c r="G229" s="10" t="s">
        <v>723</v>
      </c>
      <c r="H229" s="10" t="s">
        <v>723</v>
      </c>
      <c r="I229" s="10" t="s">
        <v>436</v>
      </c>
      <c r="J229" s="10">
        <v>10</v>
      </c>
      <c r="K229" s="10">
        <v>0.96</v>
      </c>
      <c r="L229" s="10">
        <v>25</v>
      </c>
      <c r="M229" s="10">
        <v>0.66</v>
      </c>
      <c r="N229" s="10">
        <v>50</v>
      </c>
      <c r="O229" s="10">
        <v>1.6</v>
      </c>
      <c r="P229" s="10">
        <v>100</v>
      </c>
      <c r="Q229" s="10">
        <v>6.3</v>
      </c>
      <c r="R229" s="10"/>
      <c r="S229" s="10"/>
      <c r="T229" s="8">
        <v>64.8936170212766</v>
      </c>
      <c r="U229" s="8">
        <f>GEOMEAN(T229)</f>
        <v>64.89361702127658</v>
      </c>
      <c r="V229" s="9">
        <v>16223.404255319148</v>
      </c>
      <c r="W229" s="9">
        <f>GEOMEAN(V229)</f>
        <v>16223.404255319152</v>
      </c>
      <c r="X229" s="9" t="s">
        <v>895</v>
      </c>
      <c r="Y229" s="9" t="s">
        <v>895</v>
      </c>
      <c r="Z229" s="9"/>
      <c r="AA229" s="9" t="s">
        <v>922</v>
      </c>
      <c r="AB229" s="4"/>
      <c r="AC229" s="4"/>
      <c r="AD229" s="4"/>
      <c r="AE229" s="4"/>
      <c r="AF229" s="4"/>
      <c r="AG229" s="4">
        <v>100</v>
      </c>
      <c r="AH229" s="4">
        <v>0</v>
      </c>
      <c r="AI229" s="4" t="s">
        <v>1018</v>
      </c>
      <c r="AJ229" s="4" t="s">
        <v>783</v>
      </c>
      <c r="AK229" s="4"/>
      <c r="AL229" s="4"/>
      <c r="AM229" s="4"/>
      <c r="AN229" s="9"/>
      <c r="AO229" s="4"/>
      <c r="AP229" s="9"/>
      <c r="AQ229" s="4"/>
      <c r="AR229" s="4" t="s">
        <v>923</v>
      </c>
      <c r="AS229" s="4"/>
      <c r="AT229" s="4" t="s">
        <v>324</v>
      </c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  <row r="230" spans="1:57" s="38" customFormat="1" ht="45.75" customHeight="1">
      <c r="A230" s="4" t="s">
        <v>361</v>
      </c>
      <c r="B230" s="4" t="s">
        <v>581</v>
      </c>
      <c r="C230" s="4"/>
      <c r="D230" s="10" t="s">
        <v>723</v>
      </c>
      <c r="E230" s="10" t="s">
        <v>723</v>
      </c>
      <c r="F230" s="10" t="s">
        <v>723</v>
      </c>
      <c r="G230" s="10" t="s">
        <v>723</v>
      </c>
      <c r="H230" s="10" t="s">
        <v>723</v>
      </c>
      <c r="I230" s="4" t="s">
        <v>436</v>
      </c>
      <c r="J230" s="4">
        <v>10</v>
      </c>
      <c r="K230" s="4">
        <v>1.4</v>
      </c>
      <c r="L230" s="4">
        <v>25</v>
      </c>
      <c r="M230" s="4">
        <v>2.1</v>
      </c>
      <c r="N230" s="4">
        <v>50</v>
      </c>
      <c r="O230" s="4">
        <v>1.4</v>
      </c>
      <c r="P230" s="4">
        <v>100</v>
      </c>
      <c r="Q230" s="4">
        <v>2.5</v>
      </c>
      <c r="R230" s="4"/>
      <c r="S230" s="4"/>
      <c r="T230" s="4" t="s">
        <v>544</v>
      </c>
      <c r="U230" s="8" t="s">
        <v>544</v>
      </c>
      <c r="V230" s="4" t="s">
        <v>544</v>
      </c>
      <c r="W230" s="9" t="s">
        <v>544</v>
      </c>
      <c r="X230" s="4" t="s">
        <v>1018</v>
      </c>
      <c r="Y230" s="4" t="s">
        <v>1018</v>
      </c>
      <c r="Z230" s="4" t="s">
        <v>324</v>
      </c>
      <c r="AA230" s="4" t="s">
        <v>922</v>
      </c>
      <c r="AB230" s="4"/>
      <c r="AC230" s="4"/>
      <c r="AD230" s="4"/>
      <c r="AE230" s="4"/>
      <c r="AF230" s="4"/>
      <c r="AG230" s="4">
        <v>100</v>
      </c>
      <c r="AH230" s="4">
        <v>0</v>
      </c>
      <c r="AI230" s="4" t="s">
        <v>1018</v>
      </c>
      <c r="AJ230" s="4" t="s">
        <v>783</v>
      </c>
      <c r="AK230" s="4" t="s">
        <v>324</v>
      </c>
      <c r="AL230" s="4"/>
      <c r="AM230" s="4"/>
      <c r="AN230" s="9"/>
      <c r="AO230" s="4"/>
      <c r="AP230" s="9"/>
      <c r="AQ230" s="4"/>
      <c r="AR230" s="4" t="s">
        <v>923</v>
      </c>
      <c r="AS230" s="4"/>
      <c r="AT230" s="4" t="s">
        <v>324</v>
      </c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1:57" s="38" customFormat="1" ht="45.75" customHeight="1">
      <c r="A231" s="4" t="s">
        <v>582</v>
      </c>
      <c r="B231" s="4" t="s">
        <v>583</v>
      </c>
      <c r="C231" s="4"/>
      <c r="D231" s="10" t="s">
        <v>723</v>
      </c>
      <c r="E231" s="10" t="s">
        <v>723</v>
      </c>
      <c r="F231" s="10" t="s">
        <v>723</v>
      </c>
      <c r="G231" s="10" t="s">
        <v>723</v>
      </c>
      <c r="H231" s="10" t="s">
        <v>723</v>
      </c>
      <c r="I231" s="4" t="s">
        <v>436</v>
      </c>
      <c r="J231" s="4">
        <v>10</v>
      </c>
      <c r="K231" s="4">
        <v>0.4</v>
      </c>
      <c r="L231" s="4">
        <v>25</v>
      </c>
      <c r="M231" s="4">
        <v>0.8</v>
      </c>
      <c r="N231" s="4">
        <v>50</v>
      </c>
      <c r="O231" s="4">
        <v>1</v>
      </c>
      <c r="P231" s="4">
        <v>100</v>
      </c>
      <c r="Q231" s="4">
        <v>3.6</v>
      </c>
      <c r="R231" s="4"/>
      <c r="S231" s="4"/>
      <c r="T231" s="8">
        <v>88.46153846153845</v>
      </c>
      <c r="U231" s="8">
        <f>GEOMEAN(T231)</f>
        <v>88.46153846153845</v>
      </c>
      <c r="V231" s="9">
        <v>22115.384615384613</v>
      </c>
      <c r="W231" s="9">
        <f>GEOMEAN(V231)</f>
        <v>22115.384615384624</v>
      </c>
      <c r="X231" s="9" t="s">
        <v>895</v>
      </c>
      <c r="Y231" s="9" t="s">
        <v>895</v>
      </c>
      <c r="Z231" s="9"/>
      <c r="AA231" s="9" t="s">
        <v>922</v>
      </c>
      <c r="AB231" s="4"/>
      <c r="AC231" s="4"/>
      <c r="AD231" s="4"/>
      <c r="AE231" s="4"/>
      <c r="AF231" s="4"/>
      <c r="AG231" s="4">
        <v>100</v>
      </c>
      <c r="AH231" s="4">
        <v>0</v>
      </c>
      <c r="AI231" s="4" t="s">
        <v>1018</v>
      </c>
      <c r="AJ231" s="4" t="s">
        <v>783</v>
      </c>
      <c r="AK231" s="4"/>
      <c r="AL231" s="4"/>
      <c r="AM231" s="4"/>
      <c r="AN231" s="9"/>
      <c r="AO231" s="4"/>
      <c r="AP231" s="9"/>
      <c r="AQ231" s="4"/>
      <c r="AR231" s="4" t="s">
        <v>923</v>
      </c>
      <c r="AS231" s="4"/>
      <c r="AT231" s="4" t="s">
        <v>324</v>
      </c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pans="1:57" s="38" customFormat="1" ht="45.75" customHeight="1">
      <c r="A232" s="92" t="s">
        <v>449</v>
      </c>
      <c r="B232" s="4" t="s">
        <v>530</v>
      </c>
      <c r="C232" s="92" t="s">
        <v>21</v>
      </c>
      <c r="D232" s="92" t="s">
        <v>22</v>
      </c>
      <c r="E232" s="92">
        <v>222.4</v>
      </c>
      <c r="F232" s="92" t="s">
        <v>23</v>
      </c>
      <c r="G232" s="92" t="s">
        <v>1101</v>
      </c>
      <c r="H232" s="92" t="s">
        <v>723</v>
      </c>
      <c r="I232" s="4" t="s">
        <v>928</v>
      </c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>
        <f>V232/250</f>
        <v>4.8</v>
      </c>
      <c r="U232" s="8">
        <f>GEOMEAN(T232)</f>
        <v>4.8</v>
      </c>
      <c r="V232" s="4">
        <v>1200</v>
      </c>
      <c r="W232" s="9">
        <f>GEOMEAN(V232)</f>
        <v>1200</v>
      </c>
      <c r="X232" s="4" t="s">
        <v>1314</v>
      </c>
      <c r="Y232" s="4" t="s">
        <v>1314</v>
      </c>
      <c r="Z232" s="4"/>
      <c r="AA232" s="4" t="s">
        <v>923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 t="s">
        <v>1365</v>
      </c>
      <c r="AM232" s="4"/>
      <c r="AN232" s="9">
        <v>690</v>
      </c>
      <c r="AO232" s="4" t="s">
        <v>1243</v>
      </c>
      <c r="AP232" s="9">
        <v>2755</v>
      </c>
      <c r="AQ232" s="9">
        <v>1378</v>
      </c>
      <c r="AR232" s="4" t="s">
        <v>923</v>
      </c>
      <c r="AS232" s="4"/>
      <c r="AT232" s="4" t="s">
        <v>1151</v>
      </c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pans="1:57" s="38" customFormat="1" ht="45.75" customHeight="1">
      <c r="A233" s="93"/>
      <c r="B233" s="4" t="s">
        <v>530</v>
      </c>
      <c r="C233" s="93"/>
      <c r="D233" s="93"/>
      <c r="E233" s="93"/>
      <c r="F233" s="93"/>
      <c r="G233" s="93"/>
      <c r="H233" s="93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8"/>
      <c r="V233" s="4"/>
      <c r="W233" s="9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 t="s">
        <v>1244</v>
      </c>
      <c r="AN233" s="4"/>
      <c r="AO233" s="4"/>
      <c r="AP233" s="4"/>
      <c r="AQ233" s="4"/>
      <c r="AR233" s="4"/>
      <c r="AS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pans="1:57" s="38" customFormat="1" ht="81.75" customHeight="1">
      <c r="A234" s="93"/>
      <c r="B234" s="4" t="s">
        <v>530</v>
      </c>
      <c r="C234" s="93"/>
      <c r="D234" s="93"/>
      <c r="E234" s="93"/>
      <c r="F234" s="93"/>
      <c r="G234" s="93"/>
      <c r="H234" s="93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8"/>
      <c r="V234" s="4"/>
      <c r="W234" s="9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pans="1:57" s="38" customFormat="1" ht="77.25" customHeight="1">
      <c r="A235" s="94"/>
      <c r="B235" s="4" t="s">
        <v>530</v>
      </c>
      <c r="C235" s="94"/>
      <c r="D235" s="94"/>
      <c r="E235" s="94"/>
      <c r="F235" s="94"/>
      <c r="G235" s="94"/>
      <c r="H235" s="9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8"/>
      <c r="V235" s="4"/>
      <c r="W235" s="9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1:57" s="38" customFormat="1" ht="46.5" customHeight="1">
      <c r="A236" s="4" t="s">
        <v>1027</v>
      </c>
      <c r="B236" s="4" t="s">
        <v>1028</v>
      </c>
      <c r="C236" s="4"/>
      <c r="D236" s="4"/>
      <c r="E236" s="4"/>
      <c r="F236" s="4"/>
      <c r="G236" s="4"/>
      <c r="H236" s="4"/>
      <c r="I236" s="4"/>
      <c r="J236" s="4">
        <v>5</v>
      </c>
      <c r="K236" s="8">
        <v>1.5</v>
      </c>
      <c r="L236" s="4">
        <v>25</v>
      </c>
      <c r="M236" s="8">
        <v>1.8</v>
      </c>
      <c r="N236" s="7">
        <v>50</v>
      </c>
      <c r="O236" s="8">
        <v>1.2</v>
      </c>
      <c r="P236" s="4">
        <v>100</v>
      </c>
      <c r="Q236" s="4">
        <v>4.8</v>
      </c>
      <c r="R236" s="4"/>
      <c r="S236" s="4"/>
      <c r="T236" s="8">
        <v>75</v>
      </c>
      <c r="U236" s="8">
        <v>75</v>
      </c>
      <c r="V236" s="9">
        <v>18750</v>
      </c>
      <c r="W236" s="9">
        <v>18750</v>
      </c>
      <c r="X236" s="4"/>
      <c r="Y236" s="4"/>
      <c r="Z236" s="7" t="s">
        <v>644</v>
      </c>
      <c r="AA236" s="4"/>
      <c r="AB236" s="4" t="s">
        <v>1038</v>
      </c>
      <c r="AC236" s="4" t="s">
        <v>1038</v>
      </c>
      <c r="AD236" s="4" t="s">
        <v>1018</v>
      </c>
      <c r="AE236" s="4" t="s">
        <v>1183</v>
      </c>
      <c r="AF236" s="7" t="s">
        <v>644</v>
      </c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7" t="s">
        <v>644</v>
      </c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1:57" s="38" customFormat="1" ht="87" customHeight="1">
      <c r="A237" s="4" t="s">
        <v>1015</v>
      </c>
      <c r="B237" s="4" t="s">
        <v>811</v>
      </c>
      <c r="C237" s="4"/>
      <c r="D237" s="4" t="s">
        <v>723</v>
      </c>
      <c r="E237" s="4" t="s">
        <v>723</v>
      </c>
      <c r="F237" s="4" t="s">
        <v>723</v>
      </c>
      <c r="G237" s="4" t="s">
        <v>723</v>
      </c>
      <c r="H237" s="4" t="s">
        <v>723</v>
      </c>
      <c r="I237" s="4" t="s">
        <v>928</v>
      </c>
      <c r="J237" s="4">
        <v>10</v>
      </c>
      <c r="K237" s="4">
        <v>4.2</v>
      </c>
      <c r="L237" s="4">
        <v>25</v>
      </c>
      <c r="M237" s="4">
        <v>8.2</v>
      </c>
      <c r="N237" s="4">
        <v>50</v>
      </c>
      <c r="O237" s="4">
        <v>16.2</v>
      </c>
      <c r="P237" s="4"/>
      <c r="Q237" s="4"/>
      <c r="R237" s="4"/>
      <c r="S237" s="4"/>
      <c r="T237" s="8">
        <v>7.596577929323739</v>
      </c>
      <c r="U237" s="8">
        <f>GEOMEAN(T237)</f>
        <v>7.596577929323739</v>
      </c>
      <c r="V237" s="9">
        <v>1899.1444823309346</v>
      </c>
      <c r="W237" s="9">
        <f>GEOMEAN(V237)</f>
        <v>1899.1444823309348</v>
      </c>
      <c r="X237" s="9" t="s">
        <v>1314</v>
      </c>
      <c r="Y237" s="9" t="s">
        <v>1314</v>
      </c>
      <c r="Z237" s="4" t="s">
        <v>644</v>
      </c>
      <c r="AA237" s="9" t="s">
        <v>922</v>
      </c>
      <c r="AB237" s="4">
        <v>5</v>
      </c>
      <c r="AC237" s="4">
        <v>0</v>
      </c>
      <c r="AD237" s="4" t="s">
        <v>1018</v>
      </c>
      <c r="AE237" s="4" t="s">
        <v>783</v>
      </c>
      <c r="AF237" s="4" t="s">
        <v>644</v>
      </c>
      <c r="AG237" s="4"/>
      <c r="AH237" s="4"/>
      <c r="AI237" s="4"/>
      <c r="AJ237" s="4"/>
      <c r="AK237" s="4"/>
      <c r="AL237" s="4"/>
      <c r="AM237" s="4" t="s">
        <v>94</v>
      </c>
      <c r="AN237" s="9"/>
      <c r="AO237" s="4"/>
      <c r="AP237" s="9"/>
      <c r="AQ237" s="4"/>
      <c r="AR237" s="4" t="s">
        <v>923</v>
      </c>
      <c r="AS237" s="4"/>
      <c r="AT237" s="7" t="s">
        <v>644</v>
      </c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1:57" s="38" customFormat="1" ht="84.75" customHeight="1">
      <c r="A238" s="4" t="s">
        <v>1016</v>
      </c>
      <c r="B238" s="4" t="s">
        <v>360</v>
      </c>
      <c r="C238" s="4"/>
      <c r="D238" s="4" t="s">
        <v>723</v>
      </c>
      <c r="E238" s="4" t="s">
        <v>723</v>
      </c>
      <c r="F238" s="4" t="s">
        <v>723</v>
      </c>
      <c r="G238" s="4" t="s">
        <v>723</v>
      </c>
      <c r="H238" s="4" t="s">
        <v>723</v>
      </c>
      <c r="I238" s="4" t="s">
        <v>928</v>
      </c>
      <c r="J238" s="4">
        <v>10</v>
      </c>
      <c r="K238" s="4">
        <v>4</v>
      </c>
      <c r="L238" s="4">
        <v>25</v>
      </c>
      <c r="M238" s="4">
        <v>9.9</v>
      </c>
      <c r="N238" s="4">
        <v>50</v>
      </c>
      <c r="O238" s="4">
        <v>16</v>
      </c>
      <c r="P238" s="4"/>
      <c r="Q238" s="4"/>
      <c r="R238" s="4"/>
      <c r="S238" s="4"/>
      <c r="T238" s="8">
        <v>8.561552830355758</v>
      </c>
      <c r="U238" s="8">
        <f>GEOMEAN(T238)</f>
        <v>8.561552830355758</v>
      </c>
      <c r="V238" s="9">
        <v>2140.3882075889396</v>
      </c>
      <c r="W238" s="9">
        <f>GEOMEAN(V238)</f>
        <v>2140.3882075889405</v>
      </c>
      <c r="X238" s="9" t="s">
        <v>1314</v>
      </c>
      <c r="Y238" s="9" t="s">
        <v>1314</v>
      </c>
      <c r="Z238" s="4" t="s">
        <v>644</v>
      </c>
      <c r="AA238" s="9" t="s">
        <v>922</v>
      </c>
      <c r="AB238" s="4">
        <v>5</v>
      </c>
      <c r="AC238" s="4">
        <v>0</v>
      </c>
      <c r="AD238" s="4" t="s">
        <v>1018</v>
      </c>
      <c r="AE238" s="4" t="s">
        <v>783</v>
      </c>
      <c r="AF238" s="4" t="s">
        <v>644</v>
      </c>
      <c r="AG238" s="4"/>
      <c r="AH238" s="4"/>
      <c r="AI238" s="4"/>
      <c r="AJ238" s="4"/>
      <c r="AK238" s="4"/>
      <c r="AL238" s="4"/>
      <c r="AM238" s="4"/>
      <c r="AN238" s="9"/>
      <c r="AO238" s="4"/>
      <c r="AP238" s="9"/>
      <c r="AQ238" s="4"/>
      <c r="AR238" s="4" t="s">
        <v>923</v>
      </c>
      <c r="AS238" s="4"/>
      <c r="AT238" s="7" t="s">
        <v>644</v>
      </c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pans="1:57" s="38" customFormat="1" ht="45.75" customHeight="1">
      <c r="A239" s="92" t="s">
        <v>779</v>
      </c>
      <c r="B239" s="4" t="s">
        <v>587</v>
      </c>
      <c r="C239" s="92"/>
      <c r="D239" s="92" t="s">
        <v>723</v>
      </c>
      <c r="E239" s="92" t="s">
        <v>723</v>
      </c>
      <c r="F239" s="92" t="s">
        <v>723</v>
      </c>
      <c r="G239" s="92" t="s">
        <v>723</v>
      </c>
      <c r="H239" s="92" t="s">
        <v>723</v>
      </c>
      <c r="I239" s="4" t="s">
        <v>436</v>
      </c>
      <c r="J239" s="4">
        <v>2.5</v>
      </c>
      <c r="K239" s="4">
        <v>11.7</v>
      </c>
      <c r="L239" s="4">
        <v>5</v>
      </c>
      <c r="M239" s="4">
        <v>12.6</v>
      </c>
      <c r="N239" s="4">
        <v>10</v>
      </c>
      <c r="O239" s="4">
        <v>14.1</v>
      </c>
      <c r="P239" s="4">
        <v>25</v>
      </c>
      <c r="Q239" s="4">
        <v>15.2</v>
      </c>
      <c r="R239" s="4"/>
      <c r="S239" s="4"/>
      <c r="T239" s="16">
        <v>0.0030759791257199184</v>
      </c>
      <c r="U239" s="16">
        <f>GEOMEAN(T239)</f>
        <v>0.0030759791257199184</v>
      </c>
      <c r="V239" s="11">
        <v>0.7689947814299796</v>
      </c>
      <c r="W239" s="11">
        <f>GEOMEAN(V239)</f>
        <v>0.7689947814299796</v>
      </c>
      <c r="X239" s="9" t="s">
        <v>533</v>
      </c>
      <c r="Y239" s="9" t="s">
        <v>533</v>
      </c>
      <c r="Z239" s="9"/>
      <c r="AA239" s="9" t="s">
        <v>922</v>
      </c>
      <c r="AB239" s="4"/>
      <c r="AC239" s="4"/>
      <c r="AD239" s="4"/>
      <c r="AE239" s="4"/>
      <c r="AF239" s="4"/>
      <c r="AG239" s="4">
        <v>30</v>
      </c>
      <c r="AH239" s="4">
        <v>0</v>
      </c>
      <c r="AI239" s="4" t="s">
        <v>1018</v>
      </c>
      <c r="AJ239" s="4" t="s">
        <v>783</v>
      </c>
      <c r="AK239" s="4"/>
      <c r="AL239" s="4"/>
      <c r="AM239" s="4"/>
      <c r="AN239" s="9"/>
      <c r="AO239" s="4"/>
      <c r="AP239" s="9"/>
      <c r="AQ239" s="4"/>
      <c r="AR239" s="4" t="s">
        <v>923</v>
      </c>
      <c r="AS239" s="4"/>
      <c r="AT239" s="4" t="s">
        <v>324</v>
      </c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pans="1:57" s="38" customFormat="1" ht="45.75" customHeight="1">
      <c r="A240" s="93"/>
      <c r="B240" s="4" t="s">
        <v>587</v>
      </c>
      <c r="C240" s="93"/>
      <c r="D240" s="93"/>
      <c r="E240" s="93"/>
      <c r="F240" s="93"/>
      <c r="G240" s="93"/>
      <c r="H240" s="93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16"/>
      <c r="U240" s="8"/>
      <c r="V240" s="9"/>
      <c r="W240" s="4"/>
      <c r="X240" s="9"/>
      <c r="Y240" s="9"/>
      <c r="Z240" s="9"/>
      <c r="AA240" s="9"/>
      <c r="AB240" s="4"/>
      <c r="AC240" s="4"/>
      <c r="AD240" s="4"/>
      <c r="AE240" s="4"/>
      <c r="AF240" s="4"/>
      <c r="AG240" s="4">
        <v>15</v>
      </c>
      <c r="AH240" s="4">
        <v>0</v>
      </c>
      <c r="AI240" s="4"/>
      <c r="AJ240" s="4"/>
      <c r="AK240" s="4"/>
      <c r="AL240" s="4"/>
      <c r="AM240" s="4"/>
      <c r="AN240" s="9"/>
      <c r="AO240" s="4"/>
      <c r="AP240" s="9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pans="1:57" s="38" customFormat="1" ht="45.75" customHeight="1">
      <c r="A241" s="94"/>
      <c r="B241" s="4" t="s">
        <v>587</v>
      </c>
      <c r="C241" s="94"/>
      <c r="D241" s="94"/>
      <c r="E241" s="94"/>
      <c r="F241" s="94"/>
      <c r="G241" s="94"/>
      <c r="H241" s="9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16"/>
      <c r="U241" s="8"/>
      <c r="V241" s="9"/>
      <c r="W241" s="4"/>
      <c r="X241" s="9"/>
      <c r="Y241" s="9"/>
      <c r="Z241" s="9"/>
      <c r="AA241" s="9"/>
      <c r="AB241" s="4"/>
      <c r="AC241" s="4"/>
      <c r="AD241" s="4"/>
      <c r="AE241" s="4"/>
      <c r="AF241" s="4"/>
      <c r="AG241" s="4">
        <v>5</v>
      </c>
      <c r="AH241" s="4">
        <v>0</v>
      </c>
      <c r="AI241" s="4"/>
      <c r="AJ241" s="4"/>
      <c r="AK241" s="4"/>
      <c r="AL241" s="4"/>
      <c r="AM241" s="4"/>
      <c r="AN241" s="9"/>
      <c r="AO241" s="4"/>
      <c r="AP241" s="9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pans="1:57" s="38" customFormat="1" ht="45.75" customHeight="1">
      <c r="A242" s="92" t="s">
        <v>870</v>
      </c>
      <c r="B242" s="4" t="s">
        <v>354</v>
      </c>
      <c r="C242" s="92" t="s">
        <v>24</v>
      </c>
      <c r="D242" s="96" t="s">
        <v>25</v>
      </c>
      <c r="E242" s="95">
        <v>30</v>
      </c>
      <c r="F242" s="92" t="s">
        <v>26</v>
      </c>
      <c r="G242" s="92" t="s">
        <v>1101</v>
      </c>
      <c r="H242" s="92" t="s">
        <v>613</v>
      </c>
      <c r="I242" s="4" t="s">
        <v>1103</v>
      </c>
      <c r="J242" s="4">
        <v>0.093</v>
      </c>
      <c r="K242" s="4">
        <v>1.1</v>
      </c>
      <c r="L242" s="4">
        <v>0.185</v>
      </c>
      <c r="M242" s="4">
        <v>2.3</v>
      </c>
      <c r="N242" s="4">
        <v>0.37</v>
      </c>
      <c r="O242" s="4">
        <v>2.3</v>
      </c>
      <c r="P242" s="4">
        <v>0.925</v>
      </c>
      <c r="Q242" s="4">
        <v>3.9</v>
      </c>
      <c r="R242" s="4">
        <v>1.85</v>
      </c>
      <c r="S242" s="4">
        <v>4</v>
      </c>
      <c r="T242" s="4">
        <v>0.61</v>
      </c>
      <c r="U242" s="11">
        <f>GEOMEAN(T242:T266)</f>
        <v>0.8393534912453859</v>
      </c>
      <c r="V242" s="9">
        <v>152.5</v>
      </c>
      <c r="W242" s="9">
        <f>GEOMEAN(V242:V266)</f>
        <v>209.83837281134646</v>
      </c>
      <c r="X242" s="9" t="s">
        <v>787</v>
      </c>
      <c r="Y242" s="9" t="s">
        <v>533</v>
      </c>
      <c r="Z242" s="4" t="s">
        <v>1039</v>
      </c>
      <c r="AA242" s="9" t="s">
        <v>922</v>
      </c>
      <c r="AB242" s="4">
        <v>0.1</v>
      </c>
      <c r="AC242" s="8">
        <v>89.47368421052632</v>
      </c>
      <c r="AD242" s="4" t="s">
        <v>533</v>
      </c>
      <c r="AE242" s="4" t="s">
        <v>784</v>
      </c>
      <c r="AF242" s="4"/>
      <c r="AG242" s="10" t="s">
        <v>635</v>
      </c>
      <c r="AH242" s="4">
        <v>30</v>
      </c>
      <c r="AI242" s="4" t="s">
        <v>1314</v>
      </c>
      <c r="AJ242" s="4" t="s">
        <v>784</v>
      </c>
      <c r="AK242" s="4"/>
      <c r="AL242" s="4" t="s">
        <v>1365</v>
      </c>
      <c r="AM242" s="4"/>
      <c r="AN242" s="9">
        <v>9</v>
      </c>
      <c r="AO242" s="4" t="s">
        <v>1245</v>
      </c>
      <c r="AP242" s="9">
        <v>18</v>
      </c>
      <c r="AQ242" s="9">
        <v>15</v>
      </c>
      <c r="AR242" s="4" t="s">
        <v>922</v>
      </c>
      <c r="AS242" s="4"/>
      <c r="AT242" s="4" t="s">
        <v>885</v>
      </c>
      <c r="AU242" s="4" t="s">
        <v>720</v>
      </c>
      <c r="AV242" s="4" t="s">
        <v>722</v>
      </c>
      <c r="AW242" s="4" t="s">
        <v>39</v>
      </c>
      <c r="AX242" s="4"/>
      <c r="AY242" s="4" t="s">
        <v>184</v>
      </c>
      <c r="AZ242" s="4" t="s">
        <v>296</v>
      </c>
      <c r="BA242" s="4" t="s">
        <v>415</v>
      </c>
      <c r="BB242" s="4" t="s">
        <v>490</v>
      </c>
      <c r="BC242" s="4" t="s">
        <v>491</v>
      </c>
      <c r="BD242" s="4"/>
      <c r="BE242" s="4"/>
    </row>
    <row r="243" spans="1:57" s="38" customFormat="1" ht="69.75" customHeight="1">
      <c r="A243" s="93"/>
      <c r="B243" s="4" t="s">
        <v>354</v>
      </c>
      <c r="C243" s="93"/>
      <c r="D243" s="85"/>
      <c r="E243" s="85"/>
      <c r="F243" s="93"/>
      <c r="G243" s="93"/>
      <c r="H243" s="93"/>
      <c r="I243" s="4" t="s">
        <v>1103</v>
      </c>
      <c r="J243" s="4">
        <v>0.25</v>
      </c>
      <c r="K243" s="4" t="s">
        <v>544</v>
      </c>
      <c r="L243" s="4">
        <v>0.5</v>
      </c>
      <c r="M243" s="4" t="s">
        <v>544</v>
      </c>
      <c r="N243" s="4">
        <v>1</v>
      </c>
      <c r="O243" s="4" t="s">
        <v>544</v>
      </c>
      <c r="P243" s="4">
        <v>2.5</v>
      </c>
      <c r="Q243" s="4" t="s">
        <v>544</v>
      </c>
      <c r="R243" s="4">
        <v>5</v>
      </c>
      <c r="S243" s="4">
        <v>4</v>
      </c>
      <c r="T243" s="4">
        <v>0.18</v>
      </c>
      <c r="U243" s="4"/>
      <c r="V243" s="9">
        <v>45</v>
      </c>
      <c r="W243" s="4"/>
      <c r="X243" s="9" t="s">
        <v>787</v>
      </c>
      <c r="Y243" s="4"/>
      <c r="Z243" s="4"/>
      <c r="AA243" s="9"/>
      <c r="AB243" s="4">
        <v>0.25</v>
      </c>
      <c r="AC243" s="10" t="s">
        <v>372</v>
      </c>
      <c r="AD243" s="4"/>
      <c r="AE243" s="4"/>
      <c r="AF243" s="4"/>
      <c r="AG243" s="4">
        <v>5</v>
      </c>
      <c r="AH243" s="4">
        <v>30</v>
      </c>
      <c r="AI243" s="4"/>
      <c r="AJ243" s="4"/>
      <c r="AK243" s="4"/>
      <c r="AL243" s="4"/>
      <c r="AM243" s="4"/>
      <c r="AN243" s="4"/>
      <c r="AO243" s="4" t="s">
        <v>1246</v>
      </c>
      <c r="AP243" s="9"/>
      <c r="AQ243" s="4"/>
      <c r="AR243" s="4"/>
      <c r="AS243" s="4"/>
      <c r="AT243" s="4" t="s">
        <v>416</v>
      </c>
      <c r="AU243" s="4" t="s">
        <v>493</v>
      </c>
      <c r="AV243" s="4" t="s">
        <v>346</v>
      </c>
      <c r="AX243" s="4"/>
      <c r="AY243" s="4"/>
      <c r="AZ243" s="4"/>
      <c r="BA243" s="4"/>
      <c r="BB243" s="4"/>
      <c r="BC243" s="4"/>
      <c r="BD243" s="4"/>
      <c r="BE243" s="4"/>
    </row>
    <row r="244" spans="1:57" s="38" customFormat="1" ht="73.5" customHeight="1">
      <c r="A244" s="93"/>
      <c r="B244" s="4" t="s">
        <v>354</v>
      </c>
      <c r="C244" s="93"/>
      <c r="D244" s="85"/>
      <c r="E244" s="85"/>
      <c r="F244" s="93"/>
      <c r="G244" s="93"/>
      <c r="H244" s="93"/>
      <c r="I244" s="4" t="s">
        <v>1103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11">
        <v>0.65</v>
      </c>
      <c r="U244" s="4"/>
      <c r="V244" s="11">
        <v>162.5</v>
      </c>
      <c r="W244" s="4"/>
      <c r="X244" s="9" t="s">
        <v>787</v>
      </c>
      <c r="Y244" s="4"/>
      <c r="Z244" s="4"/>
      <c r="AA244" s="9"/>
      <c r="AB244" s="11">
        <v>0.5</v>
      </c>
      <c r="AC244" s="4">
        <v>100</v>
      </c>
      <c r="AD244" s="4"/>
      <c r="AE244" s="4"/>
      <c r="AF244" s="11"/>
      <c r="AG244" s="10" t="s">
        <v>975</v>
      </c>
      <c r="AH244" s="4">
        <v>60</v>
      </c>
      <c r="AI244" s="4"/>
      <c r="AJ244" s="4"/>
      <c r="AK244" s="4"/>
      <c r="AL244" s="4"/>
      <c r="AM244" s="4" t="s">
        <v>1247</v>
      </c>
      <c r="AN244" s="4"/>
      <c r="AO244" s="4"/>
      <c r="AP244" s="9"/>
      <c r="AQ244" s="4"/>
      <c r="AR244" s="4"/>
      <c r="AS244" s="4"/>
      <c r="AT244" s="4" t="s">
        <v>1006</v>
      </c>
      <c r="AU244" s="4" t="s">
        <v>416</v>
      </c>
      <c r="AV244" s="4" t="s">
        <v>235</v>
      </c>
      <c r="AW244" s="4" t="s">
        <v>346</v>
      </c>
      <c r="AX244" s="4"/>
      <c r="AY244" s="4"/>
      <c r="AZ244" s="4"/>
      <c r="BA244" s="4"/>
      <c r="BB244" s="4"/>
      <c r="BC244" s="4"/>
      <c r="BD244" s="4"/>
      <c r="BE244" s="4"/>
    </row>
    <row r="245" spans="1:57" s="38" customFormat="1" ht="113.25" customHeight="1">
      <c r="A245" s="93"/>
      <c r="B245" s="4" t="s">
        <v>354</v>
      </c>
      <c r="C245" s="93"/>
      <c r="D245" s="85"/>
      <c r="E245" s="85"/>
      <c r="F245" s="93"/>
      <c r="G245" s="93"/>
      <c r="H245" s="93"/>
      <c r="I245" s="4" t="s">
        <v>545</v>
      </c>
      <c r="J245" s="4">
        <v>0.25</v>
      </c>
      <c r="K245" s="4" t="s">
        <v>544</v>
      </c>
      <c r="L245" s="4">
        <v>0.5</v>
      </c>
      <c r="M245" s="8" t="s">
        <v>544</v>
      </c>
      <c r="N245" s="4">
        <v>1</v>
      </c>
      <c r="O245" s="4" t="s">
        <v>544</v>
      </c>
      <c r="P245" s="4">
        <v>2.5</v>
      </c>
      <c r="Q245" s="4" t="s">
        <v>544</v>
      </c>
      <c r="R245" s="4">
        <v>5</v>
      </c>
      <c r="S245" s="4" t="s">
        <v>27</v>
      </c>
      <c r="T245" s="4">
        <v>0.11</v>
      </c>
      <c r="U245" s="4"/>
      <c r="V245" s="9">
        <v>27.5</v>
      </c>
      <c r="W245" s="4"/>
      <c r="X245" s="9" t="s">
        <v>787</v>
      </c>
      <c r="Y245" s="4"/>
      <c r="Z245" s="4"/>
      <c r="AA245" s="9"/>
      <c r="AB245" s="11">
        <v>0.5</v>
      </c>
      <c r="AC245" s="4">
        <v>90</v>
      </c>
      <c r="AD245" s="4"/>
      <c r="AE245" s="4"/>
      <c r="AF245" s="4" t="s">
        <v>1079</v>
      </c>
      <c r="AG245" s="10" t="s">
        <v>868</v>
      </c>
      <c r="AH245" s="4">
        <v>45</v>
      </c>
      <c r="AI245" s="4"/>
      <c r="AJ245" s="4"/>
      <c r="AK245" s="4"/>
      <c r="AL245" s="4"/>
      <c r="AM245" s="4"/>
      <c r="AN245" s="4"/>
      <c r="AO245" s="4" t="s">
        <v>1248</v>
      </c>
      <c r="AP245" s="9"/>
      <c r="AQ245" s="4"/>
      <c r="AR245" s="4"/>
      <c r="AS245" s="4"/>
      <c r="AT245" s="4" t="s">
        <v>492</v>
      </c>
      <c r="AU245" s="4" t="s">
        <v>416</v>
      </c>
      <c r="AV245" s="4" t="s">
        <v>494</v>
      </c>
      <c r="AW245" s="4"/>
      <c r="AX245" s="4"/>
      <c r="AY245" s="4"/>
      <c r="AZ245" s="4"/>
      <c r="BA245" s="4"/>
      <c r="BB245" s="4"/>
      <c r="BC245" s="4"/>
      <c r="BD245" s="4"/>
      <c r="BE245" s="4"/>
    </row>
    <row r="246" spans="1:57" s="38" customFormat="1" ht="45.75" customHeight="1">
      <c r="A246" s="93"/>
      <c r="B246" s="4" t="s">
        <v>354</v>
      </c>
      <c r="C246" s="93"/>
      <c r="D246" s="85"/>
      <c r="E246" s="85"/>
      <c r="F246" s="93"/>
      <c r="G246" s="93"/>
      <c r="H246" s="93"/>
      <c r="I246" s="4" t="s">
        <v>545</v>
      </c>
      <c r="J246" s="4">
        <v>1</v>
      </c>
      <c r="K246" s="4">
        <v>6.7</v>
      </c>
      <c r="L246" s="4">
        <v>10</v>
      </c>
      <c r="M246" s="4">
        <v>13.2</v>
      </c>
      <c r="N246" s="4">
        <v>20</v>
      </c>
      <c r="O246" s="4">
        <v>17.7</v>
      </c>
      <c r="P246" s="4"/>
      <c r="Q246" s="4"/>
      <c r="R246" s="4"/>
      <c r="S246" s="4"/>
      <c r="T246" s="11">
        <v>0.2696306326783701</v>
      </c>
      <c r="U246" s="4"/>
      <c r="V246" s="9">
        <v>67.40765816959252</v>
      </c>
      <c r="W246" s="4"/>
      <c r="X246" s="9" t="s">
        <v>787</v>
      </c>
      <c r="Y246" s="4"/>
      <c r="Z246" s="4"/>
      <c r="AA246" s="9"/>
      <c r="AB246" s="4">
        <v>1</v>
      </c>
      <c r="AC246" s="4">
        <v>0</v>
      </c>
      <c r="AD246" s="4"/>
      <c r="AE246" s="4"/>
      <c r="AF246" s="4"/>
      <c r="AG246" s="10" t="s">
        <v>987</v>
      </c>
      <c r="AH246" s="4">
        <v>25</v>
      </c>
      <c r="AI246" s="4"/>
      <c r="AJ246" s="4"/>
      <c r="AK246" s="4"/>
      <c r="AL246" s="4"/>
      <c r="AM246" s="4"/>
      <c r="AN246" s="4"/>
      <c r="AO246" s="4"/>
      <c r="AP246" s="9"/>
      <c r="AQ246" s="4"/>
      <c r="AR246" s="4"/>
      <c r="AS246" s="4"/>
      <c r="AT246" s="4" t="s">
        <v>495</v>
      </c>
      <c r="AU246" s="4" t="s">
        <v>416</v>
      </c>
      <c r="AV246" s="4" t="s">
        <v>496</v>
      </c>
      <c r="AW246" s="4"/>
      <c r="AX246" s="4"/>
      <c r="AY246" s="4"/>
      <c r="AZ246" s="4"/>
      <c r="BA246" s="4"/>
      <c r="BB246" s="4"/>
      <c r="BC246" s="4"/>
      <c r="BD246" s="4"/>
      <c r="BE246" s="4"/>
    </row>
    <row r="247" spans="1:57" s="38" customFormat="1" ht="45.75" customHeight="1">
      <c r="A247" s="93"/>
      <c r="B247" s="4" t="s">
        <v>354</v>
      </c>
      <c r="C247" s="93"/>
      <c r="D247" s="85"/>
      <c r="E247" s="85"/>
      <c r="F247" s="93"/>
      <c r="G247" s="93"/>
      <c r="H247" s="93"/>
      <c r="I247" s="4" t="s">
        <v>568</v>
      </c>
      <c r="J247" s="4">
        <v>1</v>
      </c>
      <c r="K247" s="4">
        <v>7.5</v>
      </c>
      <c r="L247" s="4">
        <v>10</v>
      </c>
      <c r="M247" s="4">
        <v>16</v>
      </c>
      <c r="N247" s="4">
        <v>20</v>
      </c>
      <c r="O247" s="4">
        <v>17.6</v>
      </c>
      <c r="P247" s="4"/>
      <c r="Q247" s="4"/>
      <c r="R247" s="4"/>
      <c r="S247" s="4"/>
      <c r="T247" s="11">
        <v>0.2955209235202887</v>
      </c>
      <c r="U247" s="4"/>
      <c r="V247" s="9">
        <v>73.88023088007218</v>
      </c>
      <c r="W247" s="4"/>
      <c r="X247" s="9" t="s">
        <v>787</v>
      </c>
      <c r="Y247" s="4"/>
      <c r="Z247" s="4"/>
      <c r="AA247" s="9"/>
      <c r="AB247" s="4">
        <v>1</v>
      </c>
      <c r="AC247" s="4">
        <v>10</v>
      </c>
      <c r="AD247" s="4"/>
      <c r="AE247" s="4"/>
      <c r="AF247" s="4"/>
      <c r="AG247" s="4">
        <v>0.9</v>
      </c>
      <c r="AH247" s="4">
        <v>0</v>
      </c>
      <c r="AI247" s="4"/>
      <c r="AJ247" s="4"/>
      <c r="AK247" s="4"/>
      <c r="AL247" s="4"/>
      <c r="AM247" s="4"/>
      <c r="AN247" s="4"/>
      <c r="AO247" s="4"/>
      <c r="AP247" s="9"/>
      <c r="AQ247" s="4"/>
      <c r="AR247" s="4"/>
      <c r="AS247" s="4"/>
      <c r="AT247" s="4" t="s">
        <v>495</v>
      </c>
      <c r="AU247" s="4" t="s">
        <v>416</v>
      </c>
      <c r="AV247" s="4" t="s">
        <v>496</v>
      </c>
      <c r="AW247" s="4"/>
      <c r="AX247" s="4"/>
      <c r="AY247" s="4"/>
      <c r="AZ247" s="4"/>
      <c r="BA247" s="4"/>
      <c r="BB247" s="4"/>
      <c r="BC247" s="4"/>
      <c r="BD247" s="4"/>
      <c r="BE247" s="4"/>
    </row>
    <row r="248" spans="1:57" s="38" customFormat="1" ht="87.75" customHeight="1">
      <c r="A248" s="93"/>
      <c r="B248" s="4" t="s">
        <v>354</v>
      </c>
      <c r="C248" s="93"/>
      <c r="D248" s="85"/>
      <c r="E248" s="85"/>
      <c r="F248" s="93"/>
      <c r="G248" s="93"/>
      <c r="H248" s="93"/>
      <c r="I248" s="4" t="s">
        <v>458</v>
      </c>
      <c r="J248" s="4">
        <v>1</v>
      </c>
      <c r="K248" s="4">
        <v>1.2</v>
      </c>
      <c r="L248" s="4">
        <v>10</v>
      </c>
      <c r="M248" s="4">
        <v>2.5</v>
      </c>
      <c r="N248" s="4">
        <v>20</v>
      </c>
      <c r="O248" s="4">
        <v>3.6</v>
      </c>
      <c r="P248" s="4"/>
      <c r="Q248" s="4"/>
      <c r="R248" s="4"/>
      <c r="S248" s="4"/>
      <c r="T248" s="8">
        <v>14.545454545454545</v>
      </c>
      <c r="U248" s="4"/>
      <c r="V248" s="9">
        <v>3636.363636363636</v>
      </c>
      <c r="W248" s="4"/>
      <c r="X248" s="9" t="s">
        <v>895</v>
      </c>
      <c r="Y248" s="4"/>
      <c r="Z248" s="4"/>
      <c r="AA248" s="9"/>
      <c r="AB248" s="4">
        <v>1</v>
      </c>
      <c r="AC248" s="4">
        <v>50</v>
      </c>
      <c r="AD248" s="4"/>
      <c r="AE248" s="4"/>
      <c r="AF248" s="4"/>
      <c r="AG248" s="4">
        <v>7.5</v>
      </c>
      <c r="AH248" s="9">
        <v>41.66666666666667</v>
      </c>
      <c r="AI248" s="4"/>
      <c r="AJ248" s="4"/>
      <c r="AK248" s="4"/>
      <c r="AL248" s="4"/>
      <c r="AM248" s="4"/>
      <c r="AN248" s="4"/>
      <c r="AO248" s="4"/>
      <c r="AP248" s="9"/>
      <c r="AQ248" s="4"/>
      <c r="AR248" s="4"/>
      <c r="AS248" s="4"/>
      <c r="AT248" s="4" t="s">
        <v>495</v>
      </c>
      <c r="AU248" s="4" t="s">
        <v>416</v>
      </c>
      <c r="AV248" s="4" t="s">
        <v>496</v>
      </c>
      <c r="AW248" s="4"/>
      <c r="AX248" s="4"/>
      <c r="AY248" s="4"/>
      <c r="AZ248" s="4"/>
      <c r="BA248" s="4"/>
      <c r="BB248" s="4"/>
      <c r="BC248" s="4"/>
      <c r="BD248" s="4"/>
      <c r="BE248" s="4"/>
    </row>
    <row r="249" spans="1:57" s="38" customFormat="1" ht="45.75" customHeight="1">
      <c r="A249" s="93"/>
      <c r="B249" s="4" t="s">
        <v>354</v>
      </c>
      <c r="C249" s="93"/>
      <c r="D249" s="85"/>
      <c r="E249" s="85"/>
      <c r="F249" s="93"/>
      <c r="G249" s="93"/>
      <c r="H249" s="93"/>
      <c r="I249" s="4" t="s">
        <v>821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11">
        <v>0.4</v>
      </c>
      <c r="U249" s="4"/>
      <c r="V249" s="9">
        <v>100</v>
      </c>
      <c r="W249" s="4"/>
      <c r="X249" s="4" t="s">
        <v>787</v>
      </c>
      <c r="Y249" s="4"/>
      <c r="Z249" s="4"/>
      <c r="AA249" s="4"/>
      <c r="AB249" s="9">
        <v>5</v>
      </c>
      <c r="AC249" s="4">
        <v>100</v>
      </c>
      <c r="AD249" s="4"/>
      <c r="AE249" s="4"/>
      <c r="AF249" s="4"/>
      <c r="AG249" s="4">
        <v>7.5</v>
      </c>
      <c r="AH249" s="9">
        <v>16.666666666666664</v>
      </c>
      <c r="AI249" s="4"/>
      <c r="AJ249" s="4"/>
      <c r="AK249" s="4"/>
      <c r="AL249" s="4"/>
      <c r="AM249" s="4"/>
      <c r="AN249" s="4"/>
      <c r="AO249" s="4"/>
      <c r="AP249" s="9"/>
      <c r="AQ249" s="4"/>
      <c r="AR249" s="4"/>
      <c r="AS249" s="4"/>
      <c r="AT249" s="4" t="s">
        <v>207</v>
      </c>
      <c r="AU249" s="4" t="s">
        <v>208</v>
      </c>
      <c r="AV249" s="4" t="s">
        <v>473</v>
      </c>
      <c r="AW249" s="4" t="s">
        <v>374</v>
      </c>
      <c r="AX249" s="4" t="s">
        <v>950</v>
      </c>
      <c r="AY249" s="4" t="s">
        <v>999</v>
      </c>
      <c r="AZ249" s="4"/>
      <c r="BA249" s="4"/>
      <c r="BB249" s="4"/>
      <c r="BC249" s="4"/>
      <c r="BD249" s="4"/>
      <c r="BE249" s="4"/>
    </row>
    <row r="250" spans="1:57" s="38" customFormat="1" ht="45.75" customHeight="1">
      <c r="A250" s="93"/>
      <c r="B250" s="4" t="s">
        <v>354</v>
      </c>
      <c r="C250" s="93"/>
      <c r="D250" s="85"/>
      <c r="E250" s="85"/>
      <c r="F250" s="93"/>
      <c r="G250" s="93"/>
      <c r="H250" s="93"/>
      <c r="I250" s="4" t="s">
        <v>821</v>
      </c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11">
        <v>1.2</v>
      </c>
      <c r="U250" s="4"/>
      <c r="V250" s="9">
        <v>300</v>
      </c>
      <c r="W250" s="4"/>
      <c r="X250" s="9" t="s">
        <v>1314</v>
      </c>
      <c r="Y250" s="4"/>
      <c r="Z250" s="4"/>
      <c r="AA250" s="9"/>
      <c r="AB250" s="4">
        <v>5</v>
      </c>
      <c r="AC250" s="4">
        <v>90</v>
      </c>
      <c r="AD250" s="4"/>
      <c r="AE250" s="4"/>
      <c r="AF250" s="4"/>
      <c r="AG250" s="4">
        <v>7.5</v>
      </c>
      <c r="AH250" s="9">
        <v>8.333333333333332</v>
      </c>
      <c r="AI250" s="4"/>
      <c r="AJ250" s="4"/>
      <c r="AK250" s="4"/>
      <c r="AL250" s="4"/>
      <c r="AM250" s="4"/>
      <c r="AN250" s="4"/>
      <c r="AO250" s="4"/>
      <c r="AP250" s="9"/>
      <c r="AQ250" s="4"/>
      <c r="AR250" s="4"/>
      <c r="AS250" s="4"/>
      <c r="AT250" s="4" t="s">
        <v>949</v>
      </c>
      <c r="AU250" s="4" t="s">
        <v>248</v>
      </c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pans="1:57" s="38" customFormat="1" ht="45.75" customHeight="1">
      <c r="A251" s="93"/>
      <c r="B251" s="4" t="s">
        <v>354</v>
      </c>
      <c r="C251" s="93"/>
      <c r="D251" s="85"/>
      <c r="E251" s="85"/>
      <c r="F251" s="93"/>
      <c r="G251" s="93"/>
      <c r="H251" s="93"/>
      <c r="I251" s="4" t="s">
        <v>821</v>
      </c>
      <c r="J251" s="4">
        <v>0.093</v>
      </c>
      <c r="K251" s="4">
        <v>1.1</v>
      </c>
      <c r="L251" s="4">
        <v>0.185</v>
      </c>
      <c r="M251" s="4">
        <v>2.3</v>
      </c>
      <c r="N251" s="4">
        <v>0.37</v>
      </c>
      <c r="O251" s="4">
        <v>2.3</v>
      </c>
      <c r="P251" s="4">
        <v>0.925</v>
      </c>
      <c r="Q251" s="4">
        <v>3.9</v>
      </c>
      <c r="R251" s="4">
        <v>1.85</v>
      </c>
      <c r="S251" s="4">
        <v>4</v>
      </c>
      <c r="T251" s="11">
        <v>0.7</v>
      </c>
      <c r="U251" s="4"/>
      <c r="V251" s="9">
        <v>175</v>
      </c>
      <c r="W251" s="4"/>
      <c r="X251" s="9" t="s">
        <v>787</v>
      </c>
      <c r="Y251" s="4"/>
      <c r="Z251" s="4"/>
      <c r="AA251" s="9"/>
      <c r="AB251" s="4">
        <v>5</v>
      </c>
      <c r="AC251" s="4">
        <v>80</v>
      </c>
      <c r="AD251" s="4"/>
      <c r="AE251" s="4"/>
      <c r="AF251" s="4"/>
      <c r="AG251" s="4">
        <v>5</v>
      </c>
      <c r="AH251" s="4">
        <v>30</v>
      </c>
      <c r="AI251" s="4"/>
      <c r="AJ251" s="4"/>
      <c r="AK251" s="4"/>
      <c r="AL251" s="4"/>
      <c r="AM251" s="4"/>
      <c r="AN251" s="4"/>
      <c r="AO251" s="4"/>
      <c r="AP251" s="9"/>
      <c r="AQ251" s="4"/>
      <c r="AR251" s="4"/>
      <c r="AS251" s="4"/>
      <c r="AT251" s="4" t="s">
        <v>889</v>
      </c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</row>
    <row r="252" spans="1:57" s="38" customFormat="1" ht="45.75" customHeight="1">
      <c r="A252" s="93"/>
      <c r="B252" s="4" t="s">
        <v>354</v>
      </c>
      <c r="C252" s="93"/>
      <c r="D252" s="85"/>
      <c r="E252" s="85"/>
      <c r="F252" s="93"/>
      <c r="G252" s="93"/>
      <c r="H252" s="93"/>
      <c r="I252" s="4" t="s">
        <v>436</v>
      </c>
      <c r="J252" s="4">
        <v>1</v>
      </c>
      <c r="K252" s="4">
        <v>1.1</v>
      </c>
      <c r="L252" s="4">
        <v>5</v>
      </c>
      <c r="M252" s="4">
        <v>3.8</v>
      </c>
      <c r="N252" s="4">
        <v>20</v>
      </c>
      <c r="O252" s="4">
        <v>10.6</v>
      </c>
      <c r="P252" s="4"/>
      <c r="Q252" s="4"/>
      <c r="R252" s="4"/>
      <c r="S252" s="4"/>
      <c r="T252" s="4">
        <v>3.8</v>
      </c>
      <c r="U252" s="4"/>
      <c r="V252" s="9">
        <v>950</v>
      </c>
      <c r="W252" s="4"/>
      <c r="X252" s="9" t="s">
        <v>1314</v>
      </c>
      <c r="Y252" s="4"/>
      <c r="Z252" s="4"/>
      <c r="AA252" s="9"/>
      <c r="AB252" s="9">
        <v>5</v>
      </c>
      <c r="AC252" s="9">
        <v>17.857142857142858</v>
      </c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9"/>
      <c r="AQ252" s="4"/>
      <c r="AR252" s="4"/>
      <c r="AS252" s="4"/>
      <c r="AT252" s="4" t="s">
        <v>497</v>
      </c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pans="1:57" s="38" customFormat="1" ht="45.75" customHeight="1">
      <c r="A253" s="93"/>
      <c r="B253" s="4" t="s">
        <v>354</v>
      </c>
      <c r="C253" s="93"/>
      <c r="D253" s="85"/>
      <c r="E253" s="85"/>
      <c r="F253" s="93"/>
      <c r="G253" s="93"/>
      <c r="H253" s="93"/>
      <c r="I253" s="4" t="s">
        <v>436</v>
      </c>
      <c r="J253" s="4">
        <v>1</v>
      </c>
      <c r="K253" s="4">
        <v>0.99</v>
      </c>
      <c r="L253" s="4">
        <v>5</v>
      </c>
      <c r="M253" s="4">
        <v>2.16</v>
      </c>
      <c r="N253" s="4">
        <v>20</v>
      </c>
      <c r="O253" s="4">
        <v>6.15</v>
      </c>
      <c r="P253" s="4"/>
      <c r="Q253" s="4"/>
      <c r="R253" s="4"/>
      <c r="S253" s="4"/>
      <c r="T253" s="4">
        <v>8</v>
      </c>
      <c r="U253" s="4"/>
      <c r="V253" s="9">
        <v>2000</v>
      </c>
      <c r="W253" s="4"/>
      <c r="X253" s="9" t="s">
        <v>1314</v>
      </c>
      <c r="Y253" s="4"/>
      <c r="Z253" s="4"/>
      <c r="AA253" s="9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9"/>
      <c r="AQ253" s="4"/>
      <c r="AR253" s="4"/>
      <c r="AS253" s="4"/>
      <c r="AT253" s="4" t="s">
        <v>498</v>
      </c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</row>
    <row r="254" spans="1:57" s="38" customFormat="1" ht="45.75" customHeight="1">
      <c r="A254" s="93"/>
      <c r="B254" s="4" t="s">
        <v>354</v>
      </c>
      <c r="C254" s="93"/>
      <c r="D254" s="85"/>
      <c r="E254" s="85"/>
      <c r="F254" s="93"/>
      <c r="G254" s="93"/>
      <c r="H254" s="93"/>
      <c r="I254" s="4" t="s">
        <v>436</v>
      </c>
      <c r="J254" s="4">
        <v>1</v>
      </c>
      <c r="K254" s="4">
        <v>1.6</v>
      </c>
      <c r="L254" s="4">
        <v>5</v>
      </c>
      <c r="M254" s="4">
        <v>2.6</v>
      </c>
      <c r="N254" s="4">
        <v>20</v>
      </c>
      <c r="O254" s="4">
        <v>12</v>
      </c>
      <c r="P254" s="4"/>
      <c r="Q254" s="4"/>
      <c r="R254" s="4"/>
      <c r="S254" s="4"/>
      <c r="T254" s="4">
        <v>5.6</v>
      </c>
      <c r="U254" s="4"/>
      <c r="V254" s="9">
        <v>1400</v>
      </c>
      <c r="W254" s="4"/>
      <c r="X254" s="9" t="s">
        <v>1314</v>
      </c>
      <c r="Y254" s="4"/>
      <c r="Z254" s="4"/>
      <c r="AA254" s="9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9"/>
      <c r="AQ254" s="4"/>
      <c r="AR254" s="4"/>
      <c r="AS254" s="4"/>
      <c r="AT254" s="4" t="s">
        <v>835</v>
      </c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</row>
    <row r="255" spans="1:57" s="38" customFormat="1" ht="45.75" customHeight="1">
      <c r="A255" s="93"/>
      <c r="B255" s="4" t="s">
        <v>354</v>
      </c>
      <c r="C255" s="93"/>
      <c r="D255" s="85"/>
      <c r="E255" s="85"/>
      <c r="F255" s="93"/>
      <c r="G255" s="93"/>
      <c r="H255" s="93"/>
      <c r="I255" s="4" t="s">
        <v>436</v>
      </c>
      <c r="J255" s="4">
        <v>1</v>
      </c>
      <c r="K255" s="4">
        <v>1.1</v>
      </c>
      <c r="L255" s="4">
        <v>5</v>
      </c>
      <c r="M255" s="4">
        <v>2.5</v>
      </c>
      <c r="N255" s="4">
        <v>20</v>
      </c>
      <c r="O255" s="4">
        <v>4.8</v>
      </c>
      <c r="P255" s="4"/>
      <c r="Q255" s="4"/>
      <c r="R255" s="4"/>
      <c r="S255" s="4"/>
      <c r="T255" s="4">
        <v>8.2</v>
      </c>
      <c r="U255" s="4"/>
      <c r="V255" s="9">
        <v>2050</v>
      </c>
      <c r="W255" s="4"/>
      <c r="X255" s="9" t="s">
        <v>1314</v>
      </c>
      <c r="Y255" s="4"/>
      <c r="Z255" s="4"/>
      <c r="AA255" s="9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9"/>
      <c r="AQ255" s="4"/>
      <c r="AR255" s="4"/>
      <c r="AS255" s="4"/>
      <c r="AT255" s="4" t="s">
        <v>499</v>
      </c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</row>
    <row r="256" spans="1:57" s="38" customFormat="1" ht="45.75" customHeight="1">
      <c r="A256" s="93"/>
      <c r="B256" s="4" t="s">
        <v>354</v>
      </c>
      <c r="C256" s="93"/>
      <c r="D256" s="85"/>
      <c r="E256" s="85"/>
      <c r="F256" s="93"/>
      <c r="G256" s="93"/>
      <c r="H256" s="93"/>
      <c r="I256" s="4" t="s">
        <v>436</v>
      </c>
      <c r="J256" s="4">
        <v>1</v>
      </c>
      <c r="K256" s="4">
        <v>0.8</v>
      </c>
      <c r="L256" s="4">
        <v>5</v>
      </c>
      <c r="M256" s="4">
        <v>1.3</v>
      </c>
      <c r="N256" s="4">
        <v>20</v>
      </c>
      <c r="O256" s="4">
        <v>4.8</v>
      </c>
      <c r="P256" s="4"/>
      <c r="Q256" s="4"/>
      <c r="R256" s="4"/>
      <c r="S256" s="4"/>
      <c r="T256" s="4">
        <v>12.3</v>
      </c>
      <c r="U256" s="4"/>
      <c r="V256" s="9">
        <v>3075</v>
      </c>
      <c r="W256" s="4"/>
      <c r="X256" s="9" t="s">
        <v>1314</v>
      </c>
      <c r="Y256" s="4"/>
      <c r="Z256" s="4"/>
      <c r="AA256" s="9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9"/>
      <c r="AQ256" s="4"/>
      <c r="AR256" s="4"/>
      <c r="AS256" s="4"/>
      <c r="AT256" s="4" t="s">
        <v>185</v>
      </c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</row>
    <row r="257" spans="1:57" s="38" customFormat="1" ht="45.75" customHeight="1">
      <c r="A257" s="93"/>
      <c r="B257" s="4" t="s">
        <v>354</v>
      </c>
      <c r="C257" s="93"/>
      <c r="D257" s="85"/>
      <c r="E257" s="85"/>
      <c r="F257" s="93"/>
      <c r="G257" s="93"/>
      <c r="H257" s="93"/>
      <c r="I257" s="4" t="s">
        <v>1103</v>
      </c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11">
        <v>0.54</v>
      </c>
      <c r="U257" s="4"/>
      <c r="V257" s="9">
        <v>135</v>
      </c>
      <c r="W257" s="4"/>
      <c r="X257" s="9" t="s">
        <v>787</v>
      </c>
      <c r="Y257" s="4"/>
      <c r="Z257" s="4"/>
      <c r="AA257" s="9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9"/>
      <c r="AQ257" s="4"/>
      <c r="AR257" s="4"/>
      <c r="AS257" s="4"/>
      <c r="AT257" s="4" t="s">
        <v>1007</v>
      </c>
      <c r="AU257" s="4" t="s">
        <v>492</v>
      </c>
      <c r="AV257" s="4" t="s">
        <v>837</v>
      </c>
      <c r="AW257" s="4" t="s">
        <v>718</v>
      </c>
      <c r="AX257" s="4" t="s">
        <v>213</v>
      </c>
      <c r="AY257" s="4"/>
      <c r="AZ257" s="4"/>
      <c r="BA257" s="4"/>
      <c r="BB257" s="4"/>
      <c r="BC257" s="4"/>
      <c r="BD257" s="4"/>
      <c r="BE257" s="4"/>
    </row>
    <row r="258" spans="1:57" s="38" customFormat="1" ht="84.75" customHeight="1">
      <c r="A258" s="93"/>
      <c r="B258" s="4" t="s">
        <v>354</v>
      </c>
      <c r="C258" s="93"/>
      <c r="D258" s="85"/>
      <c r="E258" s="85"/>
      <c r="F258" s="93"/>
      <c r="G258" s="93"/>
      <c r="H258" s="93"/>
      <c r="I258" s="4" t="s">
        <v>928</v>
      </c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>
        <v>0.65</v>
      </c>
      <c r="U258" s="4"/>
      <c r="V258" s="4">
        <v>162.5</v>
      </c>
      <c r="W258" s="4"/>
      <c r="X258" s="9" t="s">
        <v>787</v>
      </c>
      <c r="Y258" s="4"/>
      <c r="Z258" s="4"/>
      <c r="AA258" s="9"/>
      <c r="AB258" s="11"/>
      <c r="AC258" s="4"/>
      <c r="AD258" s="4"/>
      <c r="AE258" s="4"/>
      <c r="AF258" s="11"/>
      <c r="AG258" s="4"/>
      <c r="AH258" s="4"/>
      <c r="AI258" s="4"/>
      <c r="AJ258" s="4"/>
      <c r="AK258" s="4"/>
      <c r="AL258" s="4"/>
      <c r="AM258" s="4"/>
      <c r="AN258" s="4"/>
      <c r="AO258" s="4"/>
      <c r="AP258" s="9"/>
      <c r="AQ258" s="4"/>
      <c r="AR258" s="4"/>
      <c r="AS258" s="4"/>
      <c r="AT258" s="4" t="s">
        <v>598</v>
      </c>
      <c r="AU258" s="4" t="s">
        <v>718</v>
      </c>
      <c r="AV258" s="4" t="s">
        <v>1007</v>
      </c>
      <c r="AW258" s="4" t="s">
        <v>492</v>
      </c>
      <c r="AX258" s="4" t="s">
        <v>837</v>
      </c>
      <c r="AY258" s="4" t="s">
        <v>213</v>
      </c>
      <c r="AZ258" s="4" t="s">
        <v>995</v>
      </c>
      <c r="BA258" s="4"/>
      <c r="BB258" s="4"/>
      <c r="BC258" s="4"/>
      <c r="BD258" s="4"/>
      <c r="BE258" s="4"/>
    </row>
    <row r="259" spans="1:57" s="38" customFormat="1" ht="77.25" customHeight="1">
      <c r="A259" s="93"/>
      <c r="B259" s="4" t="s">
        <v>354</v>
      </c>
      <c r="C259" s="93"/>
      <c r="D259" s="85"/>
      <c r="E259" s="85"/>
      <c r="F259" s="93"/>
      <c r="G259" s="93"/>
      <c r="H259" s="93"/>
      <c r="I259" s="4" t="s">
        <v>928</v>
      </c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11">
        <v>0.408</v>
      </c>
      <c r="U259" s="4"/>
      <c r="V259" s="4">
        <v>102</v>
      </c>
      <c r="W259" s="4"/>
      <c r="X259" s="9" t="s">
        <v>787</v>
      </c>
      <c r="Y259" s="4"/>
      <c r="Z259" s="4"/>
      <c r="AA259" s="9"/>
      <c r="AB259" s="11"/>
      <c r="AC259" s="4"/>
      <c r="AD259" s="4"/>
      <c r="AE259" s="4"/>
      <c r="AF259" s="11"/>
      <c r="AG259" s="4"/>
      <c r="AH259" s="4"/>
      <c r="AI259" s="4"/>
      <c r="AJ259" s="4"/>
      <c r="AK259" s="4"/>
      <c r="AL259" s="4"/>
      <c r="AM259" s="4"/>
      <c r="AN259" s="4"/>
      <c r="AO259" s="4"/>
      <c r="AP259" s="9"/>
      <c r="AQ259" s="4"/>
      <c r="AR259" s="4"/>
      <c r="AS259" s="4"/>
      <c r="AT259" s="4" t="s">
        <v>621</v>
      </c>
      <c r="AU259" s="4" t="s">
        <v>995</v>
      </c>
      <c r="AV259" s="4" t="s">
        <v>415</v>
      </c>
      <c r="AW259" s="4" t="s">
        <v>718</v>
      </c>
      <c r="AX259" s="4"/>
      <c r="AY259" s="4"/>
      <c r="AZ259" s="4"/>
      <c r="BA259" s="4"/>
      <c r="BB259" s="4"/>
      <c r="BC259" s="4"/>
      <c r="BD259" s="4"/>
      <c r="BE259" s="4"/>
    </row>
    <row r="260" spans="1:57" s="38" customFormat="1" ht="82.5" customHeight="1">
      <c r="A260" s="93"/>
      <c r="B260" s="4" t="s">
        <v>354</v>
      </c>
      <c r="C260" s="93"/>
      <c r="D260" s="85"/>
      <c r="E260" s="85"/>
      <c r="F260" s="93"/>
      <c r="G260" s="93"/>
      <c r="H260" s="93"/>
      <c r="I260" s="4" t="s">
        <v>821</v>
      </c>
      <c r="J260" s="4">
        <v>0.1</v>
      </c>
      <c r="K260" s="4">
        <v>0.97</v>
      </c>
      <c r="L260" s="4">
        <v>0.5</v>
      </c>
      <c r="M260" s="4">
        <v>1.91</v>
      </c>
      <c r="N260" s="4">
        <v>1</v>
      </c>
      <c r="O260" s="4">
        <v>3.17</v>
      </c>
      <c r="P260" s="4"/>
      <c r="Q260" s="4"/>
      <c r="R260" s="4"/>
      <c r="S260" s="4"/>
      <c r="T260" s="4">
        <v>0.035</v>
      </c>
      <c r="U260" s="4"/>
      <c r="V260" s="9">
        <v>8.75</v>
      </c>
      <c r="W260" s="4"/>
      <c r="X260" s="4" t="s">
        <v>533</v>
      </c>
      <c r="Y260" s="4"/>
      <c r="Z260" s="4"/>
      <c r="AA260" s="4"/>
      <c r="AB260" s="11"/>
      <c r="AC260" s="4"/>
      <c r="AD260" s="4"/>
      <c r="AE260" s="4"/>
      <c r="AF260" s="11"/>
      <c r="AG260" s="4"/>
      <c r="AH260" s="4"/>
      <c r="AI260" s="4"/>
      <c r="AJ260" s="4"/>
      <c r="AK260" s="4"/>
      <c r="AL260" s="4"/>
      <c r="AM260" s="4"/>
      <c r="AN260" s="4"/>
      <c r="AO260" s="4"/>
      <c r="AP260" s="9"/>
      <c r="AQ260" s="4"/>
      <c r="AR260" s="4"/>
      <c r="AS260" s="4"/>
      <c r="AT260" s="4" t="s">
        <v>297</v>
      </c>
      <c r="AU260" s="4" t="s">
        <v>995</v>
      </c>
      <c r="AV260" s="4"/>
      <c r="AW260" s="4"/>
      <c r="AX260" s="4"/>
      <c r="AY260" s="4"/>
      <c r="AZ260" s="4"/>
      <c r="BA260" s="4"/>
      <c r="BB260" s="4"/>
      <c r="BC260" s="4"/>
      <c r="BD260" s="4"/>
      <c r="BE260" s="4"/>
    </row>
    <row r="261" spans="1:57" s="38" customFormat="1" ht="91.5" customHeight="1">
      <c r="A261" s="93"/>
      <c r="B261" s="4" t="s">
        <v>354</v>
      </c>
      <c r="C261" s="93"/>
      <c r="D261" s="85"/>
      <c r="E261" s="85"/>
      <c r="F261" s="93"/>
      <c r="G261" s="93"/>
      <c r="H261" s="93"/>
      <c r="I261" s="4" t="s">
        <v>821</v>
      </c>
      <c r="J261" s="4">
        <v>0.1</v>
      </c>
      <c r="K261" s="4">
        <v>0.97</v>
      </c>
      <c r="L261" s="4">
        <v>0.5</v>
      </c>
      <c r="M261" s="4">
        <v>1.91</v>
      </c>
      <c r="N261" s="4">
        <v>1</v>
      </c>
      <c r="O261" s="4">
        <v>3.17</v>
      </c>
      <c r="P261" s="4">
        <v>5</v>
      </c>
      <c r="Q261" s="4">
        <v>5.23</v>
      </c>
      <c r="R261" s="4">
        <v>10</v>
      </c>
      <c r="S261" s="4">
        <v>8.59</v>
      </c>
      <c r="T261" s="4">
        <v>0.35</v>
      </c>
      <c r="U261" s="4"/>
      <c r="V261" s="9">
        <v>87.5</v>
      </c>
      <c r="W261" s="4"/>
      <c r="X261" s="9" t="s">
        <v>787</v>
      </c>
      <c r="Y261" s="4"/>
      <c r="Z261" s="4"/>
      <c r="AA261" s="9"/>
      <c r="AB261" s="11"/>
      <c r="AC261" s="4"/>
      <c r="AD261" s="4"/>
      <c r="AE261" s="4"/>
      <c r="AF261" s="11"/>
      <c r="AG261" s="4"/>
      <c r="AH261" s="4"/>
      <c r="AI261" s="4"/>
      <c r="AJ261" s="4"/>
      <c r="AK261" s="4"/>
      <c r="AL261" s="4"/>
      <c r="AM261" s="4"/>
      <c r="AN261" s="4"/>
      <c r="AO261" s="4"/>
      <c r="AP261" s="9"/>
      <c r="AQ261" s="4"/>
      <c r="AR261" s="4"/>
      <c r="AS261" s="4"/>
      <c r="AT261" s="4" t="s">
        <v>37</v>
      </c>
      <c r="AU261" s="4" t="s">
        <v>995</v>
      </c>
      <c r="AV261" s="4"/>
      <c r="AW261" s="4"/>
      <c r="AX261" s="4"/>
      <c r="AY261" s="4"/>
      <c r="AZ261" s="4"/>
      <c r="BA261" s="4"/>
      <c r="BB261" s="4"/>
      <c r="BC261" s="4"/>
      <c r="BD261" s="4"/>
      <c r="BE261" s="4"/>
    </row>
    <row r="262" spans="1:57" s="38" customFormat="1" ht="121.5" customHeight="1">
      <c r="A262" s="93"/>
      <c r="B262" s="4" t="s">
        <v>354</v>
      </c>
      <c r="C262" s="93"/>
      <c r="D262" s="85"/>
      <c r="E262" s="85"/>
      <c r="F262" s="93"/>
      <c r="G262" s="93"/>
      <c r="H262" s="93"/>
      <c r="I262" s="4" t="s">
        <v>821</v>
      </c>
      <c r="J262" s="4">
        <v>5</v>
      </c>
      <c r="K262" s="4">
        <v>9</v>
      </c>
      <c r="L262" s="4">
        <v>10</v>
      </c>
      <c r="M262" s="4">
        <v>10.6</v>
      </c>
      <c r="N262" s="4">
        <v>25</v>
      </c>
      <c r="O262" s="4">
        <v>11.9</v>
      </c>
      <c r="P262" s="4"/>
      <c r="Q262" s="4"/>
      <c r="R262" s="4"/>
      <c r="S262" s="4"/>
      <c r="T262" s="11">
        <v>0.37162722343834964</v>
      </c>
      <c r="U262" s="4"/>
      <c r="V262" s="9">
        <v>92.90680585958741</v>
      </c>
      <c r="W262" s="4"/>
      <c r="X262" s="9" t="s">
        <v>787</v>
      </c>
      <c r="Y262" s="4"/>
      <c r="Z262" s="4"/>
      <c r="AA262" s="9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9"/>
      <c r="AQ262" s="4"/>
      <c r="AR262" s="4"/>
      <c r="AS262" s="4"/>
      <c r="AT262" s="4" t="s">
        <v>245</v>
      </c>
      <c r="AU262" s="4" t="s">
        <v>995</v>
      </c>
      <c r="AV262" s="4"/>
      <c r="AW262" s="4"/>
      <c r="AX262" s="4"/>
      <c r="AY262" s="4"/>
      <c r="AZ262" s="4"/>
      <c r="BA262" s="4"/>
      <c r="BB262" s="4"/>
      <c r="BC262" s="4"/>
      <c r="BD262" s="4"/>
      <c r="BE262" s="4"/>
    </row>
    <row r="263" spans="1:57" s="38" customFormat="1" ht="45.75" customHeight="1">
      <c r="A263" s="93"/>
      <c r="B263" s="4" t="s">
        <v>354</v>
      </c>
      <c r="C263" s="93"/>
      <c r="D263" s="85"/>
      <c r="E263" s="85"/>
      <c r="F263" s="93"/>
      <c r="G263" s="93"/>
      <c r="H263" s="93"/>
      <c r="I263" s="4" t="s">
        <v>821</v>
      </c>
      <c r="J263" s="4">
        <v>5</v>
      </c>
      <c r="K263" s="4">
        <v>3.7</v>
      </c>
      <c r="L263" s="4">
        <v>10</v>
      </c>
      <c r="M263" s="4">
        <v>4</v>
      </c>
      <c r="N263" s="4">
        <v>25</v>
      </c>
      <c r="O263" s="4">
        <v>5.8</v>
      </c>
      <c r="P263" s="4"/>
      <c r="Q263" s="4"/>
      <c r="R263" s="4"/>
      <c r="S263" s="4"/>
      <c r="T263" s="11">
        <v>0.9921256574801227</v>
      </c>
      <c r="U263" s="4"/>
      <c r="V263" s="9">
        <v>248.0314143700307</v>
      </c>
      <c r="W263" s="4"/>
      <c r="X263" s="9" t="s">
        <v>787</v>
      </c>
      <c r="Y263" s="4"/>
      <c r="Z263" s="4"/>
      <c r="AA263" s="9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9"/>
      <c r="AQ263" s="4"/>
      <c r="AR263" s="4"/>
      <c r="AS263" s="4"/>
      <c r="AT263" s="4" t="s">
        <v>245</v>
      </c>
      <c r="AU263" s="4" t="s">
        <v>414</v>
      </c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pans="1:57" s="38" customFormat="1" ht="45.75" customHeight="1">
      <c r="A264" s="93"/>
      <c r="B264" s="4" t="s">
        <v>354</v>
      </c>
      <c r="C264" s="93"/>
      <c r="D264" s="85"/>
      <c r="E264" s="85"/>
      <c r="F264" s="93"/>
      <c r="G264" s="93"/>
      <c r="H264" s="93"/>
      <c r="I264" s="4" t="s">
        <v>821</v>
      </c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>
        <v>0.4</v>
      </c>
      <c r="U264" s="4"/>
      <c r="V264" s="9">
        <v>100</v>
      </c>
      <c r="W264" s="4"/>
      <c r="X264" s="9" t="s">
        <v>787</v>
      </c>
      <c r="Y264" s="4"/>
      <c r="Z264" s="4"/>
      <c r="AA264" s="9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9"/>
      <c r="AQ264" s="4"/>
      <c r="AR264" s="4"/>
      <c r="AS264" s="4"/>
      <c r="AT264" s="4" t="s">
        <v>1096</v>
      </c>
      <c r="AU264" s="4" t="s">
        <v>999</v>
      </c>
      <c r="AV264" s="4"/>
      <c r="AW264" s="4"/>
      <c r="AX264" s="4"/>
      <c r="AY264" s="4"/>
      <c r="AZ264" s="4"/>
      <c r="BA264" s="4"/>
      <c r="BB264" s="4"/>
      <c r="BC264" s="4"/>
      <c r="BD264" s="4"/>
      <c r="BE264" s="4"/>
    </row>
    <row r="265" spans="1:57" s="38" customFormat="1" ht="45.75" customHeight="1">
      <c r="A265" s="93"/>
      <c r="B265" s="4" t="s">
        <v>354</v>
      </c>
      <c r="C265" s="93"/>
      <c r="D265" s="85"/>
      <c r="E265" s="85"/>
      <c r="F265" s="93"/>
      <c r="G265" s="93"/>
      <c r="H265" s="93"/>
      <c r="I265" s="4" t="s">
        <v>545</v>
      </c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>
        <v>0.33</v>
      </c>
      <c r="U265" s="4"/>
      <c r="V265" s="9">
        <v>82.5</v>
      </c>
      <c r="W265" s="4"/>
      <c r="X265" s="9" t="s">
        <v>787</v>
      </c>
      <c r="Y265" s="4"/>
      <c r="Z265" s="4"/>
      <c r="AA265" s="9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9"/>
      <c r="AQ265" s="4"/>
      <c r="AR265" s="4"/>
      <c r="AS265" s="4"/>
      <c r="AT265" s="4" t="s">
        <v>999</v>
      </c>
      <c r="AU265" s="4" t="s">
        <v>492</v>
      </c>
      <c r="AV265" s="4"/>
      <c r="AW265" s="4"/>
      <c r="AX265" s="4"/>
      <c r="AY265" s="4"/>
      <c r="AZ265" s="4"/>
      <c r="BA265" s="4"/>
      <c r="BB265" s="4"/>
      <c r="BC265" s="4"/>
      <c r="BD265" s="4"/>
      <c r="BE265" s="4"/>
    </row>
    <row r="266" spans="1:57" s="38" customFormat="1" ht="45.75" customHeight="1">
      <c r="A266" s="94"/>
      <c r="B266" s="4" t="s">
        <v>354</v>
      </c>
      <c r="C266" s="94"/>
      <c r="D266" s="86"/>
      <c r="E266" s="86"/>
      <c r="F266" s="94"/>
      <c r="G266" s="94"/>
      <c r="H266" s="94"/>
      <c r="I266" s="4" t="s">
        <v>305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>
        <v>2.8</v>
      </c>
      <c r="U266" s="4"/>
      <c r="V266" s="9">
        <v>700</v>
      </c>
      <c r="W266" s="4"/>
      <c r="X266" s="9" t="s">
        <v>1314</v>
      </c>
      <c r="Y266" s="4"/>
      <c r="Z266" s="4"/>
      <c r="AA266" s="9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9"/>
      <c r="AQ266" s="4"/>
      <c r="AR266" s="4"/>
      <c r="AS266" s="4"/>
      <c r="AT266" s="4" t="s">
        <v>999</v>
      </c>
      <c r="AU266" s="4" t="s">
        <v>492</v>
      </c>
      <c r="AV266" s="4"/>
      <c r="AW266" s="4"/>
      <c r="AX266" s="4"/>
      <c r="AY266" s="4"/>
      <c r="AZ266" s="4"/>
      <c r="BA266" s="4"/>
      <c r="BB266" s="4"/>
      <c r="BC266" s="4"/>
      <c r="BD266" s="4"/>
      <c r="BE266" s="4"/>
    </row>
    <row r="267" spans="1:57" s="38" customFormat="1" ht="45.75" customHeight="1">
      <c r="A267" s="4" t="s">
        <v>633</v>
      </c>
      <c r="B267" s="4" t="s">
        <v>634</v>
      </c>
      <c r="C267" s="4" t="s">
        <v>214</v>
      </c>
      <c r="D267" s="4" t="s">
        <v>215</v>
      </c>
      <c r="E267" s="4">
        <v>116.1</v>
      </c>
      <c r="F267" s="4">
        <v>0.03</v>
      </c>
      <c r="G267" s="4" t="s">
        <v>502</v>
      </c>
      <c r="H267" s="4" t="s">
        <v>723</v>
      </c>
      <c r="I267" s="4" t="s">
        <v>568</v>
      </c>
      <c r="J267" s="4">
        <v>5</v>
      </c>
      <c r="K267" s="4">
        <v>1.3</v>
      </c>
      <c r="L267" s="4">
        <v>10</v>
      </c>
      <c r="M267" s="4">
        <v>2.3</v>
      </c>
      <c r="N267" s="4">
        <v>25</v>
      </c>
      <c r="O267" s="4">
        <v>1.4</v>
      </c>
      <c r="P267" s="4"/>
      <c r="Q267" s="4"/>
      <c r="R267" s="4"/>
      <c r="S267" s="4"/>
      <c r="T267" s="4" t="s">
        <v>544</v>
      </c>
      <c r="U267" s="8" t="s">
        <v>544</v>
      </c>
      <c r="V267" s="4" t="s">
        <v>544</v>
      </c>
      <c r="W267" s="9" t="s">
        <v>544</v>
      </c>
      <c r="X267" s="4" t="s">
        <v>1018</v>
      </c>
      <c r="Y267" s="4" t="s">
        <v>1018</v>
      </c>
      <c r="Z267" s="4" t="s">
        <v>386</v>
      </c>
      <c r="AA267" s="4" t="s">
        <v>922</v>
      </c>
      <c r="AB267" s="4">
        <v>5</v>
      </c>
      <c r="AC267" s="4">
        <v>0</v>
      </c>
      <c r="AD267" s="4" t="s">
        <v>1018</v>
      </c>
      <c r="AE267" s="4" t="s">
        <v>783</v>
      </c>
      <c r="AF267" s="4" t="s">
        <v>386</v>
      </c>
      <c r="AG267" s="4"/>
      <c r="AH267" s="4"/>
      <c r="AI267" s="4"/>
      <c r="AJ267" s="4"/>
      <c r="AK267" s="4"/>
      <c r="AL267" s="4"/>
      <c r="AM267" s="4"/>
      <c r="AN267" s="9"/>
      <c r="AO267" s="4"/>
      <c r="AP267" s="9"/>
      <c r="AQ267" s="4"/>
      <c r="AR267" s="4" t="s">
        <v>923</v>
      </c>
      <c r="AS267" s="4"/>
      <c r="AT267" s="4" t="s">
        <v>386</v>
      </c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</row>
    <row r="268" spans="1:57" s="38" customFormat="1" ht="45.75" customHeight="1">
      <c r="A268" s="4" t="s">
        <v>857</v>
      </c>
      <c r="B268" s="4" t="s">
        <v>858</v>
      </c>
      <c r="C268" s="4"/>
      <c r="D268" s="10" t="s">
        <v>387</v>
      </c>
      <c r="E268" s="7">
        <v>190.2</v>
      </c>
      <c r="F268" s="4" t="s">
        <v>132</v>
      </c>
      <c r="G268" s="4" t="s">
        <v>502</v>
      </c>
      <c r="H268" s="4" t="s">
        <v>660</v>
      </c>
      <c r="I268" s="4" t="s">
        <v>821</v>
      </c>
      <c r="J268" s="4">
        <v>5</v>
      </c>
      <c r="K268" s="4">
        <v>1.2</v>
      </c>
      <c r="L268" s="4">
        <v>10</v>
      </c>
      <c r="M268" s="4">
        <v>1.7</v>
      </c>
      <c r="N268" s="4">
        <v>25</v>
      </c>
      <c r="O268" s="4">
        <v>2.2</v>
      </c>
      <c r="P268" s="4"/>
      <c r="Q268" s="4"/>
      <c r="R268" s="4"/>
      <c r="S268" s="4"/>
      <c r="T268" s="4" t="s">
        <v>544</v>
      </c>
      <c r="U268" s="8"/>
      <c r="V268" s="4" t="s">
        <v>544</v>
      </c>
      <c r="W268" s="9"/>
      <c r="X268" s="4" t="s">
        <v>1018</v>
      </c>
      <c r="Y268" s="4" t="s">
        <v>1018</v>
      </c>
      <c r="Z268" s="4" t="s">
        <v>28</v>
      </c>
      <c r="AA268" s="4" t="s">
        <v>923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9"/>
      <c r="AO268" s="4"/>
      <c r="AP268" s="9"/>
      <c r="AQ268" s="4"/>
      <c r="AR268" s="4" t="s">
        <v>923</v>
      </c>
      <c r="AS268" s="4"/>
      <c r="AT268" s="4" t="s">
        <v>885</v>
      </c>
      <c r="AU268" s="4" t="s">
        <v>388</v>
      </c>
      <c r="AV268" s="4"/>
      <c r="AW268" s="4"/>
      <c r="AX268" s="4"/>
      <c r="AY268" s="4"/>
      <c r="AZ268" s="4"/>
      <c r="BA268" s="4"/>
      <c r="BB268" s="4"/>
      <c r="BC268" s="4"/>
      <c r="BD268" s="4"/>
      <c r="BE268" s="4"/>
    </row>
    <row r="269" spans="1:57" s="38" customFormat="1" ht="45.75" customHeight="1">
      <c r="A269" s="4" t="s">
        <v>562</v>
      </c>
      <c r="B269" s="4" t="s">
        <v>1069</v>
      </c>
      <c r="C269" s="4"/>
      <c r="D269" s="4" t="s">
        <v>723</v>
      </c>
      <c r="E269" s="4" t="s">
        <v>723</v>
      </c>
      <c r="F269" s="4" t="s">
        <v>723</v>
      </c>
      <c r="G269" s="4" t="s">
        <v>723</v>
      </c>
      <c r="H269" s="4" t="s">
        <v>723</v>
      </c>
      <c r="I269" s="4" t="s">
        <v>436</v>
      </c>
      <c r="J269" s="4">
        <v>5</v>
      </c>
      <c r="K269" s="4">
        <v>0.83</v>
      </c>
      <c r="L269" s="4">
        <v>10</v>
      </c>
      <c r="M269" s="4">
        <v>1.55</v>
      </c>
      <c r="N269" s="4">
        <v>25</v>
      </c>
      <c r="O269" s="4">
        <v>2.95</v>
      </c>
      <c r="P269" s="4">
        <v>50</v>
      </c>
      <c r="Q269" s="4">
        <v>8.55</v>
      </c>
      <c r="R269" s="4"/>
      <c r="S269" s="4"/>
      <c r="T269" s="8">
        <v>25.223214285714285</v>
      </c>
      <c r="U269" s="8">
        <f>GEOMEAN(T269)</f>
        <v>25.223214285714285</v>
      </c>
      <c r="V269" s="9">
        <v>6305.803571428572</v>
      </c>
      <c r="W269" s="9">
        <f>GEOMEAN(V269)</f>
        <v>6305.803571428569</v>
      </c>
      <c r="X269" s="9" t="s">
        <v>895</v>
      </c>
      <c r="Y269" s="9" t="s">
        <v>895</v>
      </c>
      <c r="Z269" s="9"/>
      <c r="AA269" s="9" t="s">
        <v>922</v>
      </c>
      <c r="AB269" s="4"/>
      <c r="AC269" s="4"/>
      <c r="AD269" s="4"/>
      <c r="AE269" s="4"/>
      <c r="AF269" s="4"/>
      <c r="AG269" s="4">
        <v>100</v>
      </c>
      <c r="AH269" s="4">
        <v>0</v>
      </c>
      <c r="AI269" s="4" t="s">
        <v>1018</v>
      </c>
      <c r="AJ269" s="4" t="s">
        <v>783</v>
      </c>
      <c r="AK269" s="4"/>
      <c r="AL269" s="4"/>
      <c r="AM269" s="4"/>
      <c r="AN269" s="9"/>
      <c r="AO269" s="4"/>
      <c r="AP269" s="9"/>
      <c r="AQ269" s="4"/>
      <c r="AR269" s="4" t="s">
        <v>923</v>
      </c>
      <c r="AS269" s="4"/>
      <c r="AT269" s="4" t="s">
        <v>324</v>
      </c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</row>
    <row r="270" spans="1:57" s="38" customFormat="1" ht="45.75" customHeight="1">
      <c r="A270" s="92" t="s">
        <v>532</v>
      </c>
      <c r="B270" s="4" t="s">
        <v>535</v>
      </c>
      <c r="C270" s="92" t="s">
        <v>389</v>
      </c>
      <c r="D270" s="96" t="s">
        <v>227</v>
      </c>
      <c r="E270" s="95">
        <v>154.3</v>
      </c>
      <c r="F270" s="92" t="s">
        <v>468</v>
      </c>
      <c r="G270" s="92" t="s">
        <v>1101</v>
      </c>
      <c r="H270" s="92" t="s">
        <v>642</v>
      </c>
      <c r="I270" s="4" t="s">
        <v>928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8">
        <f>V270/250</f>
        <v>14.1</v>
      </c>
      <c r="U270" s="8">
        <f>GEOMEAN(T270:T274)</f>
        <v>21.743050123004885</v>
      </c>
      <c r="V270" s="4">
        <v>3525</v>
      </c>
      <c r="W270" s="9">
        <f>GEOMEAN(V270:V274)</f>
        <v>5431.574727218137</v>
      </c>
      <c r="X270" s="4" t="s">
        <v>895</v>
      </c>
      <c r="Y270" s="4" t="s">
        <v>895</v>
      </c>
      <c r="Z270" s="4"/>
      <c r="AA270" s="4" t="s">
        <v>922</v>
      </c>
      <c r="AB270" s="4">
        <v>5</v>
      </c>
      <c r="AC270" s="4" t="s">
        <v>743</v>
      </c>
      <c r="AD270" s="4" t="s">
        <v>895</v>
      </c>
      <c r="AE270" s="4" t="s">
        <v>784</v>
      </c>
      <c r="AF270" s="4"/>
      <c r="AG270" s="4"/>
      <c r="AH270" s="4"/>
      <c r="AI270" s="4"/>
      <c r="AJ270" s="4"/>
      <c r="AK270" s="4"/>
      <c r="AL270" s="4" t="s">
        <v>1365</v>
      </c>
      <c r="AM270" s="4"/>
      <c r="AN270" s="9">
        <v>22</v>
      </c>
      <c r="AO270" s="4" t="s">
        <v>1249</v>
      </c>
      <c r="AP270" s="9">
        <v>1827</v>
      </c>
      <c r="AQ270" s="9">
        <v>872</v>
      </c>
      <c r="AR270" s="4" t="s">
        <v>922</v>
      </c>
      <c r="AS270" s="4"/>
      <c r="AT270" s="4" t="s">
        <v>885</v>
      </c>
      <c r="AU270" s="4" t="s">
        <v>414</v>
      </c>
      <c r="AV270" s="4" t="s">
        <v>191</v>
      </c>
      <c r="AW270" s="4" t="s">
        <v>1006</v>
      </c>
      <c r="AX270" s="4" t="s">
        <v>890</v>
      </c>
      <c r="AY270" s="4" t="s">
        <v>35</v>
      </c>
      <c r="AZ270" s="4" t="s">
        <v>837</v>
      </c>
      <c r="BA270" s="4"/>
      <c r="BB270" s="4"/>
      <c r="BC270" s="4"/>
      <c r="BD270" s="4"/>
      <c r="BE270" s="4"/>
    </row>
    <row r="271" spans="1:57" s="38" customFormat="1" ht="45.75" customHeight="1">
      <c r="A271" s="93"/>
      <c r="B271" s="4" t="s">
        <v>535</v>
      </c>
      <c r="C271" s="93"/>
      <c r="D271" s="85"/>
      <c r="E271" s="85"/>
      <c r="F271" s="93"/>
      <c r="G271" s="93"/>
      <c r="H271" s="93"/>
      <c r="I271" s="4" t="s">
        <v>821</v>
      </c>
      <c r="J271" s="4">
        <v>12.5</v>
      </c>
      <c r="K271" s="4">
        <v>0.9</v>
      </c>
      <c r="L271" s="4">
        <v>25</v>
      </c>
      <c r="M271" s="4">
        <v>1.2</v>
      </c>
      <c r="N271" s="4">
        <v>50</v>
      </c>
      <c r="O271" s="4">
        <v>2.6</v>
      </c>
      <c r="P271" s="4"/>
      <c r="Q271" s="4"/>
      <c r="R271" s="4"/>
      <c r="S271" s="4"/>
      <c r="T271" s="8">
        <f>V271/250</f>
        <v>20.4</v>
      </c>
      <c r="U271" s="4"/>
      <c r="V271" s="4">
        <v>5100</v>
      </c>
      <c r="W271" s="4"/>
      <c r="X271" s="4" t="s">
        <v>895</v>
      </c>
      <c r="Y271" s="4"/>
      <c r="Z271" s="4" t="s">
        <v>414</v>
      </c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 t="s">
        <v>1202</v>
      </c>
      <c r="AN271" s="4"/>
      <c r="AO271" s="4"/>
      <c r="AP271" s="4"/>
      <c r="AQ271" s="4"/>
      <c r="AR271" s="4"/>
      <c r="AS271" s="4"/>
      <c r="AT271" s="4" t="s">
        <v>1007</v>
      </c>
      <c r="AU271" s="4" t="s">
        <v>414</v>
      </c>
      <c r="AV271" s="4" t="s">
        <v>837</v>
      </c>
      <c r="AW271" s="4" t="s">
        <v>619</v>
      </c>
      <c r="AX271" s="4" t="s">
        <v>416</v>
      </c>
      <c r="AY271" s="4" t="s">
        <v>996</v>
      </c>
      <c r="AZ271" s="4" t="s">
        <v>997</v>
      </c>
      <c r="BA271" s="4"/>
      <c r="BB271" s="4"/>
      <c r="BC271" s="4"/>
      <c r="BD271" s="4"/>
      <c r="BE271" s="4"/>
    </row>
    <row r="272" spans="1:57" s="38" customFormat="1" ht="45.75" customHeight="1">
      <c r="A272" s="93"/>
      <c r="B272" s="4" t="s">
        <v>535</v>
      </c>
      <c r="C272" s="93"/>
      <c r="D272" s="85"/>
      <c r="E272" s="85"/>
      <c r="F272" s="93"/>
      <c r="G272" s="93"/>
      <c r="H272" s="93"/>
      <c r="I272" s="4" t="s">
        <v>585</v>
      </c>
      <c r="J272" s="4">
        <v>1</v>
      </c>
      <c r="K272" s="4">
        <v>1</v>
      </c>
      <c r="L272" s="4">
        <v>3</v>
      </c>
      <c r="M272" s="4">
        <v>1</v>
      </c>
      <c r="N272" s="4">
        <v>10</v>
      </c>
      <c r="O272" s="4">
        <v>1.3</v>
      </c>
      <c r="P272" s="4">
        <v>30</v>
      </c>
      <c r="Q272" s="4">
        <v>3.4</v>
      </c>
      <c r="R272" s="4">
        <v>50</v>
      </c>
      <c r="S272" s="4">
        <v>3.9</v>
      </c>
      <c r="T272" s="4">
        <v>26</v>
      </c>
      <c r="U272" s="4"/>
      <c r="V272" s="4">
        <v>6475</v>
      </c>
      <c r="W272" s="4"/>
      <c r="X272" s="4" t="s">
        <v>895</v>
      </c>
      <c r="Y272" s="4"/>
      <c r="Z272" s="4" t="s">
        <v>29</v>
      </c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 t="s">
        <v>1250</v>
      </c>
      <c r="AP272" s="4"/>
      <c r="AQ272" s="4"/>
      <c r="AR272" s="4"/>
      <c r="AS272" s="4"/>
      <c r="AT272" s="4" t="s">
        <v>327</v>
      </c>
      <c r="AU272" s="4" t="s">
        <v>837</v>
      </c>
      <c r="AV272" s="4"/>
      <c r="AW272" s="4"/>
      <c r="AX272" s="4"/>
      <c r="AY272" s="4"/>
      <c r="AZ272" s="4"/>
      <c r="BA272" s="4"/>
      <c r="BB272" s="4"/>
      <c r="BC272" s="4"/>
      <c r="BD272" s="4"/>
      <c r="BE272" s="4"/>
    </row>
    <row r="273" spans="1:57" s="38" customFormat="1" ht="69" customHeight="1">
      <c r="A273" s="93"/>
      <c r="B273" s="4" t="s">
        <v>535</v>
      </c>
      <c r="C273" s="93"/>
      <c r="D273" s="85"/>
      <c r="E273" s="85"/>
      <c r="F273" s="93"/>
      <c r="G273" s="93"/>
      <c r="H273" s="93"/>
      <c r="I273" s="4" t="s">
        <v>821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11">
        <v>57</v>
      </c>
      <c r="U273" s="4"/>
      <c r="V273" s="9">
        <v>14250</v>
      </c>
      <c r="W273" s="4"/>
      <c r="X273" s="4" t="s">
        <v>895</v>
      </c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 t="s">
        <v>1251</v>
      </c>
      <c r="AP273" s="4"/>
      <c r="AQ273" s="4"/>
      <c r="AR273" s="4"/>
      <c r="AS273" s="4"/>
      <c r="AT273" s="4" t="s">
        <v>1151</v>
      </c>
      <c r="AU273" s="4" t="s">
        <v>414</v>
      </c>
      <c r="AV273" s="4"/>
      <c r="AW273" s="4"/>
      <c r="AX273" s="4"/>
      <c r="AY273" s="4"/>
      <c r="AZ273" s="4"/>
      <c r="BA273" s="4"/>
      <c r="BB273" s="4"/>
      <c r="BC273" s="4"/>
      <c r="BD273" s="4"/>
      <c r="BE273" s="4"/>
    </row>
    <row r="274" spans="1:57" s="38" customFormat="1" ht="45.75" customHeight="1">
      <c r="A274" s="93"/>
      <c r="B274" s="4" t="s">
        <v>535</v>
      </c>
      <c r="C274" s="93"/>
      <c r="D274" s="85"/>
      <c r="E274" s="85"/>
      <c r="F274" s="93"/>
      <c r="G274" s="93"/>
      <c r="H274" s="93"/>
      <c r="I274" s="4" t="s">
        <v>585</v>
      </c>
      <c r="J274" s="4">
        <v>2.5</v>
      </c>
      <c r="K274" s="4">
        <v>1.7</v>
      </c>
      <c r="L274" s="4">
        <v>5</v>
      </c>
      <c r="M274" s="4">
        <v>2.4</v>
      </c>
      <c r="N274" s="4">
        <v>10</v>
      </c>
      <c r="O274" s="4">
        <v>2.8</v>
      </c>
      <c r="P274" s="4">
        <v>25</v>
      </c>
      <c r="Q274" s="4">
        <v>4.8</v>
      </c>
      <c r="R274" s="4">
        <v>50</v>
      </c>
      <c r="S274" s="4">
        <v>6</v>
      </c>
      <c r="T274" s="4">
        <v>11.4</v>
      </c>
      <c r="U274" s="4"/>
      <c r="V274" s="9">
        <v>2850</v>
      </c>
      <c r="W274" s="4"/>
      <c r="X274" s="4" t="s">
        <v>895</v>
      </c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 t="s">
        <v>1376</v>
      </c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</row>
    <row r="275" spans="1:57" s="38" customFormat="1" ht="83.25" customHeight="1">
      <c r="A275" s="93"/>
      <c r="B275" s="4" t="s">
        <v>535</v>
      </c>
      <c r="C275" s="93"/>
      <c r="D275" s="85"/>
      <c r="E275" s="85"/>
      <c r="F275" s="93"/>
      <c r="G275" s="93"/>
      <c r="H275" s="93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9"/>
      <c r="Y275" s="4"/>
      <c r="Z275" s="4"/>
      <c r="AA275" s="9"/>
      <c r="AB275" s="4"/>
      <c r="AC275" s="4"/>
      <c r="AD275" s="4"/>
      <c r="AE275" s="4"/>
      <c r="AF275" s="11"/>
      <c r="AG275" s="10"/>
      <c r="AH275" s="4"/>
      <c r="AI275" s="4"/>
      <c r="AJ275" s="4"/>
      <c r="AK275" s="4"/>
      <c r="AL275" s="4"/>
      <c r="AM275" s="4"/>
      <c r="AN275" s="4"/>
      <c r="AO275" s="4" t="s">
        <v>1252</v>
      </c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</row>
    <row r="276" spans="1:57" s="38" customFormat="1" ht="45.75" customHeight="1">
      <c r="A276" s="94"/>
      <c r="B276" s="4" t="s">
        <v>535</v>
      </c>
      <c r="C276" s="94"/>
      <c r="D276" s="86"/>
      <c r="E276" s="86"/>
      <c r="F276" s="94"/>
      <c r="G276" s="94"/>
      <c r="H276" s="9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8"/>
      <c r="U276" s="4"/>
      <c r="V276" s="4"/>
      <c r="W276" s="4"/>
      <c r="X276" s="9"/>
      <c r="Y276" s="4"/>
      <c r="Z276" s="4"/>
      <c r="AA276" s="9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</row>
    <row r="277" spans="1:57" s="38" customFormat="1" ht="45.75" customHeight="1">
      <c r="A277" s="19" t="s">
        <v>342</v>
      </c>
      <c r="B277" s="19" t="s">
        <v>991</v>
      </c>
      <c r="C277" s="19"/>
      <c r="D277" s="19" t="s">
        <v>723</v>
      </c>
      <c r="E277" s="19" t="s">
        <v>723</v>
      </c>
      <c r="F277" s="19" t="s">
        <v>723</v>
      </c>
      <c r="G277" s="19" t="s">
        <v>723</v>
      </c>
      <c r="H277" s="19" t="s">
        <v>723</v>
      </c>
      <c r="I277" s="19" t="s">
        <v>585</v>
      </c>
      <c r="J277" s="19">
        <v>2.5</v>
      </c>
      <c r="K277" s="19">
        <v>1.2</v>
      </c>
      <c r="L277" s="19">
        <v>5</v>
      </c>
      <c r="M277" s="19">
        <v>0.7</v>
      </c>
      <c r="N277" s="19">
        <v>10</v>
      </c>
      <c r="O277" s="19">
        <v>1.7</v>
      </c>
      <c r="P277" s="19">
        <v>25</v>
      </c>
      <c r="Q277" s="19">
        <v>1.8</v>
      </c>
      <c r="R277" s="19">
        <v>50</v>
      </c>
      <c r="S277" s="19">
        <v>2.8</v>
      </c>
      <c r="T277" s="11" t="s">
        <v>544</v>
      </c>
      <c r="U277" s="8" t="s">
        <v>544</v>
      </c>
      <c r="V277" s="4" t="s">
        <v>544</v>
      </c>
      <c r="W277" s="9" t="s">
        <v>544</v>
      </c>
      <c r="X277" s="4" t="s">
        <v>1018</v>
      </c>
      <c r="Y277" s="4" t="s">
        <v>1018</v>
      </c>
      <c r="Z277" s="4"/>
      <c r="AA277" s="4" t="s">
        <v>923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 t="s">
        <v>1365</v>
      </c>
      <c r="AM277" s="4" t="s">
        <v>1381</v>
      </c>
      <c r="AN277" s="4">
        <v>6897</v>
      </c>
      <c r="AO277" s="4"/>
      <c r="AP277" s="9"/>
      <c r="AQ277" s="9">
        <v>6897</v>
      </c>
      <c r="AR277" s="4" t="s">
        <v>923</v>
      </c>
      <c r="AS277" s="4"/>
      <c r="AT277" s="4" t="s">
        <v>327</v>
      </c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</row>
    <row r="278" spans="1:57" s="38" customFormat="1" ht="45.75" customHeight="1">
      <c r="A278" s="92" t="s">
        <v>904</v>
      </c>
      <c r="B278" s="4" t="s">
        <v>1166</v>
      </c>
      <c r="C278" s="92" t="s">
        <v>175</v>
      </c>
      <c r="D278" s="96" t="s">
        <v>172</v>
      </c>
      <c r="E278" s="95">
        <v>100.1</v>
      </c>
      <c r="F278" s="92" t="s">
        <v>173</v>
      </c>
      <c r="G278" s="92" t="s">
        <v>1101</v>
      </c>
      <c r="H278" s="92" t="s">
        <v>613</v>
      </c>
      <c r="I278" s="4" t="s">
        <v>821</v>
      </c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>
        <v>0.2</v>
      </c>
      <c r="U278" s="11">
        <f>GEOMEAN(T278:T285)</f>
        <v>0.12221927205724477</v>
      </c>
      <c r="V278" s="9">
        <v>50</v>
      </c>
      <c r="W278" s="9">
        <f>GEOMEAN(V278:V285)</f>
        <v>30.55481801431119</v>
      </c>
      <c r="X278" s="9" t="s">
        <v>787</v>
      </c>
      <c r="Y278" s="9" t="s">
        <v>533</v>
      </c>
      <c r="Z278" s="9"/>
      <c r="AA278" s="9" t="s">
        <v>922</v>
      </c>
      <c r="AB278" s="4"/>
      <c r="AC278" s="4"/>
      <c r="AD278" s="4"/>
      <c r="AE278" s="4"/>
      <c r="AF278" s="4"/>
      <c r="AG278" s="10" t="s">
        <v>352</v>
      </c>
      <c r="AH278" s="4">
        <v>23</v>
      </c>
      <c r="AI278" s="4" t="s">
        <v>895</v>
      </c>
      <c r="AJ278" s="4" t="s">
        <v>784</v>
      </c>
      <c r="AK278" s="4"/>
      <c r="AL278" s="4" t="s">
        <v>1365</v>
      </c>
      <c r="AM278" s="4"/>
      <c r="AN278" s="9"/>
      <c r="AO278" s="4" t="s">
        <v>1253</v>
      </c>
      <c r="AP278" s="9">
        <v>122</v>
      </c>
      <c r="AQ278" s="9">
        <v>122</v>
      </c>
      <c r="AR278" s="4" t="s">
        <v>922</v>
      </c>
      <c r="AS278" s="4"/>
      <c r="AT278" s="4" t="s">
        <v>599</v>
      </c>
      <c r="AU278" s="4" t="s">
        <v>492</v>
      </c>
      <c r="AV278" s="4" t="s">
        <v>948</v>
      </c>
      <c r="AW278" s="4" t="s">
        <v>950</v>
      </c>
      <c r="AX278" s="4"/>
      <c r="AY278" s="4"/>
      <c r="AZ278" s="4"/>
      <c r="BA278" s="4"/>
      <c r="BB278" s="4"/>
      <c r="BC278" s="4"/>
      <c r="BD278" s="4"/>
      <c r="BE278" s="4"/>
    </row>
    <row r="279" spans="1:57" s="38" customFormat="1" ht="45.75" customHeight="1">
      <c r="A279" s="93"/>
      <c r="B279" s="4" t="s">
        <v>1166</v>
      </c>
      <c r="C279" s="93"/>
      <c r="D279" s="85"/>
      <c r="E279" s="85"/>
      <c r="F279" s="93"/>
      <c r="G279" s="93"/>
      <c r="H279" s="93"/>
      <c r="I279" s="4" t="s">
        <v>1103</v>
      </c>
      <c r="J279" s="4">
        <v>0.05</v>
      </c>
      <c r="K279" s="4">
        <v>1.3</v>
      </c>
      <c r="L279" s="4">
        <v>0.125</v>
      </c>
      <c r="M279" s="4">
        <v>4.3</v>
      </c>
      <c r="N279" s="4">
        <v>0.25</v>
      </c>
      <c r="O279" s="4">
        <v>7.6</v>
      </c>
      <c r="P279" s="4">
        <v>0.5</v>
      </c>
      <c r="Q279" s="4">
        <v>11.6</v>
      </c>
      <c r="R279" s="4">
        <v>1.25</v>
      </c>
      <c r="S279" s="4">
        <v>17.7</v>
      </c>
      <c r="T279" s="11">
        <v>0.104</v>
      </c>
      <c r="U279" s="4"/>
      <c r="V279" s="4">
        <v>26</v>
      </c>
      <c r="W279" s="4"/>
      <c r="X279" s="4" t="s">
        <v>787</v>
      </c>
      <c r="Y279" s="4"/>
      <c r="Z279" s="4"/>
      <c r="AA279" s="4"/>
      <c r="AB279" s="11"/>
      <c r="AC279" s="4"/>
      <c r="AD279" s="4"/>
      <c r="AE279" s="4"/>
      <c r="AF279" s="11"/>
      <c r="AG279" s="4"/>
      <c r="AH279" s="4"/>
      <c r="AI279" s="4"/>
      <c r="AJ279" s="4"/>
      <c r="AK279" s="4"/>
      <c r="AL279" s="4"/>
      <c r="AM279" s="4"/>
      <c r="AN279" s="4"/>
      <c r="AO279" s="4" t="s">
        <v>1254</v>
      </c>
      <c r="AP279" s="9"/>
      <c r="AQ279" s="4"/>
      <c r="AR279" s="4"/>
      <c r="AS279" s="4"/>
      <c r="AT279" s="4" t="s">
        <v>619</v>
      </c>
      <c r="AU279" s="4" t="s">
        <v>413</v>
      </c>
      <c r="AV279" s="4" t="s">
        <v>718</v>
      </c>
      <c r="AW279" s="4" t="s">
        <v>949</v>
      </c>
      <c r="AX279" s="4"/>
      <c r="AY279" s="4"/>
      <c r="AZ279" s="4"/>
      <c r="BA279" s="4"/>
      <c r="BB279" s="4"/>
      <c r="BC279" s="4"/>
      <c r="BD279" s="4"/>
      <c r="BE279" s="4"/>
    </row>
    <row r="280" spans="1:57" s="38" customFormat="1" ht="45.75" customHeight="1">
      <c r="A280" s="93"/>
      <c r="B280" s="4" t="s">
        <v>1166</v>
      </c>
      <c r="C280" s="93"/>
      <c r="D280" s="85"/>
      <c r="E280" s="85"/>
      <c r="F280" s="93"/>
      <c r="G280" s="93"/>
      <c r="H280" s="93"/>
      <c r="I280" s="4" t="s">
        <v>1103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11">
        <v>0.092</v>
      </c>
      <c r="U280" s="4"/>
      <c r="V280" s="4">
        <v>23</v>
      </c>
      <c r="W280" s="4"/>
      <c r="X280" s="9" t="s">
        <v>533</v>
      </c>
      <c r="Y280" s="4"/>
      <c r="Z280" s="4"/>
      <c r="AA280" s="9"/>
      <c r="AB280" s="11"/>
      <c r="AC280" s="4"/>
      <c r="AD280" s="4"/>
      <c r="AE280" s="4"/>
      <c r="AF280" s="11"/>
      <c r="AG280" s="10"/>
      <c r="AH280" s="4"/>
      <c r="AI280" s="4"/>
      <c r="AJ280" s="4"/>
      <c r="AK280" s="4"/>
      <c r="AL280" s="4"/>
      <c r="AM280" s="4"/>
      <c r="AN280" s="4"/>
      <c r="AO280" s="4" t="s">
        <v>1255</v>
      </c>
      <c r="AP280" s="9"/>
      <c r="AQ280" s="4"/>
      <c r="AR280" s="4"/>
      <c r="AS280" s="4"/>
      <c r="AT280" s="4" t="s">
        <v>598</v>
      </c>
      <c r="AU280" s="4" t="s">
        <v>599</v>
      </c>
      <c r="AV280" s="4" t="s">
        <v>718</v>
      </c>
      <c r="AW280" s="4" t="s">
        <v>1006</v>
      </c>
      <c r="AX280" s="4"/>
      <c r="AY280" s="4"/>
      <c r="AZ280" s="4"/>
      <c r="BA280" s="4"/>
      <c r="BB280" s="4"/>
      <c r="BC280" s="4"/>
      <c r="BD280" s="4"/>
      <c r="BE280" s="4"/>
    </row>
    <row r="281" spans="1:57" s="38" customFormat="1" ht="45.75" customHeight="1">
      <c r="A281" s="93"/>
      <c r="B281" s="4" t="s">
        <v>1166</v>
      </c>
      <c r="C281" s="93"/>
      <c r="D281" s="85"/>
      <c r="E281" s="85"/>
      <c r="F281" s="93"/>
      <c r="G281" s="93"/>
      <c r="H281" s="93"/>
      <c r="I281" s="4" t="s">
        <v>1103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11">
        <v>0.06</v>
      </c>
      <c r="U281" s="4"/>
      <c r="V281" s="9">
        <v>15</v>
      </c>
      <c r="W281" s="4"/>
      <c r="X281" s="4" t="s">
        <v>533</v>
      </c>
      <c r="Y281" s="4"/>
      <c r="Z281" s="4"/>
      <c r="AA281" s="4"/>
      <c r="AB281" s="11"/>
      <c r="AC281" s="4"/>
      <c r="AD281" s="4"/>
      <c r="AE281" s="4"/>
      <c r="AF281" s="11"/>
      <c r="AG281" s="10"/>
      <c r="AH281" s="4"/>
      <c r="AI281" s="4"/>
      <c r="AJ281" s="4"/>
      <c r="AK281" s="4"/>
      <c r="AL281" s="4"/>
      <c r="AM281" s="4"/>
      <c r="AN281" s="4"/>
      <c r="AO281" s="4"/>
      <c r="AP281" s="9"/>
      <c r="AQ281" s="4"/>
      <c r="AR281" s="4"/>
      <c r="AS281" s="4"/>
      <c r="AT281" s="4" t="s">
        <v>1007</v>
      </c>
      <c r="AU281" s="4" t="s">
        <v>492</v>
      </c>
      <c r="AV281" s="4" t="s">
        <v>718</v>
      </c>
      <c r="AW281" s="4"/>
      <c r="AX281" s="4"/>
      <c r="AY281" s="4"/>
      <c r="AZ281" s="4"/>
      <c r="BA281" s="4"/>
      <c r="BB281" s="4"/>
      <c r="BC281" s="4"/>
      <c r="BD281" s="4"/>
      <c r="BE281" s="4"/>
    </row>
    <row r="282" spans="1:57" s="38" customFormat="1" ht="45.75" customHeight="1">
      <c r="A282" s="93"/>
      <c r="B282" s="4" t="s">
        <v>1166</v>
      </c>
      <c r="C282" s="93"/>
      <c r="D282" s="85"/>
      <c r="E282" s="85"/>
      <c r="F282" s="93"/>
      <c r="G282" s="93"/>
      <c r="H282" s="93"/>
      <c r="I282" s="4" t="s">
        <v>452</v>
      </c>
      <c r="J282" s="4">
        <v>3.1</v>
      </c>
      <c r="K282" s="4">
        <v>9.8</v>
      </c>
      <c r="L282" s="4">
        <v>6.2</v>
      </c>
      <c r="M282" s="4">
        <v>21.4</v>
      </c>
      <c r="N282" s="4">
        <v>12.5</v>
      </c>
      <c r="O282" s="4">
        <v>22.9</v>
      </c>
      <c r="P282" s="4"/>
      <c r="Q282" s="4"/>
      <c r="R282" s="4"/>
      <c r="S282" s="4"/>
      <c r="T282" s="8">
        <v>2.0648848330166185</v>
      </c>
      <c r="U282" s="4"/>
      <c r="V282" s="9">
        <v>516.2212082541546</v>
      </c>
      <c r="W282" s="4"/>
      <c r="X282" s="9" t="s">
        <v>1314</v>
      </c>
      <c r="Y282" s="4"/>
      <c r="Z282" s="4"/>
      <c r="AA282" s="9"/>
      <c r="AB282" s="11"/>
      <c r="AC282" s="4"/>
      <c r="AD282" s="4"/>
      <c r="AE282" s="4"/>
      <c r="AF282" s="11"/>
      <c r="AG282" s="10"/>
      <c r="AH282" s="4"/>
      <c r="AI282" s="4"/>
      <c r="AJ282" s="4"/>
      <c r="AK282" s="4"/>
      <c r="AL282" s="4"/>
      <c r="AM282" s="4"/>
      <c r="AN282" s="4"/>
      <c r="AO282" s="4"/>
      <c r="AP282" s="9"/>
      <c r="AQ282" s="4"/>
      <c r="AR282" s="4"/>
      <c r="AS282" s="4"/>
      <c r="AT282" s="4" t="s">
        <v>643</v>
      </c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</row>
    <row r="283" spans="1:57" s="38" customFormat="1" ht="45.75" customHeight="1">
      <c r="A283" s="93"/>
      <c r="B283" s="4" t="s">
        <v>1166</v>
      </c>
      <c r="C283" s="93"/>
      <c r="D283" s="85"/>
      <c r="E283" s="85"/>
      <c r="F283" s="93"/>
      <c r="G283" s="93"/>
      <c r="H283" s="93"/>
      <c r="I283" s="4" t="s">
        <v>545</v>
      </c>
      <c r="J283" s="4">
        <v>0.25</v>
      </c>
      <c r="K283" s="4" t="s">
        <v>176</v>
      </c>
      <c r="L283" s="4">
        <v>0.5</v>
      </c>
      <c r="M283" s="4" t="s">
        <v>176</v>
      </c>
      <c r="N283" s="4">
        <v>1</v>
      </c>
      <c r="O283" s="4" t="s">
        <v>176</v>
      </c>
      <c r="P283" s="4">
        <v>2.5</v>
      </c>
      <c r="Q283" s="4" t="s">
        <v>176</v>
      </c>
      <c r="R283" s="4">
        <v>5</v>
      </c>
      <c r="S283" s="4" t="s">
        <v>177</v>
      </c>
      <c r="T283" s="4">
        <v>0.002</v>
      </c>
      <c r="U283" s="4"/>
      <c r="V283" s="9">
        <v>0.5</v>
      </c>
      <c r="W283" s="4"/>
      <c r="X283" s="11" t="s">
        <v>533</v>
      </c>
      <c r="Y283" s="4"/>
      <c r="Z283" s="4"/>
      <c r="AA283" s="11"/>
      <c r="AB283" s="11"/>
      <c r="AC283" s="4"/>
      <c r="AD283" s="4"/>
      <c r="AE283" s="4"/>
      <c r="AF283" s="11"/>
      <c r="AG283" s="10"/>
      <c r="AH283" s="4"/>
      <c r="AI283" s="4"/>
      <c r="AJ283" s="4"/>
      <c r="AK283" s="4"/>
      <c r="AL283" s="4"/>
      <c r="AM283" s="4"/>
      <c r="AN283" s="4"/>
      <c r="AO283" s="4"/>
      <c r="AP283" s="9"/>
      <c r="AQ283" s="4"/>
      <c r="AR283" s="4"/>
      <c r="AS283" s="4"/>
      <c r="AT283" s="4" t="s">
        <v>492</v>
      </c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</row>
    <row r="284" spans="1:57" s="38" customFormat="1" ht="45.75" customHeight="1">
      <c r="A284" s="93"/>
      <c r="B284" s="4" t="s">
        <v>1166</v>
      </c>
      <c r="C284" s="93"/>
      <c r="D284" s="85"/>
      <c r="E284" s="85"/>
      <c r="F284" s="93"/>
      <c r="G284" s="93"/>
      <c r="H284" s="93"/>
      <c r="I284" s="4" t="s">
        <v>821</v>
      </c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>
        <v>0.07</v>
      </c>
      <c r="U284" s="4"/>
      <c r="V284" s="9">
        <v>17.5</v>
      </c>
      <c r="W284" s="4"/>
      <c r="X284" s="9" t="s">
        <v>533</v>
      </c>
      <c r="Y284" s="4"/>
      <c r="Z284" s="4"/>
      <c r="AA284" s="9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9"/>
      <c r="AQ284" s="4"/>
      <c r="AR284" s="4"/>
      <c r="AS284" s="4"/>
      <c r="AT284" s="4" t="s">
        <v>999</v>
      </c>
      <c r="AU284" s="4" t="s">
        <v>492</v>
      </c>
      <c r="AV284" s="4"/>
      <c r="AW284" s="4"/>
      <c r="AX284" s="4"/>
      <c r="AY284" s="4"/>
      <c r="AZ284" s="4"/>
      <c r="BA284" s="4"/>
      <c r="BB284" s="4"/>
      <c r="BC284" s="4"/>
      <c r="BD284" s="4"/>
      <c r="BE284" s="4"/>
    </row>
    <row r="285" spans="1:57" s="38" customFormat="1" ht="45.75" customHeight="1">
      <c r="A285" s="94"/>
      <c r="B285" s="4" t="s">
        <v>1166</v>
      </c>
      <c r="C285" s="94"/>
      <c r="D285" s="86"/>
      <c r="E285" s="86"/>
      <c r="F285" s="94"/>
      <c r="G285" s="94"/>
      <c r="H285" s="94"/>
      <c r="I285" s="4" t="s">
        <v>305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>
        <v>1.5</v>
      </c>
      <c r="U285" s="4"/>
      <c r="V285" s="9">
        <v>375</v>
      </c>
      <c r="W285" s="4"/>
      <c r="X285" s="9" t="s">
        <v>1314</v>
      </c>
      <c r="Y285" s="4"/>
      <c r="Z285" s="4"/>
      <c r="AA285" s="9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9"/>
      <c r="AQ285" s="4"/>
      <c r="AR285" s="4"/>
      <c r="AS285" s="4"/>
      <c r="AT285" s="4" t="s">
        <v>999</v>
      </c>
      <c r="AU285" s="4" t="s">
        <v>492</v>
      </c>
      <c r="AV285" s="4"/>
      <c r="AW285" s="4"/>
      <c r="AX285" s="4"/>
      <c r="AY285" s="4"/>
      <c r="AZ285" s="4"/>
      <c r="BA285" s="4"/>
      <c r="BB285" s="4"/>
      <c r="BC285" s="4"/>
      <c r="BD285" s="4"/>
      <c r="BE285" s="4"/>
    </row>
    <row r="286" spans="1:57" s="38" customFormat="1" ht="46.5" customHeight="1">
      <c r="A286" s="4" t="s">
        <v>1037</v>
      </c>
      <c r="B286" s="4" t="s">
        <v>1029</v>
      </c>
      <c r="C286" s="4"/>
      <c r="D286" s="4"/>
      <c r="E286" s="4"/>
      <c r="F286" s="4"/>
      <c r="G286" s="4"/>
      <c r="H286" s="4"/>
      <c r="I286" s="4" t="s">
        <v>821</v>
      </c>
      <c r="J286" s="4">
        <v>10</v>
      </c>
      <c r="K286" s="9">
        <v>8</v>
      </c>
      <c r="L286" s="4">
        <v>25</v>
      </c>
      <c r="M286" s="9">
        <v>14</v>
      </c>
      <c r="N286" s="7">
        <v>50</v>
      </c>
      <c r="O286" s="9">
        <v>31</v>
      </c>
      <c r="P286" s="4"/>
      <c r="Q286" s="4"/>
      <c r="R286" s="4"/>
      <c r="S286" s="4"/>
      <c r="T286" s="8">
        <v>4.659972203002854</v>
      </c>
      <c r="U286" s="8">
        <v>4.659972203002854</v>
      </c>
      <c r="V286" s="9">
        <v>1164.9930507507136</v>
      </c>
      <c r="W286" s="9">
        <v>1164.9930507507136</v>
      </c>
      <c r="X286" s="4"/>
      <c r="Y286" s="4"/>
      <c r="Z286" s="4"/>
      <c r="AA286" s="4"/>
      <c r="AB286" s="4" t="s">
        <v>1038</v>
      </c>
      <c r="AC286" s="4" t="s">
        <v>1038</v>
      </c>
      <c r="AD286" s="4" t="s">
        <v>1018</v>
      </c>
      <c r="AE286" s="4" t="s">
        <v>1183</v>
      </c>
      <c r="AF286" s="7" t="s">
        <v>644</v>
      </c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 t="s">
        <v>140</v>
      </c>
      <c r="AR286" s="4"/>
      <c r="AS286" s="4"/>
      <c r="AT286" s="7" t="s">
        <v>644</v>
      </c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</row>
    <row r="287" spans="1:57" s="38" customFormat="1" ht="45.75" customHeight="1">
      <c r="A287" s="92" t="s">
        <v>353</v>
      </c>
      <c r="B287" s="4" t="s">
        <v>541</v>
      </c>
      <c r="C287" s="92" t="s">
        <v>524</v>
      </c>
      <c r="D287" s="96" t="s">
        <v>525</v>
      </c>
      <c r="E287" s="95">
        <v>92.1</v>
      </c>
      <c r="F287" s="92" t="s">
        <v>526</v>
      </c>
      <c r="G287" s="92" t="s">
        <v>1101</v>
      </c>
      <c r="H287" s="92" t="s">
        <v>527</v>
      </c>
      <c r="I287" s="4" t="s">
        <v>821</v>
      </c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 t="s">
        <v>544</v>
      </c>
      <c r="U287" s="8" t="s">
        <v>544</v>
      </c>
      <c r="V287" s="4" t="s">
        <v>544</v>
      </c>
      <c r="W287" s="9" t="s">
        <v>544</v>
      </c>
      <c r="X287" s="4" t="s">
        <v>1018</v>
      </c>
      <c r="Y287" s="4" t="s">
        <v>1018</v>
      </c>
      <c r="Z287" s="4"/>
      <c r="AA287" s="4" t="s">
        <v>922</v>
      </c>
      <c r="AB287" s="4">
        <v>100</v>
      </c>
      <c r="AC287" s="4">
        <v>0</v>
      </c>
      <c r="AD287" s="4" t="s">
        <v>1018</v>
      </c>
      <c r="AE287" s="4" t="s">
        <v>783</v>
      </c>
      <c r="AF287" s="4"/>
      <c r="AG287" s="4">
        <v>100</v>
      </c>
      <c r="AH287" s="4">
        <v>0</v>
      </c>
      <c r="AI287" s="4" t="s">
        <v>1018</v>
      </c>
      <c r="AJ287" s="4" t="s">
        <v>783</v>
      </c>
      <c r="AK287" s="4"/>
      <c r="AL287" s="4" t="s">
        <v>1365</v>
      </c>
      <c r="AM287" s="4" t="s">
        <v>1256</v>
      </c>
      <c r="AN287" s="9">
        <v>13793</v>
      </c>
      <c r="AO287" s="4"/>
      <c r="AP287" s="9"/>
      <c r="AQ287" s="9">
        <v>13793</v>
      </c>
      <c r="AR287" s="4" t="s">
        <v>922</v>
      </c>
      <c r="AS287" s="4" t="s">
        <v>599</v>
      </c>
      <c r="AT287" s="4" t="s">
        <v>620</v>
      </c>
      <c r="AU287" s="4" t="s">
        <v>598</v>
      </c>
      <c r="AV287" s="4" t="s">
        <v>413</v>
      </c>
      <c r="AW287" s="4" t="s">
        <v>890</v>
      </c>
      <c r="AX287" s="4"/>
      <c r="AY287" s="4"/>
      <c r="AZ287" s="4"/>
      <c r="BA287" s="4"/>
      <c r="BB287" s="4"/>
      <c r="BC287" s="4"/>
      <c r="BD287" s="4"/>
      <c r="BE287" s="4"/>
    </row>
    <row r="288" spans="1:57" s="38" customFormat="1" ht="45.75" customHeight="1">
      <c r="A288" s="94"/>
      <c r="B288" s="4" t="s">
        <v>541</v>
      </c>
      <c r="C288" s="94"/>
      <c r="D288" s="86"/>
      <c r="E288" s="86"/>
      <c r="F288" s="94"/>
      <c r="G288" s="94"/>
      <c r="H288" s="94"/>
      <c r="I288" s="4" t="s">
        <v>545</v>
      </c>
      <c r="J288" s="4">
        <v>25</v>
      </c>
      <c r="K288" s="4">
        <v>1.1</v>
      </c>
      <c r="L288" s="4">
        <v>50</v>
      </c>
      <c r="M288" s="4">
        <v>0.7</v>
      </c>
      <c r="N288" s="4">
        <v>100</v>
      </c>
      <c r="O288" s="4">
        <v>0.5</v>
      </c>
      <c r="P288" s="4"/>
      <c r="Q288" s="4"/>
      <c r="R288" s="4"/>
      <c r="S288" s="4"/>
      <c r="T288" s="4" t="s">
        <v>544</v>
      </c>
      <c r="U288" s="4"/>
      <c r="V288" s="4" t="s">
        <v>544</v>
      </c>
      <c r="W288" s="4"/>
      <c r="X288" s="4" t="s">
        <v>1018</v>
      </c>
      <c r="Y288" s="4"/>
      <c r="Z288" s="4" t="s">
        <v>620</v>
      </c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9"/>
      <c r="AO288" s="4"/>
      <c r="AP288" s="9"/>
      <c r="AQ288" s="4"/>
      <c r="AR288" s="4"/>
      <c r="AS288" s="4"/>
      <c r="AT288" s="4" t="s">
        <v>885</v>
      </c>
      <c r="AU288" s="4" t="s">
        <v>889</v>
      </c>
      <c r="AV288" s="4" t="s">
        <v>643</v>
      </c>
      <c r="AW288" s="4" t="s">
        <v>1096</v>
      </c>
      <c r="AX288" s="4"/>
      <c r="AY288" s="4"/>
      <c r="AZ288" s="4"/>
      <c r="BA288" s="4"/>
      <c r="BB288" s="4"/>
      <c r="BC288" s="4"/>
      <c r="BD288" s="4"/>
      <c r="BE288" s="4"/>
    </row>
    <row r="289" spans="1:57" s="38" customFormat="1" ht="45.75" customHeight="1">
      <c r="A289" s="92" t="s">
        <v>859</v>
      </c>
      <c r="B289" s="4" t="s">
        <v>860</v>
      </c>
      <c r="C289" s="92" t="s">
        <v>80</v>
      </c>
      <c r="D289" s="96" t="s">
        <v>226</v>
      </c>
      <c r="E289" s="97">
        <v>58</v>
      </c>
      <c r="F289" s="92" t="s">
        <v>126</v>
      </c>
      <c r="G289" s="92" t="s">
        <v>1101</v>
      </c>
      <c r="H289" s="92" t="s">
        <v>613</v>
      </c>
      <c r="I289" s="4" t="s">
        <v>545</v>
      </c>
      <c r="J289" s="4">
        <v>5</v>
      </c>
      <c r="K289" s="4">
        <v>18.1</v>
      </c>
      <c r="L289" s="4">
        <v>10</v>
      </c>
      <c r="M289" s="4">
        <v>13.5</v>
      </c>
      <c r="N289" s="4">
        <v>25</v>
      </c>
      <c r="O289" s="4">
        <v>12.2</v>
      </c>
      <c r="P289" s="4"/>
      <c r="Q289" s="4"/>
      <c r="R289" s="4"/>
      <c r="S289" s="4"/>
      <c r="T289" s="4">
        <f>V289/250</f>
        <v>0.6</v>
      </c>
      <c r="U289" s="8">
        <f>GEOMEAN(T289:T291)</f>
        <v>0.7488872387218507</v>
      </c>
      <c r="V289" s="4">
        <v>150</v>
      </c>
      <c r="W289" s="9">
        <f>GEOMEAN(V289:V291)</f>
        <v>187.2218096804626</v>
      </c>
      <c r="X289" s="4" t="s">
        <v>787</v>
      </c>
      <c r="Y289" s="4" t="s">
        <v>787</v>
      </c>
      <c r="Z289" s="4" t="s">
        <v>414</v>
      </c>
      <c r="AA289" s="4" t="s">
        <v>923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 t="s">
        <v>1365</v>
      </c>
      <c r="AM289" s="4" t="s">
        <v>1257</v>
      </c>
      <c r="AN289" s="9">
        <v>34.5</v>
      </c>
      <c r="AO289" s="4"/>
      <c r="AP289" s="9"/>
      <c r="AQ289" s="9">
        <v>34.5</v>
      </c>
      <c r="AR289" s="4" t="s">
        <v>923</v>
      </c>
      <c r="AS289" s="4"/>
      <c r="AT289" s="4" t="s">
        <v>619</v>
      </c>
      <c r="AU289" s="4" t="s">
        <v>414</v>
      </c>
      <c r="AV289" s="4" t="s">
        <v>191</v>
      </c>
      <c r="AW289" s="4" t="s">
        <v>81</v>
      </c>
      <c r="AX289" s="4" t="s">
        <v>415</v>
      </c>
      <c r="AY289" s="4" t="s">
        <v>890</v>
      </c>
      <c r="AZ289" s="4" t="s">
        <v>949</v>
      </c>
      <c r="BA289" s="4"/>
      <c r="BB289" s="4"/>
      <c r="BC289" s="4"/>
      <c r="BD289" s="4"/>
      <c r="BE289" s="4"/>
    </row>
    <row r="290" spans="1:57" s="38" customFormat="1" ht="45.75" customHeight="1">
      <c r="A290" s="93"/>
      <c r="B290" s="4" t="s">
        <v>860</v>
      </c>
      <c r="C290" s="93"/>
      <c r="D290" s="85"/>
      <c r="E290" s="85"/>
      <c r="F290" s="93"/>
      <c r="G290" s="93"/>
      <c r="H290" s="93"/>
      <c r="I290" s="4" t="s">
        <v>821</v>
      </c>
      <c r="J290" s="4">
        <v>1</v>
      </c>
      <c r="K290" s="4">
        <v>2.5</v>
      </c>
      <c r="L290" s="4">
        <v>2.5</v>
      </c>
      <c r="M290" s="4">
        <v>4.2</v>
      </c>
      <c r="N290" s="4">
        <v>5</v>
      </c>
      <c r="O290" s="4">
        <v>5.2</v>
      </c>
      <c r="P290" s="4">
        <v>10</v>
      </c>
      <c r="Q290" s="4">
        <v>10.3</v>
      </c>
      <c r="R290" s="4">
        <v>25</v>
      </c>
      <c r="S290" s="4">
        <v>15.8</v>
      </c>
      <c r="T290" s="4">
        <v>1.4</v>
      </c>
      <c r="U290" s="4"/>
      <c r="V290" s="4">
        <f>T290*250</f>
        <v>350</v>
      </c>
      <c r="W290" s="4"/>
      <c r="X290" s="4" t="s">
        <v>1314</v>
      </c>
      <c r="Y290" s="4"/>
      <c r="Z290" s="4" t="s">
        <v>155</v>
      </c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9"/>
      <c r="AO290" s="4"/>
      <c r="AP290" s="9"/>
      <c r="AQ290" s="4"/>
      <c r="AR290" s="4"/>
      <c r="AS290" s="4"/>
      <c r="AT290" s="4"/>
      <c r="BA290" s="4"/>
      <c r="BB290" s="4"/>
      <c r="BC290" s="4"/>
      <c r="BD290" s="4"/>
      <c r="BE290" s="4"/>
    </row>
    <row r="291" spans="1:57" s="38" customFormat="1" ht="45.75" customHeight="1">
      <c r="A291" s="94"/>
      <c r="B291" s="4" t="s">
        <v>860</v>
      </c>
      <c r="C291" s="94"/>
      <c r="D291" s="86"/>
      <c r="E291" s="86"/>
      <c r="F291" s="94"/>
      <c r="G291" s="94"/>
      <c r="H291" s="94"/>
      <c r="I291" s="4" t="s">
        <v>928</v>
      </c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>
        <v>0.5</v>
      </c>
      <c r="U291" s="4"/>
      <c r="V291" s="4">
        <f>T291*250</f>
        <v>125</v>
      </c>
      <c r="W291" s="4"/>
      <c r="X291" s="4" t="s">
        <v>787</v>
      </c>
      <c r="Y291" s="4"/>
      <c r="Z291" s="4" t="s">
        <v>1096</v>
      </c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9"/>
      <c r="AO291" s="4"/>
      <c r="AP291" s="9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</row>
    <row r="292" spans="1:57" s="38" customFormat="1" ht="45.75" customHeight="1">
      <c r="A292" s="92" t="s">
        <v>450</v>
      </c>
      <c r="B292" s="4" t="s">
        <v>739</v>
      </c>
      <c r="C292" s="92" t="s">
        <v>83</v>
      </c>
      <c r="D292" s="92" t="s">
        <v>82</v>
      </c>
      <c r="E292" s="92">
        <v>303.3</v>
      </c>
      <c r="F292" s="92" t="s">
        <v>723</v>
      </c>
      <c r="G292" s="92" t="s">
        <v>502</v>
      </c>
      <c r="H292" s="92" t="s">
        <v>313</v>
      </c>
      <c r="I292" s="4" t="s">
        <v>568</v>
      </c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8">
        <f>V292/250</f>
        <v>0.312</v>
      </c>
      <c r="U292" s="8">
        <f>GEOMEAN(T292)</f>
        <v>0.312</v>
      </c>
      <c r="V292" s="4">
        <v>78</v>
      </c>
      <c r="W292" s="9">
        <f>GEOMEAN(V292)</f>
        <v>78</v>
      </c>
      <c r="X292" s="4" t="s">
        <v>787</v>
      </c>
      <c r="Y292" s="4" t="s">
        <v>787</v>
      </c>
      <c r="Z292" s="4"/>
      <c r="AA292" s="4" t="s">
        <v>923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 t="s">
        <v>1365</v>
      </c>
      <c r="AM292" s="4" t="s">
        <v>1258</v>
      </c>
      <c r="AN292" s="8">
        <v>6.5</v>
      </c>
      <c r="AO292" s="4"/>
      <c r="AP292" s="9"/>
      <c r="AQ292" s="8">
        <v>6.5</v>
      </c>
      <c r="AR292" s="4" t="s">
        <v>923</v>
      </c>
      <c r="AS292" s="4"/>
      <c r="AT292" s="4" t="s">
        <v>621</v>
      </c>
      <c r="AU292" s="4" t="s">
        <v>415</v>
      </c>
      <c r="AV292" s="4" t="s">
        <v>890</v>
      </c>
      <c r="AW292" s="4"/>
      <c r="AX292" s="4"/>
      <c r="AY292" s="4"/>
      <c r="AZ292" s="4"/>
      <c r="BA292" s="4"/>
      <c r="BB292" s="4"/>
      <c r="BC292" s="4"/>
      <c r="BD292" s="4"/>
      <c r="BE292" s="4"/>
    </row>
    <row r="293" spans="1:57" s="38" customFormat="1" ht="45.75" customHeight="1">
      <c r="A293" s="94"/>
      <c r="B293" s="4"/>
      <c r="C293" s="94"/>
      <c r="D293" s="94"/>
      <c r="E293" s="94"/>
      <c r="F293" s="94"/>
      <c r="G293" s="94"/>
      <c r="H293" s="94"/>
      <c r="I293" s="4" t="s">
        <v>568</v>
      </c>
      <c r="J293" s="4">
        <v>5</v>
      </c>
      <c r="K293" s="4">
        <v>21.8</v>
      </c>
      <c r="L293" s="4">
        <v>10</v>
      </c>
      <c r="M293" s="4">
        <v>10.9</v>
      </c>
      <c r="N293" s="4">
        <v>25</v>
      </c>
      <c r="O293" s="4">
        <v>17.9</v>
      </c>
      <c r="P293" s="4"/>
      <c r="Q293" s="4"/>
      <c r="R293" s="4"/>
      <c r="S293" s="4"/>
      <c r="T293" s="8" t="s">
        <v>315</v>
      </c>
      <c r="U293" s="8"/>
      <c r="V293" s="4"/>
      <c r="W293" s="9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8"/>
      <c r="AO293" s="4"/>
      <c r="AP293" s="9"/>
      <c r="AQ293" s="8"/>
      <c r="AR293" s="4"/>
      <c r="AS293" s="4"/>
      <c r="AT293" s="4" t="s">
        <v>317</v>
      </c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</row>
    <row r="294" spans="1:57" s="38" customFormat="1" ht="45.75" customHeight="1">
      <c r="A294" s="7" t="s">
        <v>350</v>
      </c>
      <c r="B294" s="7" t="s">
        <v>351</v>
      </c>
      <c r="C294" s="7"/>
      <c r="D294" s="10" t="s">
        <v>211</v>
      </c>
      <c r="E294" s="7">
        <v>86.2</v>
      </c>
      <c r="F294" s="7" t="s">
        <v>210</v>
      </c>
      <c r="G294" s="7" t="s">
        <v>1101</v>
      </c>
      <c r="H294" s="7" t="s">
        <v>209</v>
      </c>
      <c r="I294" s="7" t="s">
        <v>821</v>
      </c>
      <c r="J294" s="7">
        <v>25</v>
      </c>
      <c r="K294" s="7" t="s">
        <v>212</v>
      </c>
      <c r="L294" s="7">
        <v>50</v>
      </c>
      <c r="M294" s="7" t="s">
        <v>212</v>
      </c>
      <c r="N294" s="7">
        <v>100</v>
      </c>
      <c r="O294" s="7" t="s">
        <v>420</v>
      </c>
      <c r="P294" s="7"/>
      <c r="Q294" s="7"/>
      <c r="R294" s="7"/>
      <c r="S294" s="7"/>
      <c r="T294" s="4" t="s">
        <v>544</v>
      </c>
      <c r="U294" s="8" t="s">
        <v>544</v>
      </c>
      <c r="V294" s="4" t="s">
        <v>544</v>
      </c>
      <c r="W294" s="9" t="s">
        <v>544</v>
      </c>
      <c r="X294" s="4" t="s">
        <v>1018</v>
      </c>
      <c r="Y294" s="4" t="s">
        <v>1018</v>
      </c>
      <c r="Z294" s="4" t="s">
        <v>191</v>
      </c>
      <c r="AA294" s="4" t="s">
        <v>923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 t="s">
        <v>1365</v>
      </c>
      <c r="AM294" s="4" t="s">
        <v>1259</v>
      </c>
      <c r="AN294" s="9">
        <v>68966</v>
      </c>
      <c r="AO294" s="4"/>
      <c r="AP294" s="9"/>
      <c r="AQ294" s="9">
        <v>68966</v>
      </c>
      <c r="AR294" s="4" t="s">
        <v>923</v>
      </c>
      <c r="AS294" s="4"/>
      <c r="AT294" s="4" t="s">
        <v>885</v>
      </c>
      <c r="AU294" s="4" t="s">
        <v>191</v>
      </c>
      <c r="AV294" s="4" t="s">
        <v>773</v>
      </c>
      <c r="AW294" s="4" t="s">
        <v>889</v>
      </c>
      <c r="AX294" s="4" t="s">
        <v>599</v>
      </c>
      <c r="AY294" s="4" t="s">
        <v>598</v>
      </c>
      <c r="AZ294" s="4" t="s">
        <v>378</v>
      </c>
      <c r="BA294" s="4" t="s">
        <v>654</v>
      </c>
      <c r="BB294" s="4" t="s">
        <v>948</v>
      </c>
      <c r="BC294" s="4" t="s">
        <v>890</v>
      </c>
      <c r="BD294" s="4"/>
      <c r="BE294" s="4"/>
    </row>
    <row r="295" spans="1:57" s="38" customFormat="1" ht="45.75" customHeight="1">
      <c r="A295" s="92" t="s">
        <v>1067</v>
      </c>
      <c r="B295" s="4" t="s">
        <v>902</v>
      </c>
      <c r="C295" s="92"/>
      <c r="D295" s="96" t="s">
        <v>379</v>
      </c>
      <c r="E295" s="95">
        <v>98.2</v>
      </c>
      <c r="F295" s="92" t="s">
        <v>911</v>
      </c>
      <c r="G295" s="92" t="s">
        <v>1101</v>
      </c>
      <c r="H295" s="92" t="s">
        <v>660</v>
      </c>
      <c r="I295" s="4" t="s">
        <v>821</v>
      </c>
      <c r="J295" s="4">
        <v>0.5</v>
      </c>
      <c r="K295" s="4" t="s">
        <v>728</v>
      </c>
      <c r="L295" s="4">
        <v>1</v>
      </c>
      <c r="M295" s="4" t="s">
        <v>728</v>
      </c>
      <c r="N295" s="4">
        <v>2.5</v>
      </c>
      <c r="O295" s="4" t="s">
        <v>284</v>
      </c>
      <c r="P295" s="4" t="s">
        <v>504</v>
      </c>
      <c r="Q295" s="4" t="s">
        <v>380</v>
      </c>
      <c r="R295" s="4" t="s">
        <v>506</v>
      </c>
      <c r="S295" s="4" t="s">
        <v>381</v>
      </c>
      <c r="T295" s="8">
        <v>5.5</v>
      </c>
      <c r="U295" s="8">
        <f>GEOMEAN(T295)</f>
        <v>5.5</v>
      </c>
      <c r="V295" s="4">
        <v>1012</v>
      </c>
      <c r="W295" s="9">
        <f>GEOMEAN(V295)</f>
        <v>1012.0000000000003</v>
      </c>
      <c r="X295" s="4" t="s">
        <v>1314</v>
      </c>
      <c r="Y295" s="4" t="s">
        <v>1314</v>
      </c>
      <c r="Z295" s="4" t="s">
        <v>155</v>
      </c>
      <c r="AA295" s="4" t="s">
        <v>923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 t="s">
        <v>1365</v>
      </c>
      <c r="AM295" s="4"/>
      <c r="AN295" s="9">
        <v>24</v>
      </c>
      <c r="AO295" s="4" t="s">
        <v>1260</v>
      </c>
      <c r="AP295" s="4">
        <v>24</v>
      </c>
      <c r="AQ295" s="8">
        <v>23.8</v>
      </c>
      <c r="AR295" s="4" t="s">
        <v>923</v>
      </c>
      <c r="AS295" s="4"/>
      <c r="AT295" s="4" t="s">
        <v>885</v>
      </c>
      <c r="AU295" s="4" t="s">
        <v>1177</v>
      </c>
      <c r="AV295" s="4" t="s">
        <v>1151</v>
      </c>
      <c r="AW295" s="4"/>
      <c r="AX295" s="4"/>
      <c r="AY295" s="4"/>
      <c r="AZ295" s="4"/>
      <c r="BA295" s="4"/>
      <c r="BB295" s="4"/>
      <c r="BC295" s="4"/>
      <c r="BD295" s="4"/>
      <c r="BE295" s="4"/>
    </row>
    <row r="296" spans="1:57" s="38" customFormat="1" ht="75" customHeight="1">
      <c r="A296" s="94"/>
      <c r="B296" s="4" t="s">
        <v>902</v>
      </c>
      <c r="C296" s="94"/>
      <c r="D296" s="86"/>
      <c r="E296" s="86"/>
      <c r="F296" s="94"/>
      <c r="G296" s="94"/>
      <c r="H296" s="9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8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 t="s">
        <v>1261</v>
      </c>
      <c r="AN296" s="9"/>
      <c r="AO296" s="4"/>
      <c r="AP296" s="9"/>
      <c r="AQ296" s="8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</row>
    <row r="297" spans="1:57" s="38" customFormat="1" ht="45.75" customHeight="1">
      <c r="A297" s="92" t="s">
        <v>986</v>
      </c>
      <c r="B297" s="4" t="s">
        <v>631</v>
      </c>
      <c r="C297" s="92" t="s">
        <v>573</v>
      </c>
      <c r="D297" s="92" t="s">
        <v>574</v>
      </c>
      <c r="E297" s="92">
        <v>216.3</v>
      </c>
      <c r="F297" s="95" t="s">
        <v>768</v>
      </c>
      <c r="G297" s="92" t="s">
        <v>1101</v>
      </c>
      <c r="H297" s="92" t="s">
        <v>613</v>
      </c>
      <c r="I297" s="4" t="s">
        <v>928</v>
      </c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11">
        <v>7.5</v>
      </c>
      <c r="U297" s="8">
        <f>GEOMEAN(T297:T298,T300,T300:T327)</f>
        <v>6.311501569858784</v>
      </c>
      <c r="V297" s="9">
        <v>1875</v>
      </c>
      <c r="W297" s="9">
        <f>GEOMEAN(V297:V298,V300:V327)</f>
        <v>1528.927906619925</v>
      </c>
      <c r="X297" s="9" t="s">
        <v>1314</v>
      </c>
      <c r="Y297" s="9" t="s">
        <v>533</v>
      </c>
      <c r="Z297" s="9"/>
      <c r="AA297" s="9" t="s">
        <v>922</v>
      </c>
      <c r="AB297" s="11">
        <v>0.5</v>
      </c>
      <c r="AC297" s="4">
        <v>60</v>
      </c>
      <c r="AD297" s="4" t="s">
        <v>787</v>
      </c>
      <c r="AE297" s="4" t="s">
        <v>784</v>
      </c>
      <c r="AF297" s="4"/>
      <c r="AG297" s="10" t="s">
        <v>434</v>
      </c>
      <c r="AH297" s="4">
        <v>60</v>
      </c>
      <c r="AI297" s="4" t="s">
        <v>1314</v>
      </c>
      <c r="AJ297" s="4" t="s">
        <v>784</v>
      </c>
      <c r="AK297" s="4"/>
      <c r="AL297" s="4" t="s">
        <v>1365</v>
      </c>
      <c r="AM297" s="4"/>
      <c r="AN297" s="9"/>
      <c r="AO297" s="4" t="s">
        <v>1262</v>
      </c>
      <c r="AP297" s="9">
        <v>23662</v>
      </c>
      <c r="AQ297" s="9">
        <v>23622</v>
      </c>
      <c r="AR297" s="4" t="s">
        <v>922</v>
      </c>
      <c r="AS297" s="4"/>
      <c r="AT297" s="4" t="s">
        <v>592</v>
      </c>
      <c r="AU297" s="4" t="s">
        <v>890</v>
      </c>
      <c r="AV297" s="4"/>
      <c r="AW297" s="4"/>
      <c r="AX297" s="4"/>
      <c r="AY297" s="4"/>
      <c r="AZ297" s="4"/>
      <c r="BA297" s="4"/>
      <c r="BB297" s="4"/>
      <c r="BC297" s="4"/>
      <c r="BD297" s="4"/>
      <c r="BE297" s="4"/>
    </row>
    <row r="298" spans="1:57" s="38" customFormat="1" ht="45.75" customHeight="1">
      <c r="A298" s="93"/>
      <c r="B298" s="4" t="s">
        <v>631</v>
      </c>
      <c r="C298" s="93"/>
      <c r="D298" s="93"/>
      <c r="E298" s="93"/>
      <c r="F298" s="85"/>
      <c r="G298" s="93"/>
      <c r="H298" s="93"/>
      <c r="I298" s="4" t="s">
        <v>821</v>
      </c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>
        <v>8</v>
      </c>
      <c r="U298" s="4"/>
      <c r="V298" s="9">
        <v>2000</v>
      </c>
      <c r="W298" s="4"/>
      <c r="X298" s="9" t="s">
        <v>1314</v>
      </c>
      <c r="Y298" s="4"/>
      <c r="Z298" s="4"/>
      <c r="AA298" s="9"/>
      <c r="AB298" s="11"/>
      <c r="AC298" s="4"/>
      <c r="AD298" s="4"/>
      <c r="AE298" s="4"/>
      <c r="AF298" s="11"/>
      <c r="AG298" s="4">
        <v>20</v>
      </c>
      <c r="AH298" s="4">
        <v>70</v>
      </c>
      <c r="AI298" s="4"/>
      <c r="AJ298" s="4"/>
      <c r="AK298" s="4"/>
      <c r="AL298" s="4"/>
      <c r="AM298" s="4"/>
      <c r="AN298" s="4"/>
      <c r="AO298" s="4"/>
      <c r="AP298" s="9"/>
      <c r="AQ298" s="4"/>
      <c r="AR298" s="4"/>
      <c r="AS298" s="4"/>
      <c r="AT298" s="4" t="s">
        <v>948</v>
      </c>
      <c r="AU298" s="4" t="s">
        <v>207</v>
      </c>
      <c r="AV298" s="4" t="s">
        <v>208</v>
      </c>
      <c r="AW298" s="4" t="s">
        <v>473</v>
      </c>
      <c r="AX298" s="4" t="s">
        <v>374</v>
      </c>
      <c r="AY298" s="4" t="s">
        <v>950</v>
      </c>
      <c r="AZ298" s="4" t="s">
        <v>599</v>
      </c>
      <c r="BA298" s="4" t="s">
        <v>412</v>
      </c>
      <c r="BB298" s="4" t="s">
        <v>84</v>
      </c>
      <c r="BC298" s="4"/>
      <c r="BD298" s="4"/>
      <c r="BE298" s="4"/>
    </row>
    <row r="299" spans="1:57" s="38" customFormat="1" ht="45.75" customHeight="1">
      <c r="A299" s="93"/>
      <c r="B299" s="4" t="s">
        <v>631</v>
      </c>
      <c r="C299" s="93"/>
      <c r="D299" s="93"/>
      <c r="E299" s="93"/>
      <c r="F299" s="85"/>
      <c r="G299" s="93"/>
      <c r="H299" s="93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9"/>
      <c r="U299" s="4"/>
      <c r="V299" s="9"/>
      <c r="W299" s="4"/>
      <c r="X299" s="9"/>
      <c r="Y299" s="4"/>
      <c r="Z299" s="4"/>
      <c r="AA299" s="9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9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</row>
    <row r="300" spans="1:57" s="38" customFormat="1" ht="45.75" customHeight="1">
      <c r="A300" s="93"/>
      <c r="B300" s="4" t="s">
        <v>631</v>
      </c>
      <c r="C300" s="93"/>
      <c r="D300" s="93"/>
      <c r="E300" s="93"/>
      <c r="F300" s="85"/>
      <c r="G300" s="93"/>
      <c r="H300" s="93"/>
      <c r="I300" s="4" t="s">
        <v>821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11">
        <v>12.02</v>
      </c>
      <c r="U300" s="4"/>
      <c r="V300" s="9">
        <v>3005</v>
      </c>
      <c r="W300" s="4"/>
      <c r="X300" s="9" t="s">
        <v>895</v>
      </c>
      <c r="Y300" s="4"/>
      <c r="Z300" s="4"/>
      <c r="AA300" s="9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9"/>
      <c r="AQ300" s="4"/>
      <c r="AR300" s="4"/>
      <c r="AS300" s="4"/>
      <c r="AT300" s="4" t="s">
        <v>1150</v>
      </c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</row>
    <row r="301" spans="1:57" s="38" customFormat="1" ht="78.75" customHeight="1">
      <c r="A301" s="93"/>
      <c r="B301" s="4" t="s">
        <v>631</v>
      </c>
      <c r="C301" s="93"/>
      <c r="D301" s="93"/>
      <c r="E301" s="93"/>
      <c r="F301" s="85"/>
      <c r="G301" s="93"/>
      <c r="H301" s="93"/>
      <c r="I301" s="4" t="s">
        <v>928</v>
      </c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11">
        <v>12.54</v>
      </c>
      <c r="U301" s="4"/>
      <c r="V301" s="9">
        <v>3135</v>
      </c>
      <c r="W301" s="4"/>
      <c r="X301" s="9" t="s">
        <v>895</v>
      </c>
      <c r="Y301" s="4"/>
      <c r="Z301" s="4"/>
      <c r="AA301" s="9"/>
      <c r="AB301" s="11"/>
      <c r="AC301" s="4"/>
      <c r="AD301" s="4"/>
      <c r="AE301" s="4"/>
      <c r="AF301" s="11"/>
      <c r="AG301" s="10"/>
      <c r="AH301" s="4"/>
      <c r="AI301" s="4"/>
      <c r="AJ301" s="4"/>
      <c r="AK301" s="4"/>
      <c r="AL301" s="4"/>
      <c r="AM301" s="4"/>
      <c r="AN301" s="4"/>
      <c r="AO301" s="4"/>
      <c r="AP301" s="9"/>
      <c r="AQ301" s="4"/>
      <c r="AR301" s="4"/>
      <c r="AS301" s="4"/>
      <c r="AT301" s="4" t="s">
        <v>949</v>
      </c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</row>
    <row r="302" spans="1:57" s="38" customFormat="1" ht="45.75" customHeight="1">
      <c r="A302" s="93"/>
      <c r="B302" s="4" t="s">
        <v>631</v>
      </c>
      <c r="C302" s="93"/>
      <c r="D302" s="93"/>
      <c r="E302" s="93"/>
      <c r="F302" s="85"/>
      <c r="G302" s="93"/>
      <c r="H302" s="93"/>
      <c r="I302" s="4" t="s">
        <v>928</v>
      </c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11">
        <v>9.488</v>
      </c>
      <c r="U302" s="4"/>
      <c r="V302" s="4">
        <v>2372</v>
      </c>
      <c r="W302" s="4"/>
      <c r="X302" s="4" t="s">
        <v>1314</v>
      </c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9"/>
      <c r="AQ302" s="4"/>
      <c r="AR302" s="4"/>
      <c r="AS302" s="4"/>
      <c r="AT302" s="4" t="s">
        <v>1151</v>
      </c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</row>
    <row r="303" spans="1:57" s="38" customFormat="1" ht="45.75" customHeight="1">
      <c r="A303" s="93"/>
      <c r="B303" s="4" t="s">
        <v>631</v>
      </c>
      <c r="C303" s="93"/>
      <c r="D303" s="93"/>
      <c r="E303" s="93"/>
      <c r="F303" s="85"/>
      <c r="G303" s="93"/>
      <c r="H303" s="93"/>
      <c r="I303" s="4" t="s">
        <v>821</v>
      </c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9">
        <v>14</v>
      </c>
      <c r="U303" s="4"/>
      <c r="V303" s="9">
        <v>3500</v>
      </c>
      <c r="W303" s="4"/>
      <c r="X303" s="9" t="s">
        <v>895</v>
      </c>
      <c r="Y303" s="4"/>
      <c r="Z303" s="4"/>
      <c r="AA303" s="9"/>
      <c r="AB303" s="11"/>
      <c r="AC303" s="4"/>
      <c r="AD303" s="4"/>
      <c r="AE303" s="4"/>
      <c r="AF303" s="11"/>
      <c r="AG303" s="10"/>
      <c r="AH303" s="4"/>
      <c r="AI303" s="4"/>
      <c r="AJ303" s="4"/>
      <c r="AK303" s="4"/>
      <c r="AL303" s="4"/>
      <c r="AM303" s="4"/>
      <c r="AN303" s="4"/>
      <c r="AO303" s="4"/>
      <c r="AP303" s="9"/>
      <c r="AQ303" s="4"/>
      <c r="AR303" s="4"/>
      <c r="AS303" s="4"/>
      <c r="AT303" s="4" t="s">
        <v>1007</v>
      </c>
      <c r="AU303" s="4" t="s">
        <v>37</v>
      </c>
      <c r="AV303" s="4" t="s">
        <v>12</v>
      </c>
      <c r="AW303" s="4"/>
      <c r="AX303" s="4"/>
      <c r="AY303" s="4"/>
      <c r="AZ303" s="4"/>
      <c r="BA303" s="4"/>
      <c r="BB303" s="4"/>
      <c r="BC303" s="4"/>
      <c r="BD303" s="4"/>
      <c r="BE303" s="4"/>
    </row>
    <row r="304" spans="1:57" s="38" customFormat="1" ht="45.75" customHeight="1">
      <c r="A304" s="93"/>
      <c r="B304" s="4" t="s">
        <v>631</v>
      </c>
      <c r="C304" s="93"/>
      <c r="D304" s="93"/>
      <c r="E304" s="93"/>
      <c r="F304" s="85"/>
      <c r="G304" s="93"/>
      <c r="H304" s="93"/>
      <c r="I304" s="4" t="s">
        <v>821</v>
      </c>
      <c r="J304" s="4">
        <v>10</v>
      </c>
      <c r="K304" s="4">
        <v>3.2</v>
      </c>
      <c r="L304" s="4">
        <v>25</v>
      </c>
      <c r="M304" s="4">
        <v>6</v>
      </c>
      <c r="N304" s="4">
        <v>50</v>
      </c>
      <c r="O304" s="4">
        <v>10</v>
      </c>
      <c r="P304" s="4"/>
      <c r="Q304" s="4"/>
      <c r="R304" s="4"/>
      <c r="S304" s="4"/>
      <c r="T304" s="11">
        <v>9.4</v>
      </c>
      <c r="U304" s="4"/>
      <c r="V304" s="9">
        <v>2350</v>
      </c>
      <c r="W304" s="4"/>
      <c r="X304" s="9" t="s">
        <v>895</v>
      </c>
      <c r="Y304" s="4"/>
      <c r="Z304" s="4"/>
      <c r="AA304" s="9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9"/>
      <c r="AQ304" s="4"/>
      <c r="AR304" s="4"/>
      <c r="AS304" s="4"/>
      <c r="AT304" s="4" t="s">
        <v>52</v>
      </c>
      <c r="AU304" s="4" t="s">
        <v>886</v>
      </c>
      <c r="AV304" s="4"/>
      <c r="AW304" s="4"/>
      <c r="AX304" s="4"/>
      <c r="AY304" s="4"/>
      <c r="AZ304" s="4"/>
      <c r="BA304" s="4"/>
      <c r="BB304" s="4"/>
      <c r="BC304" s="4"/>
      <c r="BD304" s="4"/>
      <c r="BE304" s="4"/>
    </row>
    <row r="305" spans="1:57" s="38" customFormat="1" ht="45.75" customHeight="1">
      <c r="A305" s="93"/>
      <c r="B305" s="4" t="s">
        <v>631</v>
      </c>
      <c r="C305" s="93"/>
      <c r="D305" s="93"/>
      <c r="E305" s="93"/>
      <c r="F305" s="85"/>
      <c r="G305" s="93"/>
      <c r="H305" s="93"/>
      <c r="I305" s="4" t="s">
        <v>1103</v>
      </c>
      <c r="J305" s="4">
        <v>3</v>
      </c>
      <c r="K305" s="4">
        <v>4.56</v>
      </c>
      <c r="L305" s="4">
        <v>10</v>
      </c>
      <c r="M305" s="4">
        <v>6.63</v>
      </c>
      <c r="N305" s="4">
        <v>30</v>
      </c>
      <c r="O305" s="4">
        <v>9.86</v>
      </c>
      <c r="P305" s="4"/>
      <c r="Q305" s="4"/>
      <c r="R305" s="4"/>
      <c r="S305" s="4"/>
      <c r="T305" s="8">
        <v>1.210786883417379</v>
      </c>
      <c r="U305" s="4"/>
      <c r="V305" s="9">
        <v>302.69672085434473</v>
      </c>
      <c r="W305" s="4"/>
      <c r="X305" s="9" t="s">
        <v>895</v>
      </c>
      <c r="Y305" s="4"/>
      <c r="Z305" s="4"/>
      <c r="AA305" s="9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9"/>
      <c r="AQ305" s="4"/>
      <c r="AR305" s="4"/>
      <c r="AS305" s="4"/>
      <c r="AT305" s="4" t="s">
        <v>53</v>
      </c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</row>
    <row r="306" spans="1:57" s="38" customFormat="1" ht="148.5" customHeight="1">
      <c r="A306" s="93"/>
      <c r="B306" s="4" t="s">
        <v>631</v>
      </c>
      <c r="C306" s="93"/>
      <c r="D306" s="93"/>
      <c r="E306" s="93"/>
      <c r="F306" s="85"/>
      <c r="G306" s="93"/>
      <c r="H306" s="93"/>
      <c r="I306" s="4" t="s">
        <v>821</v>
      </c>
      <c r="J306" s="4">
        <v>2.5</v>
      </c>
      <c r="K306" s="4">
        <v>1.3</v>
      </c>
      <c r="L306" s="4">
        <v>5</v>
      </c>
      <c r="M306" s="4">
        <v>1.1</v>
      </c>
      <c r="N306" s="4">
        <v>10</v>
      </c>
      <c r="O306" s="4">
        <v>2.5</v>
      </c>
      <c r="P306" s="4">
        <v>25</v>
      </c>
      <c r="Q306" s="4">
        <v>10</v>
      </c>
      <c r="R306" s="4">
        <v>50</v>
      </c>
      <c r="S306" s="4">
        <v>17</v>
      </c>
      <c r="T306" s="8">
        <v>11</v>
      </c>
      <c r="U306" s="4"/>
      <c r="V306" s="9">
        <v>2100</v>
      </c>
      <c r="W306" s="4"/>
      <c r="X306" s="9" t="s">
        <v>895</v>
      </c>
      <c r="Y306" s="4"/>
      <c r="Z306" s="4" t="s">
        <v>156</v>
      </c>
      <c r="AA306" s="9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9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 t="s">
        <v>157</v>
      </c>
    </row>
    <row r="307" spans="1:57" s="38" customFormat="1" ht="45.75" customHeight="1">
      <c r="A307" s="93"/>
      <c r="B307" s="4" t="s">
        <v>631</v>
      </c>
      <c r="C307" s="93"/>
      <c r="D307" s="93"/>
      <c r="E307" s="93"/>
      <c r="F307" s="85"/>
      <c r="G307" s="93"/>
      <c r="H307" s="93"/>
      <c r="I307" s="4" t="s">
        <v>821</v>
      </c>
      <c r="J307" s="4">
        <v>2.5</v>
      </c>
      <c r="K307" s="4">
        <v>1.3</v>
      </c>
      <c r="L307" s="4">
        <v>5</v>
      </c>
      <c r="M307" s="4">
        <v>2.1</v>
      </c>
      <c r="N307" s="4">
        <v>10</v>
      </c>
      <c r="O307" s="4">
        <v>2.7</v>
      </c>
      <c r="P307" s="4">
        <v>25</v>
      </c>
      <c r="Q307" s="4">
        <v>7.8</v>
      </c>
      <c r="R307" s="4">
        <v>50</v>
      </c>
      <c r="S307" s="4">
        <v>13.4</v>
      </c>
      <c r="T307" s="4">
        <v>10.6</v>
      </c>
      <c r="U307" s="4"/>
      <c r="V307" s="9">
        <v>2650</v>
      </c>
      <c r="W307" s="4"/>
      <c r="X307" s="9" t="s">
        <v>895</v>
      </c>
      <c r="Y307" s="4"/>
      <c r="Z307" s="4"/>
      <c r="AA307" s="9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9"/>
      <c r="AQ307" s="4"/>
      <c r="AR307" s="4"/>
      <c r="AS307" s="4"/>
      <c r="AT307" s="4" t="s">
        <v>234</v>
      </c>
      <c r="AU307" s="4" t="s">
        <v>54</v>
      </c>
      <c r="AV307" s="4"/>
      <c r="AW307" s="4"/>
      <c r="AX307" s="4"/>
      <c r="AY307" s="4"/>
      <c r="AZ307" s="4"/>
      <c r="BA307" s="4"/>
      <c r="BB307" s="4"/>
      <c r="BC307" s="4"/>
      <c r="BD307" s="4"/>
      <c r="BE307" s="4"/>
    </row>
    <row r="308" spans="1:57" s="38" customFormat="1" ht="45.75" customHeight="1">
      <c r="A308" s="93"/>
      <c r="B308" s="4" t="s">
        <v>631</v>
      </c>
      <c r="C308" s="93"/>
      <c r="D308" s="93"/>
      <c r="E308" s="93"/>
      <c r="F308" s="85"/>
      <c r="G308" s="93"/>
      <c r="H308" s="93"/>
      <c r="I308" s="4" t="s">
        <v>821</v>
      </c>
      <c r="J308" s="4">
        <v>2.5</v>
      </c>
      <c r="K308" s="4">
        <v>1.7</v>
      </c>
      <c r="L308" s="4">
        <v>5</v>
      </c>
      <c r="M308" s="4">
        <v>2.1</v>
      </c>
      <c r="N308" s="4">
        <v>10</v>
      </c>
      <c r="O308" s="4">
        <v>4.4</v>
      </c>
      <c r="P308" s="4">
        <v>25</v>
      </c>
      <c r="Q308" s="4">
        <v>8.1</v>
      </c>
      <c r="R308" s="4">
        <v>50</v>
      </c>
      <c r="S308" s="4">
        <v>14.5</v>
      </c>
      <c r="T308" s="4">
        <v>6.6</v>
      </c>
      <c r="U308" s="4"/>
      <c r="V308" s="9">
        <v>1650</v>
      </c>
      <c r="W308" s="4"/>
      <c r="X308" s="9" t="s">
        <v>1314</v>
      </c>
      <c r="Y308" s="4"/>
      <c r="Z308" s="4"/>
      <c r="AA308" s="9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9"/>
      <c r="AQ308" s="4"/>
      <c r="AR308" s="4"/>
      <c r="AS308" s="4"/>
      <c r="AT308" s="4" t="s">
        <v>234</v>
      </c>
      <c r="AU308" s="4" t="s">
        <v>54</v>
      </c>
      <c r="AV308" s="4"/>
      <c r="AW308" s="4"/>
      <c r="AX308" s="4"/>
      <c r="AY308" s="4"/>
      <c r="AZ308" s="4"/>
      <c r="BA308" s="4"/>
      <c r="BB308" s="4"/>
      <c r="BC308" s="4"/>
      <c r="BD308" s="4"/>
      <c r="BE308" s="4"/>
    </row>
    <row r="309" spans="1:57" s="38" customFormat="1" ht="45.75" customHeight="1">
      <c r="A309" s="93"/>
      <c r="B309" s="4" t="s">
        <v>631</v>
      </c>
      <c r="C309" s="93"/>
      <c r="D309" s="93"/>
      <c r="E309" s="93"/>
      <c r="F309" s="85"/>
      <c r="G309" s="93"/>
      <c r="H309" s="93"/>
      <c r="I309" s="4" t="s">
        <v>821</v>
      </c>
      <c r="J309" s="4">
        <v>2.5</v>
      </c>
      <c r="K309" s="4">
        <v>1.7</v>
      </c>
      <c r="L309" s="4">
        <v>5</v>
      </c>
      <c r="M309" s="4">
        <v>2.1</v>
      </c>
      <c r="N309" s="4">
        <v>10</v>
      </c>
      <c r="O309" s="4">
        <v>2.4</v>
      </c>
      <c r="P309" s="4">
        <v>25</v>
      </c>
      <c r="Q309" s="4">
        <v>7.2</v>
      </c>
      <c r="R309" s="4">
        <v>50</v>
      </c>
      <c r="S309" s="4">
        <v>14.1</v>
      </c>
      <c r="T309" s="4">
        <v>11.3</v>
      </c>
      <c r="U309" s="4"/>
      <c r="V309" s="9">
        <v>2825</v>
      </c>
      <c r="W309" s="4"/>
      <c r="X309" s="9" t="s">
        <v>895</v>
      </c>
      <c r="Y309" s="4"/>
      <c r="Z309" s="4"/>
      <c r="AA309" s="9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9"/>
      <c r="AQ309" s="4"/>
      <c r="AR309" s="4"/>
      <c r="AS309" s="4"/>
      <c r="AT309" s="4" t="s">
        <v>234</v>
      </c>
      <c r="AU309" s="4" t="s">
        <v>54</v>
      </c>
      <c r="AV309" s="4"/>
      <c r="AW309" s="4"/>
      <c r="AX309" s="4"/>
      <c r="AY309" s="4"/>
      <c r="AZ309" s="4"/>
      <c r="BA309" s="4"/>
      <c r="BB309" s="4"/>
      <c r="BC309" s="4"/>
      <c r="BD309" s="4"/>
      <c r="BE309" s="4"/>
    </row>
    <row r="310" spans="1:57" s="38" customFormat="1" ht="45.75" customHeight="1">
      <c r="A310" s="93"/>
      <c r="B310" s="4" t="s">
        <v>631</v>
      </c>
      <c r="C310" s="93"/>
      <c r="D310" s="93"/>
      <c r="E310" s="93"/>
      <c r="F310" s="85"/>
      <c r="G310" s="93"/>
      <c r="H310" s="93"/>
      <c r="I310" s="4" t="s">
        <v>821</v>
      </c>
      <c r="J310" s="4">
        <v>2.5</v>
      </c>
      <c r="K310" s="4">
        <v>2.2</v>
      </c>
      <c r="L310" s="4">
        <v>5</v>
      </c>
      <c r="M310" s="4">
        <v>3.2</v>
      </c>
      <c r="N310" s="4">
        <v>10</v>
      </c>
      <c r="O310" s="4">
        <v>7.1</v>
      </c>
      <c r="P310" s="4">
        <v>25</v>
      </c>
      <c r="Q310" s="4">
        <v>13.9</v>
      </c>
      <c r="R310" s="4">
        <v>50</v>
      </c>
      <c r="S310" s="4">
        <v>17.6</v>
      </c>
      <c r="T310" s="4">
        <v>4.4</v>
      </c>
      <c r="U310" s="4"/>
      <c r="V310" s="9">
        <v>1100</v>
      </c>
      <c r="W310" s="4"/>
      <c r="X310" s="9" t="s">
        <v>1314</v>
      </c>
      <c r="Y310" s="4"/>
      <c r="Z310" s="4"/>
      <c r="AA310" s="9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9"/>
      <c r="AQ310" s="4"/>
      <c r="AR310" s="4"/>
      <c r="AS310" s="4"/>
      <c r="AT310" s="4" t="s">
        <v>234</v>
      </c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</row>
    <row r="311" spans="1:57" s="38" customFormat="1" ht="45.75" customHeight="1">
      <c r="A311" s="93"/>
      <c r="B311" s="4" t="s">
        <v>631</v>
      </c>
      <c r="C311" s="93"/>
      <c r="D311" s="93"/>
      <c r="E311" s="93"/>
      <c r="F311" s="85"/>
      <c r="G311" s="93"/>
      <c r="H311" s="93"/>
      <c r="I311" s="4" t="s">
        <v>821</v>
      </c>
      <c r="J311" s="4">
        <v>2.5</v>
      </c>
      <c r="K311" s="4">
        <v>1</v>
      </c>
      <c r="L311" s="4">
        <v>5</v>
      </c>
      <c r="M311" s="4">
        <v>1.4</v>
      </c>
      <c r="N311" s="4">
        <v>10</v>
      </c>
      <c r="O311" s="4">
        <v>2</v>
      </c>
      <c r="P311" s="4">
        <v>25</v>
      </c>
      <c r="Q311" s="4">
        <v>8.7</v>
      </c>
      <c r="R311" s="4">
        <v>50</v>
      </c>
      <c r="S311" s="4">
        <v>11.6</v>
      </c>
      <c r="T311" s="4">
        <v>11.5</v>
      </c>
      <c r="U311" s="4"/>
      <c r="V311" s="9">
        <v>2875</v>
      </c>
      <c r="W311" s="4"/>
      <c r="X311" s="9" t="s">
        <v>895</v>
      </c>
      <c r="Y311" s="4"/>
      <c r="Z311" s="4"/>
      <c r="AA311" s="9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9"/>
      <c r="AQ311" s="4"/>
      <c r="AR311" s="4"/>
      <c r="AS311" s="4"/>
      <c r="AT311" s="4" t="s">
        <v>234</v>
      </c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</row>
    <row r="312" spans="1:57" s="38" customFormat="1" ht="105.75" customHeight="1">
      <c r="A312" s="93"/>
      <c r="B312" s="4" t="s">
        <v>631</v>
      </c>
      <c r="C312" s="93"/>
      <c r="D312" s="93"/>
      <c r="E312" s="93"/>
      <c r="F312" s="85"/>
      <c r="G312" s="93"/>
      <c r="H312" s="93"/>
      <c r="I312" s="4" t="s">
        <v>821</v>
      </c>
      <c r="J312" s="4">
        <v>2.5</v>
      </c>
      <c r="K312" s="4">
        <v>1.3</v>
      </c>
      <c r="L312" s="4">
        <v>5</v>
      </c>
      <c r="M312" s="4">
        <v>1.5</v>
      </c>
      <c r="N312" s="4">
        <v>10</v>
      </c>
      <c r="O312" s="4">
        <v>4.4</v>
      </c>
      <c r="P312" s="4">
        <v>25</v>
      </c>
      <c r="Q312" s="4">
        <v>8.8</v>
      </c>
      <c r="R312" s="4">
        <v>50</v>
      </c>
      <c r="S312" s="4">
        <v>16</v>
      </c>
      <c r="T312" s="11">
        <v>7.6</v>
      </c>
      <c r="U312" s="4"/>
      <c r="V312" s="9">
        <v>1900</v>
      </c>
      <c r="W312" s="4"/>
      <c r="X312" s="9" t="s">
        <v>1314</v>
      </c>
      <c r="Y312" s="4"/>
      <c r="Z312" s="4"/>
      <c r="AA312" s="9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9"/>
      <c r="AQ312" s="4"/>
      <c r="AR312" s="4"/>
      <c r="AS312" s="4"/>
      <c r="AT312" s="4" t="s">
        <v>412</v>
      </c>
      <c r="AU312" s="4" t="s">
        <v>54</v>
      </c>
      <c r="AV312" s="4"/>
      <c r="AW312" s="4"/>
      <c r="AX312" s="4"/>
      <c r="AY312" s="4"/>
      <c r="AZ312" s="4"/>
      <c r="BA312" s="4"/>
      <c r="BB312" s="4"/>
      <c r="BC312" s="4"/>
      <c r="BD312" s="4"/>
      <c r="BE312" s="4"/>
    </row>
    <row r="313" spans="1:57" s="38" customFormat="1" ht="45.75" customHeight="1">
      <c r="A313" s="93"/>
      <c r="B313" s="4" t="s">
        <v>631</v>
      </c>
      <c r="C313" s="93"/>
      <c r="D313" s="93"/>
      <c r="E313" s="93"/>
      <c r="F313" s="85"/>
      <c r="G313" s="93"/>
      <c r="H313" s="93"/>
      <c r="I313" s="4" t="s">
        <v>821</v>
      </c>
      <c r="J313" s="4">
        <v>2.5</v>
      </c>
      <c r="K313" s="4">
        <v>1.12</v>
      </c>
      <c r="L313" s="4">
        <v>5</v>
      </c>
      <c r="M313" s="4">
        <v>1.19</v>
      </c>
      <c r="N313" s="4">
        <v>10</v>
      </c>
      <c r="O313" s="4">
        <v>2.84</v>
      </c>
      <c r="P313" s="4"/>
      <c r="Q313" s="4"/>
      <c r="R313" s="4"/>
      <c r="S313" s="4"/>
      <c r="T313" s="4" t="s">
        <v>544</v>
      </c>
      <c r="U313" s="4"/>
      <c r="V313" s="4" t="s">
        <v>544</v>
      </c>
      <c r="W313" s="4"/>
      <c r="X313" s="4" t="s">
        <v>1018</v>
      </c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9"/>
      <c r="AQ313" s="4"/>
      <c r="AR313" s="4"/>
      <c r="AS313" s="4"/>
      <c r="AT313" s="4" t="s">
        <v>53</v>
      </c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</row>
    <row r="314" spans="1:57" s="38" customFormat="1" ht="45.75" customHeight="1">
      <c r="A314" s="93"/>
      <c r="B314" s="4" t="s">
        <v>631</v>
      </c>
      <c r="C314" s="93"/>
      <c r="D314" s="93"/>
      <c r="E314" s="93"/>
      <c r="F314" s="85"/>
      <c r="G314" s="93"/>
      <c r="H314" s="93"/>
      <c r="I314" s="4" t="s">
        <v>821</v>
      </c>
      <c r="J314" s="4">
        <v>2.5</v>
      </c>
      <c r="K314" s="4">
        <v>1.4</v>
      </c>
      <c r="L314" s="4">
        <v>5</v>
      </c>
      <c r="M314" s="4">
        <v>2.1</v>
      </c>
      <c r="N314" s="4">
        <v>10</v>
      </c>
      <c r="O314" s="4">
        <v>3.3</v>
      </c>
      <c r="P314" s="4">
        <v>25</v>
      </c>
      <c r="Q314" s="4">
        <v>8.3</v>
      </c>
      <c r="R314" s="4">
        <v>50</v>
      </c>
      <c r="S314" s="4">
        <v>14</v>
      </c>
      <c r="T314" s="11">
        <v>7.9</v>
      </c>
      <c r="U314" s="4"/>
      <c r="V314" s="9">
        <v>1975</v>
      </c>
      <c r="W314" s="4"/>
      <c r="X314" s="9" t="s">
        <v>1314</v>
      </c>
      <c r="Y314" s="4"/>
      <c r="Z314" s="4"/>
      <c r="AA314" s="9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9"/>
      <c r="AQ314" s="4"/>
      <c r="AR314" s="4"/>
      <c r="AS314" s="4"/>
      <c r="AT314" s="4" t="s">
        <v>412</v>
      </c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</row>
    <row r="315" spans="1:57" s="38" customFormat="1" ht="45.75" customHeight="1">
      <c r="A315" s="93"/>
      <c r="B315" s="4" t="s">
        <v>631</v>
      </c>
      <c r="C315" s="93"/>
      <c r="D315" s="93"/>
      <c r="E315" s="93"/>
      <c r="F315" s="85"/>
      <c r="G315" s="93"/>
      <c r="H315" s="93"/>
      <c r="I315" s="4" t="s">
        <v>821</v>
      </c>
      <c r="J315" s="4">
        <v>2.5</v>
      </c>
      <c r="K315" s="4">
        <v>1.1</v>
      </c>
      <c r="L315" s="4">
        <v>5</v>
      </c>
      <c r="M315" s="4">
        <v>2.2</v>
      </c>
      <c r="N315" s="4">
        <v>10</v>
      </c>
      <c r="O315" s="4">
        <v>4.4</v>
      </c>
      <c r="P315" s="4">
        <v>25</v>
      </c>
      <c r="Q315" s="4">
        <v>9.8</v>
      </c>
      <c r="R315" s="4">
        <v>50</v>
      </c>
      <c r="S315" s="4">
        <v>20</v>
      </c>
      <c r="T315" s="11">
        <v>7</v>
      </c>
      <c r="U315" s="4"/>
      <c r="V315" s="9">
        <v>1750</v>
      </c>
      <c r="W315" s="4"/>
      <c r="X315" s="9" t="s">
        <v>1314</v>
      </c>
      <c r="Y315" s="4"/>
      <c r="Z315" s="4"/>
      <c r="AA315" s="9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9"/>
      <c r="AQ315" s="4"/>
      <c r="AR315" s="4"/>
      <c r="AS315" s="4"/>
      <c r="AT315" s="4" t="s">
        <v>412</v>
      </c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</row>
    <row r="316" spans="1:57" s="38" customFormat="1" ht="45.75" customHeight="1">
      <c r="A316" s="93"/>
      <c r="B316" s="4" t="s">
        <v>631</v>
      </c>
      <c r="C316" s="93"/>
      <c r="D316" s="93"/>
      <c r="E316" s="93"/>
      <c r="F316" s="85"/>
      <c r="G316" s="93"/>
      <c r="H316" s="93"/>
      <c r="I316" s="4" t="s">
        <v>821</v>
      </c>
      <c r="J316" s="4">
        <v>2.5</v>
      </c>
      <c r="K316" s="4">
        <v>1.3</v>
      </c>
      <c r="L316" s="4">
        <v>5</v>
      </c>
      <c r="M316" s="4">
        <v>1.3</v>
      </c>
      <c r="N316" s="4">
        <v>10</v>
      </c>
      <c r="O316" s="4">
        <v>4.2</v>
      </c>
      <c r="P316" s="4">
        <v>25</v>
      </c>
      <c r="Q316" s="4">
        <v>8.8</v>
      </c>
      <c r="R316" s="4">
        <v>50</v>
      </c>
      <c r="S316" s="4">
        <v>17</v>
      </c>
      <c r="T316" s="11">
        <v>8.1</v>
      </c>
      <c r="U316" s="4"/>
      <c r="V316" s="9">
        <v>2025</v>
      </c>
      <c r="W316" s="4"/>
      <c r="X316" s="9" t="s">
        <v>1314</v>
      </c>
      <c r="Y316" s="4"/>
      <c r="Z316" s="4"/>
      <c r="AA316" s="9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9"/>
      <c r="AQ316" s="4"/>
      <c r="AR316" s="4"/>
      <c r="AS316" s="4"/>
      <c r="AT316" s="4" t="s">
        <v>412</v>
      </c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</row>
    <row r="317" spans="1:57" s="38" customFormat="1" ht="45.75" customHeight="1">
      <c r="A317" s="93"/>
      <c r="B317" s="4" t="s">
        <v>631</v>
      </c>
      <c r="C317" s="93"/>
      <c r="D317" s="93"/>
      <c r="E317" s="93"/>
      <c r="F317" s="85"/>
      <c r="G317" s="93"/>
      <c r="H317" s="93"/>
      <c r="I317" s="4" t="s">
        <v>821</v>
      </c>
      <c r="J317" s="4">
        <v>1</v>
      </c>
      <c r="K317" s="4">
        <v>0.98</v>
      </c>
      <c r="L317" s="4">
        <v>2.5</v>
      </c>
      <c r="M317" s="4">
        <v>1</v>
      </c>
      <c r="N317" s="4">
        <v>5</v>
      </c>
      <c r="O317" s="4">
        <v>1.48</v>
      </c>
      <c r="P317" s="4">
        <v>10</v>
      </c>
      <c r="Q317" s="4">
        <v>1.78</v>
      </c>
      <c r="R317" s="4">
        <v>25</v>
      </c>
      <c r="S317" s="4">
        <v>5.65</v>
      </c>
      <c r="T317" s="4">
        <v>14.7</v>
      </c>
      <c r="U317" s="4"/>
      <c r="V317" s="9">
        <v>3675</v>
      </c>
      <c r="W317" s="4"/>
      <c r="X317" s="9" t="s">
        <v>895</v>
      </c>
      <c r="Y317" s="4"/>
      <c r="Z317" s="4"/>
      <c r="AA317" s="9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9"/>
      <c r="AQ317" s="4"/>
      <c r="AR317" s="4"/>
      <c r="AS317" s="4"/>
      <c r="AT317" s="4" t="s">
        <v>37</v>
      </c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</row>
    <row r="318" spans="1:57" s="38" customFormat="1" ht="45.75" customHeight="1">
      <c r="A318" s="93"/>
      <c r="B318" s="4" t="s">
        <v>631</v>
      </c>
      <c r="C318" s="93"/>
      <c r="D318" s="93"/>
      <c r="E318" s="93"/>
      <c r="F318" s="85"/>
      <c r="G318" s="93"/>
      <c r="H318" s="93"/>
      <c r="I318" s="4" t="s">
        <v>436</v>
      </c>
      <c r="J318" s="4">
        <v>3</v>
      </c>
      <c r="K318" s="4">
        <v>1.2</v>
      </c>
      <c r="L318" s="4">
        <v>10</v>
      </c>
      <c r="M318" s="4">
        <v>4.6</v>
      </c>
      <c r="N318" s="4">
        <v>30</v>
      </c>
      <c r="O318" s="4">
        <v>18</v>
      </c>
      <c r="P318" s="4"/>
      <c r="Q318" s="4"/>
      <c r="R318" s="4"/>
      <c r="S318" s="4"/>
      <c r="T318" s="4">
        <v>6.7</v>
      </c>
      <c r="U318" s="4"/>
      <c r="V318" s="9">
        <v>1675</v>
      </c>
      <c r="W318" s="4"/>
      <c r="X318" s="9" t="s">
        <v>1314</v>
      </c>
      <c r="Y318" s="4"/>
      <c r="Z318" s="4"/>
      <c r="AA318" s="9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9"/>
      <c r="AQ318" s="4"/>
      <c r="AR318" s="4"/>
      <c r="AS318" s="4"/>
      <c r="AT318" s="4" t="s">
        <v>497</v>
      </c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</row>
    <row r="319" spans="1:57" s="38" customFormat="1" ht="45.75" customHeight="1">
      <c r="A319" s="93"/>
      <c r="B319" s="4" t="s">
        <v>631</v>
      </c>
      <c r="C319" s="93"/>
      <c r="D319" s="93"/>
      <c r="E319" s="93"/>
      <c r="F319" s="85"/>
      <c r="G319" s="93"/>
      <c r="H319" s="93"/>
      <c r="I319" s="4" t="s">
        <v>436</v>
      </c>
      <c r="J319" s="4">
        <v>3</v>
      </c>
      <c r="K319" s="4">
        <v>1.9</v>
      </c>
      <c r="L319" s="4">
        <v>10</v>
      </c>
      <c r="M319" s="4">
        <v>4.2</v>
      </c>
      <c r="N319" s="4">
        <v>30</v>
      </c>
      <c r="O319" s="4">
        <v>9.2</v>
      </c>
      <c r="P319" s="4"/>
      <c r="Q319" s="4"/>
      <c r="R319" s="4"/>
      <c r="S319" s="4"/>
      <c r="T319" s="4">
        <v>7</v>
      </c>
      <c r="U319" s="4"/>
      <c r="V319" s="9">
        <v>1750</v>
      </c>
      <c r="W319" s="4"/>
      <c r="X319" s="9" t="s">
        <v>1314</v>
      </c>
      <c r="Y319" s="4"/>
      <c r="Z319" s="4"/>
      <c r="AA319" s="9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9"/>
      <c r="AQ319" s="4"/>
      <c r="AR319" s="4"/>
      <c r="AS319" s="4"/>
      <c r="AT319" s="4" t="s">
        <v>498</v>
      </c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</row>
    <row r="320" spans="1:57" s="38" customFormat="1" ht="45.75" customHeight="1">
      <c r="A320" s="93"/>
      <c r="B320" s="4" t="s">
        <v>631</v>
      </c>
      <c r="C320" s="93"/>
      <c r="D320" s="93"/>
      <c r="E320" s="93"/>
      <c r="F320" s="85"/>
      <c r="G320" s="93"/>
      <c r="H320" s="93"/>
      <c r="I320" s="4" t="s">
        <v>436</v>
      </c>
      <c r="J320" s="4">
        <v>3</v>
      </c>
      <c r="K320" s="4">
        <v>1.9</v>
      </c>
      <c r="L320" s="4">
        <v>10</v>
      </c>
      <c r="M320" s="4">
        <v>2.2</v>
      </c>
      <c r="N320" s="4">
        <v>30</v>
      </c>
      <c r="O320" s="4">
        <v>10.3</v>
      </c>
      <c r="P320" s="4"/>
      <c r="Q320" s="4"/>
      <c r="R320" s="4"/>
      <c r="S320" s="4"/>
      <c r="T320" s="4">
        <v>12</v>
      </c>
      <c r="U320" s="4"/>
      <c r="V320" s="9">
        <v>3000</v>
      </c>
      <c r="W320" s="4"/>
      <c r="X320" s="9" t="s">
        <v>895</v>
      </c>
      <c r="Y320" s="4"/>
      <c r="Z320" s="4"/>
      <c r="AA320" s="9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9"/>
      <c r="AQ320" s="4"/>
      <c r="AR320" s="4"/>
      <c r="AS320" s="4"/>
      <c r="AT320" s="4" t="s">
        <v>835</v>
      </c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</row>
    <row r="321" spans="1:57" s="38" customFormat="1" ht="45.75" customHeight="1">
      <c r="A321" s="93"/>
      <c r="B321" s="4" t="s">
        <v>631</v>
      </c>
      <c r="C321" s="93"/>
      <c r="D321" s="93"/>
      <c r="E321" s="93"/>
      <c r="F321" s="85"/>
      <c r="G321" s="93"/>
      <c r="H321" s="93"/>
      <c r="I321" s="4" t="s">
        <v>436</v>
      </c>
      <c r="J321" s="4">
        <v>3</v>
      </c>
      <c r="K321" s="4">
        <v>1.1</v>
      </c>
      <c r="L321" s="4">
        <v>10</v>
      </c>
      <c r="M321" s="4">
        <v>2.5</v>
      </c>
      <c r="N321" s="4">
        <v>30</v>
      </c>
      <c r="O321" s="4">
        <v>15.6</v>
      </c>
      <c r="P321" s="4"/>
      <c r="Q321" s="4"/>
      <c r="R321" s="4"/>
      <c r="S321" s="4"/>
      <c r="T321" s="4">
        <v>10.8</v>
      </c>
      <c r="U321" s="4"/>
      <c r="V321" s="9">
        <v>2700</v>
      </c>
      <c r="W321" s="4"/>
      <c r="X321" s="9" t="s">
        <v>895</v>
      </c>
      <c r="Y321" s="4"/>
      <c r="Z321" s="4"/>
      <c r="AA321" s="9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9"/>
      <c r="AQ321" s="4"/>
      <c r="AR321" s="4"/>
      <c r="AS321" s="4"/>
      <c r="AT321" s="4" t="s">
        <v>499</v>
      </c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</row>
    <row r="322" spans="1:57" s="38" customFormat="1" ht="45.75" customHeight="1">
      <c r="A322" s="93"/>
      <c r="B322" s="4" t="s">
        <v>631</v>
      </c>
      <c r="C322" s="93"/>
      <c r="D322" s="93"/>
      <c r="E322" s="93"/>
      <c r="F322" s="85"/>
      <c r="G322" s="93"/>
      <c r="H322" s="93"/>
      <c r="I322" s="4" t="s">
        <v>436</v>
      </c>
      <c r="J322" s="4">
        <v>3</v>
      </c>
      <c r="K322" s="4">
        <v>1.3</v>
      </c>
      <c r="L322" s="4">
        <v>10</v>
      </c>
      <c r="M322" s="4">
        <v>2.2</v>
      </c>
      <c r="N322" s="4">
        <v>30</v>
      </c>
      <c r="O322" s="4">
        <v>4.3</v>
      </c>
      <c r="P322" s="4"/>
      <c r="Q322" s="4"/>
      <c r="R322" s="4"/>
      <c r="S322" s="4"/>
      <c r="T322" s="4">
        <v>17.6</v>
      </c>
      <c r="U322" s="4"/>
      <c r="V322" s="9">
        <v>4400</v>
      </c>
      <c r="W322" s="4"/>
      <c r="X322" s="9" t="s">
        <v>895</v>
      </c>
      <c r="Y322" s="4"/>
      <c r="Z322" s="4"/>
      <c r="AA322" s="9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9"/>
      <c r="AQ322" s="4"/>
      <c r="AR322" s="4"/>
      <c r="AS322" s="4"/>
      <c r="AT322" s="4" t="s">
        <v>185</v>
      </c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</row>
    <row r="323" spans="1:57" s="38" customFormat="1" ht="45.75" customHeight="1">
      <c r="A323" s="93"/>
      <c r="B323" s="4" t="s">
        <v>631</v>
      </c>
      <c r="C323" s="93"/>
      <c r="D323" s="93"/>
      <c r="E323" s="93"/>
      <c r="F323" s="85"/>
      <c r="G323" s="93"/>
      <c r="H323" s="93"/>
      <c r="I323" s="4" t="s">
        <v>821</v>
      </c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11">
        <v>0.0476</v>
      </c>
      <c r="U323" s="4"/>
      <c r="V323" s="4">
        <v>11.9</v>
      </c>
      <c r="W323" s="4"/>
      <c r="X323" s="4" t="s">
        <v>533</v>
      </c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9"/>
      <c r="AQ323" s="4"/>
      <c r="AR323" s="4"/>
      <c r="AS323" s="4"/>
      <c r="AT323" s="4" t="s">
        <v>1158</v>
      </c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</row>
    <row r="324" spans="1:57" s="38" customFormat="1" ht="84" customHeight="1">
      <c r="A324" s="93"/>
      <c r="B324" s="4" t="s">
        <v>631</v>
      </c>
      <c r="C324" s="93"/>
      <c r="D324" s="93"/>
      <c r="E324" s="93"/>
      <c r="F324" s="85"/>
      <c r="G324" s="93"/>
      <c r="H324" s="93"/>
      <c r="I324" s="4" t="s">
        <v>821</v>
      </c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11">
        <v>0.0436</v>
      </c>
      <c r="U324" s="4"/>
      <c r="V324" s="4">
        <v>10.9</v>
      </c>
      <c r="W324" s="4"/>
      <c r="X324" s="4" t="s">
        <v>533</v>
      </c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9"/>
      <c r="AQ324" s="4"/>
      <c r="AR324" s="4"/>
      <c r="AS324" s="4"/>
      <c r="AT324" s="4" t="s">
        <v>1158</v>
      </c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</row>
    <row r="325" spans="1:57" s="38" customFormat="1" ht="75.75" customHeight="1">
      <c r="A325" s="93"/>
      <c r="B325" s="4" t="s">
        <v>631</v>
      </c>
      <c r="C325" s="93"/>
      <c r="D325" s="93"/>
      <c r="E325" s="93"/>
      <c r="F325" s="85"/>
      <c r="G325" s="93"/>
      <c r="H325" s="93"/>
      <c r="I325" s="4" t="s">
        <v>821</v>
      </c>
      <c r="J325" s="4">
        <v>5</v>
      </c>
      <c r="K325" s="4">
        <v>1.6</v>
      </c>
      <c r="L325" s="4">
        <v>10</v>
      </c>
      <c r="M325" s="4">
        <v>2.5</v>
      </c>
      <c r="N325" s="4">
        <v>25</v>
      </c>
      <c r="O325" s="4">
        <v>6.8</v>
      </c>
      <c r="P325" s="4"/>
      <c r="Q325" s="4"/>
      <c r="R325" s="4"/>
      <c r="S325" s="4"/>
      <c r="T325" s="8">
        <v>11.7</v>
      </c>
      <c r="U325" s="4"/>
      <c r="V325" s="9">
        <v>2925</v>
      </c>
      <c r="W325" s="4"/>
      <c r="X325" s="9" t="s">
        <v>895</v>
      </c>
      <c r="Y325" s="4"/>
      <c r="Z325" s="4"/>
      <c r="AA325" s="9"/>
      <c r="AB325" s="11"/>
      <c r="AC325" s="4"/>
      <c r="AD325" s="4"/>
      <c r="AE325" s="4"/>
      <c r="AF325" s="11"/>
      <c r="AG325" s="10"/>
      <c r="AH325" s="4"/>
      <c r="AI325" s="4"/>
      <c r="AJ325" s="4"/>
      <c r="AK325" s="4"/>
      <c r="AL325" s="4"/>
      <c r="AM325" s="4"/>
      <c r="AN325" s="4"/>
      <c r="AO325" s="4"/>
      <c r="AP325" s="9"/>
      <c r="AQ325" s="4"/>
      <c r="AR325" s="4"/>
      <c r="AS325" s="4"/>
      <c r="AT325" s="4" t="s">
        <v>54</v>
      </c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</row>
    <row r="326" spans="1:57" s="38" customFormat="1" ht="93.75" customHeight="1">
      <c r="A326" s="93"/>
      <c r="B326" s="4" t="s">
        <v>631</v>
      </c>
      <c r="C326" s="93"/>
      <c r="D326" s="93"/>
      <c r="E326" s="93"/>
      <c r="F326" s="85"/>
      <c r="G326" s="93"/>
      <c r="H326" s="93"/>
      <c r="I326" s="4" t="s">
        <v>821</v>
      </c>
      <c r="J326" s="4">
        <v>2.5</v>
      </c>
      <c r="K326" s="4">
        <v>1.4</v>
      </c>
      <c r="L326" s="4">
        <v>5</v>
      </c>
      <c r="M326" s="4">
        <v>2.1</v>
      </c>
      <c r="N326" s="4">
        <v>10</v>
      </c>
      <c r="O326" s="4">
        <v>3.3</v>
      </c>
      <c r="P326" s="4">
        <v>25</v>
      </c>
      <c r="Q326" s="4">
        <v>8.4</v>
      </c>
      <c r="R326" s="4">
        <v>50</v>
      </c>
      <c r="S326" s="4">
        <v>14</v>
      </c>
      <c r="T326" s="4">
        <v>8.8</v>
      </c>
      <c r="U326" s="4"/>
      <c r="V326" s="9">
        <v>2200</v>
      </c>
      <c r="W326" s="4"/>
      <c r="X326" s="9" t="s">
        <v>1314</v>
      </c>
      <c r="Y326" s="4"/>
      <c r="Z326" s="4"/>
      <c r="AA326" s="9"/>
      <c r="AB326" s="11"/>
      <c r="AC326" s="4"/>
      <c r="AD326" s="4"/>
      <c r="AE326" s="4"/>
      <c r="AF326" s="11"/>
      <c r="AG326" s="10"/>
      <c r="AH326" s="4"/>
      <c r="AI326" s="4"/>
      <c r="AJ326" s="4"/>
      <c r="AK326" s="4"/>
      <c r="AL326" s="4"/>
      <c r="AM326" s="4"/>
      <c r="AN326" s="4"/>
      <c r="AO326" s="4"/>
      <c r="AP326" s="9"/>
      <c r="AQ326" s="4"/>
      <c r="AR326" s="4"/>
      <c r="AS326" s="4"/>
      <c r="AT326" s="4" t="s">
        <v>54</v>
      </c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</row>
    <row r="327" spans="1:57" s="38" customFormat="1" ht="85.5" customHeight="1">
      <c r="A327" s="94"/>
      <c r="B327" s="4" t="s">
        <v>631</v>
      </c>
      <c r="C327" s="94"/>
      <c r="D327" s="94"/>
      <c r="E327" s="94"/>
      <c r="F327" s="86"/>
      <c r="G327" s="94"/>
      <c r="H327" s="94"/>
      <c r="I327" s="4" t="s">
        <v>821</v>
      </c>
      <c r="J327" s="4">
        <v>2.5</v>
      </c>
      <c r="K327" s="4">
        <v>1</v>
      </c>
      <c r="L327" s="4">
        <v>5</v>
      </c>
      <c r="M327" s="4">
        <v>1.4</v>
      </c>
      <c r="N327" s="4">
        <v>10</v>
      </c>
      <c r="O327" s="4">
        <v>2</v>
      </c>
      <c r="P327" s="4">
        <v>25</v>
      </c>
      <c r="Q327" s="4">
        <v>8.7</v>
      </c>
      <c r="R327" s="4">
        <v>50</v>
      </c>
      <c r="S327" s="4">
        <v>11.6</v>
      </c>
      <c r="T327" s="8">
        <v>12.2</v>
      </c>
      <c r="U327" s="4"/>
      <c r="V327" s="9">
        <v>3050</v>
      </c>
      <c r="W327" s="4"/>
      <c r="X327" s="9" t="s">
        <v>895</v>
      </c>
      <c r="Y327" s="4"/>
      <c r="Z327" s="4"/>
      <c r="AA327" s="9"/>
      <c r="AB327" s="11"/>
      <c r="AC327" s="4"/>
      <c r="AD327" s="4"/>
      <c r="AE327" s="4"/>
      <c r="AF327" s="11"/>
      <c r="AG327" s="10"/>
      <c r="AH327" s="4"/>
      <c r="AI327" s="4"/>
      <c r="AJ327" s="4"/>
      <c r="AK327" s="4"/>
      <c r="AL327" s="4"/>
      <c r="AM327" s="4"/>
      <c r="AN327" s="4"/>
      <c r="AO327" s="4"/>
      <c r="AP327" s="9"/>
      <c r="AQ327" s="4"/>
      <c r="AR327" s="4"/>
      <c r="AS327" s="4"/>
      <c r="AT327" s="4" t="s">
        <v>54</v>
      </c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</row>
    <row r="328" spans="1:57" s="38" customFormat="1" ht="106.5" customHeight="1">
      <c r="A328" s="19" t="s">
        <v>363</v>
      </c>
      <c r="B328" s="19" t="s">
        <v>440</v>
      </c>
      <c r="C328" s="19" t="s">
        <v>55</v>
      </c>
      <c r="D328" s="19" t="s">
        <v>56</v>
      </c>
      <c r="E328" s="19">
        <v>362.5</v>
      </c>
      <c r="F328" s="19" t="s">
        <v>723</v>
      </c>
      <c r="G328" s="19" t="s">
        <v>502</v>
      </c>
      <c r="H328" s="19" t="s">
        <v>57</v>
      </c>
      <c r="I328" s="4" t="s">
        <v>928</v>
      </c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8" t="s">
        <v>544</v>
      </c>
      <c r="U328" s="8" t="s">
        <v>544</v>
      </c>
      <c r="V328" s="9" t="s">
        <v>544</v>
      </c>
      <c r="W328" s="9" t="s">
        <v>544</v>
      </c>
      <c r="X328" s="9" t="s">
        <v>1018</v>
      </c>
      <c r="Y328" s="9" t="s">
        <v>1018</v>
      </c>
      <c r="Z328" s="9"/>
      <c r="AA328" s="9" t="s">
        <v>923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 t="s">
        <v>1365</v>
      </c>
      <c r="AM328" s="4" t="s">
        <v>1263</v>
      </c>
      <c r="AN328" s="9">
        <v>1724.2</v>
      </c>
      <c r="AO328" s="4"/>
      <c r="AP328" s="9"/>
      <c r="AQ328" s="9">
        <v>1724.2</v>
      </c>
      <c r="AR328" s="4" t="s">
        <v>923</v>
      </c>
      <c r="AS328" s="4"/>
      <c r="AT328" s="4" t="s">
        <v>619</v>
      </c>
      <c r="AU328" s="4" t="s">
        <v>415</v>
      </c>
      <c r="AV328" s="4" t="s">
        <v>890</v>
      </c>
      <c r="AW328" s="4"/>
      <c r="AX328" s="4"/>
      <c r="AY328" s="4"/>
      <c r="AZ328" s="4"/>
      <c r="BA328" s="4"/>
      <c r="BB328" s="4"/>
      <c r="BC328" s="4"/>
      <c r="BD328" s="4"/>
      <c r="BE328" s="4"/>
    </row>
    <row r="329" spans="1:57" s="38" customFormat="1" ht="45.75" customHeight="1">
      <c r="A329" s="92" t="s">
        <v>854</v>
      </c>
      <c r="B329" s="4" t="s">
        <v>439</v>
      </c>
      <c r="C329" s="92"/>
      <c r="D329" s="96" t="s">
        <v>169</v>
      </c>
      <c r="E329" s="95">
        <v>138.1</v>
      </c>
      <c r="F329" s="92" t="s">
        <v>114</v>
      </c>
      <c r="G329" s="92" t="s">
        <v>502</v>
      </c>
      <c r="H329" s="92" t="s">
        <v>115</v>
      </c>
      <c r="I329" s="4" t="s">
        <v>568</v>
      </c>
      <c r="J329" s="7">
        <v>5</v>
      </c>
      <c r="K329" s="7" t="s">
        <v>116</v>
      </c>
      <c r="L329" s="7">
        <v>10</v>
      </c>
      <c r="M329" s="7" t="s">
        <v>505</v>
      </c>
      <c r="N329" s="7">
        <v>25</v>
      </c>
      <c r="O329" s="7" t="s">
        <v>14</v>
      </c>
      <c r="P329" s="4"/>
      <c r="Q329" s="4"/>
      <c r="R329" s="4"/>
      <c r="S329" s="4"/>
      <c r="T329" s="4" t="s">
        <v>544</v>
      </c>
      <c r="U329" s="8" t="s">
        <v>544</v>
      </c>
      <c r="V329" s="4" t="s">
        <v>544</v>
      </c>
      <c r="W329" s="9" t="s">
        <v>544</v>
      </c>
      <c r="X329" s="4" t="s">
        <v>1018</v>
      </c>
      <c r="Y329" s="4" t="s">
        <v>1018</v>
      </c>
      <c r="Z329" s="4" t="s">
        <v>1097</v>
      </c>
      <c r="AA329" s="4" t="s">
        <v>922</v>
      </c>
      <c r="AB329" s="4">
        <v>1</v>
      </c>
      <c r="AC329" s="4">
        <v>40</v>
      </c>
      <c r="AD329" s="4" t="s">
        <v>1314</v>
      </c>
      <c r="AE329" s="4" t="s">
        <v>782</v>
      </c>
      <c r="AF329" s="4" t="s">
        <v>248</v>
      </c>
      <c r="AG329" s="4"/>
      <c r="AH329" s="4"/>
      <c r="AI329" s="4"/>
      <c r="AJ329" s="4"/>
      <c r="AK329" s="4"/>
      <c r="AL329" s="4" t="s">
        <v>1038</v>
      </c>
      <c r="AM329" s="4"/>
      <c r="AN329" s="9"/>
      <c r="AO329" s="4"/>
      <c r="AP329" s="9"/>
      <c r="AQ329" s="4"/>
      <c r="AR329" s="4" t="s">
        <v>923</v>
      </c>
      <c r="AS329" s="4"/>
      <c r="AT329" s="4" t="s">
        <v>885</v>
      </c>
      <c r="AU329" s="4" t="s">
        <v>886</v>
      </c>
      <c r="AV329" s="4" t="s">
        <v>887</v>
      </c>
      <c r="AW329" s="4" t="s">
        <v>889</v>
      </c>
      <c r="AX329" s="4" t="s">
        <v>890</v>
      </c>
      <c r="AY329" s="4"/>
      <c r="AZ329" s="4"/>
      <c r="BA329" s="4"/>
      <c r="BB329" s="4"/>
      <c r="BC329" s="4"/>
      <c r="BD329" s="4"/>
      <c r="BE329" s="4"/>
    </row>
    <row r="330" spans="1:57" s="38" customFormat="1" ht="45.75" customHeight="1">
      <c r="A330" s="94"/>
      <c r="B330" s="4" t="s">
        <v>439</v>
      </c>
      <c r="C330" s="94"/>
      <c r="D330" s="86"/>
      <c r="E330" s="86"/>
      <c r="F330" s="94"/>
      <c r="G330" s="94"/>
      <c r="H330" s="9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8"/>
      <c r="V330" s="4"/>
      <c r="W330" s="9"/>
      <c r="X330" s="4"/>
      <c r="Y330" s="4"/>
      <c r="Z330" s="4"/>
      <c r="AA330" s="4"/>
      <c r="AB330" s="4">
        <v>1</v>
      </c>
      <c r="AC330" s="4">
        <v>20</v>
      </c>
      <c r="AD330" s="4"/>
      <c r="AE330" s="4"/>
      <c r="AF330" s="4" t="s">
        <v>1097</v>
      </c>
      <c r="AG330" s="4"/>
      <c r="AH330" s="4"/>
      <c r="AI330" s="4"/>
      <c r="AJ330" s="4"/>
      <c r="AK330" s="4"/>
      <c r="AL330" s="4"/>
      <c r="AM330" s="4"/>
      <c r="AN330" s="9"/>
      <c r="AO330" s="4"/>
      <c r="AP330" s="9"/>
      <c r="AQ330" s="4"/>
      <c r="AR330" s="4"/>
      <c r="AS330" s="4"/>
      <c r="AT330" s="4" t="s">
        <v>1096</v>
      </c>
      <c r="AU330" s="4" t="s">
        <v>248</v>
      </c>
      <c r="AV330" s="4"/>
      <c r="AW330" s="4"/>
      <c r="AX330" s="4"/>
      <c r="AY330" s="4"/>
      <c r="AZ330" s="4"/>
      <c r="BA330" s="4"/>
      <c r="BB330" s="4"/>
      <c r="BC330" s="4"/>
      <c r="BD330" s="4"/>
      <c r="BE330" s="4"/>
    </row>
    <row r="331" spans="1:57" s="38" customFormat="1" ht="45.75" customHeight="1">
      <c r="A331" s="92" t="s">
        <v>572</v>
      </c>
      <c r="B331" s="4" t="s">
        <v>341</v>
      </c>
      <c r="C331" s="92" t="s">
        <v>15</v>
      </c>
      <c r="D331" s="96" t="s">
        <v>16</v>
      </c>
      <c r="E331" s="95">
        <v>172.3</v>
      </c>
      <c r="F331" s="92" t="s">
        <v>486</v>
      </c>
      <c r="G331" s="92" t="s">
        <v>1101</v>
      </c>
      <c r="H331" s="92" t="s">
        <v>642</v>
      </c>
      <c r="I331" s="4" t="s">
        <v>821</v>
      </c>
      <c r="J331" s="4">
        <v>2.5</v>
      </c>
      <c r="K331" s="4">
        <v>2.2</v>
      </c>
      <c r="L331" s="4">
        <v>5</v>
      </c>
      <c r="M331" s="4">
        <v>1</v>
      </c>
      <c r="N331" s="4">
        <v>10</v>
      </c>
      <c r="O331" s="4">
        <v>0.8</v>
      </c>
      <c r="P331" s="4">
        <v>25</v>
      </c>
      <c r="Q331" s="4">
        <v>1.1</v>
      </c>
      <c r="R331" s="4">
        <v>50</v>
      </c>
      <c r="S331" s="4">
        <v>7.1</v>
      </c>
      <c r="T331" s="8">
        <v>33</v>
      </c>
      <c r="U331" s="8">
        <f>GEOMEAN(T331:T340)</f>
        <v>22.966036152154494</v>
      </c>
      <c r="V331" s="4">
        <v>8250</v>
      </c>
      <c r="W331" s="9">
        <f>GEOMEAN(V331:V340)</f>
        <v>5741.509038038621</v>
      </c>
      <c r="X331" s="4" t="s">
        <v>895</v>
      </c>
      <c r="Y331" s="4" t="s">
        <v>895</v>
      </c>
      <c r="Z331" s="4" t="s">
        <v>37</v>
      </c>
      <c r="AA331" s="4" t="s">
        <v>922</v>
      </c>
      <c r="AB331" s="4">
        <v>0.5</v>
      </c>
      <c r="AC331" s="4">
        <v>60</v>
      </c>
      <c r="AD331" s="11" t="s">
        <v>787</v>
      </c>
      <c r="AE331" s="11" t="s">
        <v>784</v>
      </c>
      <c r="AF331" s="4" t="s">
        <v>1097</v>
      </c>
      <c r="AG331" s="10" t="s">
        <v>1013</v>
      </c>
      <c r="AH331" s="4">
        <v>25</v>
      </c>
      <c r="AI331" s="4" t="s">
        <v>895</v>
      </c>
      <c r="AJ331" s="4" t="s">
        <v>782</v>
      </c>
      <c r="AK331" s="4"/>
      <c r="AL331" s="4" t="s">
        <v>1365</v>
      </c>
      <c r="AM331" s="4"/>
      <c r="AN331" s="9">
        <v>990</v>
      </c>
      <c r="AO331" s="4">
        <v>5000</v>
      </c>
      <c r="AP331" s="9">
        <v>719</v>
      </c>
      <c r="AQ331" s="9">
        <v>844</v>
      </c>
      <c r="AR331" s="4" t="s">
        <v>922</v>
      </c>
      <c r="AS331" s="4"/>
      <c r="AT331" s="4" t="s">
        <v>885</v>
      </c>
      <c r="AU331" s="4" t="s">
        <v>886</v>
      </c>
      <c r="AV331" s="4" t="s">
        <v>395</v>
      </c>
      <c r="AW331" s="4" t="s">
        <v>1097</v>
      </c>
      <c r="AX331" s="4" t="s">
        <v>396</v>
      </c>
      <c r="AY331" s="4" t="s">
        <v>52</v>
      </c>
      <c r="AZ331" s="4"/>
      <c r="BA331" s="4"/>
      <c r="BB331" s="4"/>
      <c r="BC331" s="4"/>
      <c r="BD331" s="4"/>
      <c r="BE331" s="4"/>
    </row>
    <row r="332" spans="1:57" s="38" customFormat="1" ht="45.75" customHeight="1">
      <c r="A332" s="93"/>
      <c r="B332" s="4" t="s">
        <v>341</v>
      </c>
      <c r="C332" s="93"/>
      <c r="D332" s="85"/>
      <c r="E332" s="85"/>
      <c r="F332" s="93"/>
      <c r="G332" s="93"/>
      <c r="H332" s="93"/>
      <c r="I332" s="4" t="s">
        <v>821</v>
      </c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8">
        <v>20</v>
      </c>
      <c r="U332" s="4"/>
      <c r="V332" s="4">
        <v>5000</v>
      </c>
      <c r="W332" s="4"/>
      <c r="X332" s="4" t="s">
        <v>895</v>
      </c>
      <c r="Y332" s="4"/>
      <c r="Z332" s="4"/>
      <c r="AA332" s="4"/>
      <c r="AB332" s="9">
        <v>5</v>
      </c>
      <c r="AC332" s="9">
        <v>30</v>
      </c>
      <c r="AD332" s="4"/>
      <c r="AE332" s="4"/>
      <c r="AF332" s="4"/>
      <c r="AG332" s="10" t="s">
        <v>1013</v>
      </c>
      <c r="AH332" s="9">
        <v>12.5</v>
      </c>
      <c r="AI332" s="4"/>
      <c r="AJ332" s="4"/>
      <c r="AK332" s="4"/>
      <c r="AL332" s="4"/>
      <c r="AM332" s="4" t="s">
        <v>1371</v>
      </c>
      <c r="AN332" s="4"/>
      <c r="AO332" s="4"/>
      <c r="AP332" s="4"/>
      <c r="AQ332" s="4"/>
      <c r="AR332" s="4"/>
      <c r="AS332" s="4"/>
      <c r="AT332" s="4" t="s">
        <v>599</v>
      </c>
      <c r="AU332" s="4" t="s">
        <v>948</v>
      </c>
      <c r="AV332" s="4" t="s">
        <v>950</v>
      </c>
      <c r="AW332" s="4" t="s">
        <v>397</v>
      </c>
      <c r="AX332" s="4" t="s">
        <v>837</v>
      </c>
      <c r="AY332" s="4" t="s">
        <v>997</v>
      </c>
      <c r="AZ332" s="4"/>
      <c r="BA332" s="4"/>
      <c r="BB332" s="4"/>
      <c r="BC332" s="4"/>
      <c r="BD332" s="4"/>
      <c r="BE332" s="4"/>
    </row>
    <row r="333" spans="1:57" s="38" customFormat="1" ht="45.75" customHeight="1">
      <c r="A333" s="93"/>
      <c r="B333" s="4" t="s">
        <v>341</v>
      </c>
      <c r="C333" s="93"/>
      <c r="D333" s="85"/>
      <c r="E333" s="85"/>
      <c r="F333" s="93"/>
      <c r="G333" s="93"/>
      <c r="H333" s="93"/>
      <c r="I333" s="4" t="s">
        <v>821</v>
      </c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8">
        <v>18</v>
      </c>
      <c r="U333" s="4"/>
      <c r="V333" s="4">
        <v>4500</v>
      </c>
      <c r="W333" s="4"/>
      <c r="X333" s="4" t="s">
        <v>895</v>
      </c>
      <c r="Y333" s="4"/>
      <c r="Z333" s="4"/>
      <c r="AA333" s="4"/>
      <c r="AB333" s="9">
        <v>5</v>
      </c>
      <c r="AC333" s="4">
        <v>27</v>
      </c>
      <c r="AD333" s="4"/>
      <c r="AE333" s="4"/>
      <c r="AF333" s="4"/>
      <c r="AG333" s="10" t="s">
        <v>434</v>
      </c>
      <c r="AH333" s="4">
        <v>20</v>
      </c>
      <c r="AI333" s="4"/>
      <c r="AJ333" s="4"/>
      <c r="AK333" s="4"/>
      <c r="AL333" s="4"/>
      <c r="AM333" s="4" t="s">
        <v>1264</v>
      </c>
      <c r="AN333" s="4"/>
      <c r="AO333" s="4"/>
      <c r="AP333" s="4"/>
      <c r="AQ333" s="4"/>
      <c r="AR333" s="4"/>
      <c r="AS333" s="4"/>
      <c r="AT333" s="4" t="s">
        <v>1007</v>
      </c>
      <c r="AU333" s="4" t="s">
        <v>234</v>
      </c>
      <c r="AV333" s="4" t="s">
        <v>1097</v>
      </c>
      <c r="AW333" s="4" t="s">
        <v>37</v>
      </c>
      <c r="AX333" s="4" t="s">
        <v>398</v>
      </c>
      <c r="AY333" s="4" t="s">
        <v>399</v>
      </c>
      <c r="AZ333" s="4" t="s">
        <v>413</v>
      </c>
      <c r="BA333" s="4" t="s">
        <v>837</v>
      </c>
      <c r="BB333" s="4"/>
      <c r="BC333" s="4"/>
      <c r="BD333" s="4"/>
      <c r="BE333" s="4"/>
    </row>
    <row r="334" spans="1:57" s="38" customFormat="1" ht="89.25" customHeight="1">
      <c r="A334" s="93"/>
      <c r="B334" s="4" t="s">
        <v>341</v>
      </c>
      <c r="C334" s="93"/>
      <c r="D334" s="85"/>
      <c r="E334" s="85"/>
      <c r="F334" s="93"/>
      <c r="G334" s="93"/>
      <c r="H334" s="93"/>
      <c r="I334" s="4" t="s">
        <v>928</v>
      </c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8">
        <v>24.216</v>
      </c>
      <c r="U334" s="4"/>
      <c r="V334" s="4">
        <v>6054</v>
      </c>
      <c r="W334" s="4"/>
      <c r="X334" s="4" t="s">
        <v>895</v>
      </c>
      <c r="Y334" s="4"/>
      <c r="Z334" s="4"/>
      <c r="AA334" s="4"/>
      <c r="AB334" s="9">
        <v>20</v>
      </c>
      <c r="AC334" s="9">
        <v>26.666666666666668</v>
      </c>
      <c r="AD334" s="4"/>
      <c r="AE334" s="4"/>
      <c r="AF334" s="11"/>
      <c r="AG334" s="4">
        <v>20</v>
      </c>
      <c r="AH334" s="4">
        <v>0</v>
      </c>
      <c r="AI334" s="4"/>
      <c r="AJ334" s="4"/>
      <c r="AK334" s="4"/>
      <c r="AL334" s="4"/>
      <c r="AM334" s="4" t="s">
        <v>1265</v>
      </c>
      <c r="AN334" s="4"/>
      <c r="AO334" s="4"/>
      <c r="AP334" s="4"/>
      <c r="AQ334" s="4"/>
      <c r="AR334" s="4"/>
      <c r="AS334" s="4"/>
      <c r="AT334" s="4" t="s">
        <v>619</v>
      </c>
      <c r="AU334" s="4" t="s">
        <v>416</v>
      </c>
      <c r="AV334" s="4" t="s">
        <v>494</v>
      </c>
      <c r="AW334" s="4" t="s">
        <v>35</v>
      </c>
      <c r="AX334" s="4" t="s">
        <v>995</v>
      </c>
      <c r="AY334" s="4" t="s">
        <v>400</v>
      </c>
      <c r="AZ334" s="4" t="s">
        <v>519</v>
      </c>
      <c r="BA334" s="4"/>
      <c r="BB334" s="4"/>
      <c r="BC334" s="4"/>
      <c r="BD334" s="4"/>
      <c r="BE334" s="4"/>
    </row>
    <row r="335" spans="1:57" s="38" customFormat="1" ht="45.75" customHeight="1">
      <c r="A335" s="93"/>
      <c r="B335" s="4" t="s">
        <v>341</v>
      </c>
      <c r="C335" s="93"/>
      <c r="D335" s="85"/>
      <c r="E335" s="85"/>
      <c r="F335" s="93"/>
      <c r="G335" s="93"/>
      <c r="H335" s="93"/>
      <c r="I335" s="4" t="s">
        <v>928</v>
      </c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8">
        <v>25.25</v>
      </c>
      <c r="U335" s="4"/>
      <c r="V335" s="9">
        <v>6312.5</v>
      </c>
      <c r="W335" s="4"/>
      <c r="X335" s="4" t="s">
        <v>895</v>
      </c>
      <c r="Y335" s="4"/>
      <c r="Z335" s="4"/>
      <c r="AA335" s="4"/>
      <c r="AB335" s="4"/>
      <c r="AC335" s="4"/>
      <c r="AD335" s="4"/>
      <c r="AE335" s="4"/>
      <c r="AF335" s="11"/>
      <c r="AG335" s="10"/>
      <c r="AH335" s="4"/>
      <c r="AI335" s="4"/>
      <c r="AJ335" s="4"/>
      <c r="AK335" s="4"/>
      <c r="AL335" s="4"/>
      <c r="AM335" s="4"/>
      <c r="AN335" s="4"/>
      <c r="AO335" s="4" t="s">
        <v>1266</v>
      </c>
      <c r="AP335" s="4"/>
      <c r="AQ335" s="4"/>
      <c r="AR335" s="4"/>
      <c r="AS335" s="4"/>
      <c r="AT335" s="4" t="s">
        <v>949</v>
      </c>
      <c r="AU335" s="4" t="s">
        <v>416</v>
      </c>
      <c r="AV335" s="4" t="s">
        <v>494</v>
      </c>
      <c r="AW335" s="4"/>
      <c r="AX335" s="4"/>
      <c r="AY335" s="4"/>
      <c r="AZ335" s="4"/>
      <c r="BA335" s="4"/>
      <c r="BB335" s="4"/>
      <c r="BC335" s="4"/>
      <c r="BD335" s="4"/>
      <c r="BE335" s="4"/>
    </row>
    <row r="336" spans="1:57" s="38" customFormat="1" ht="45.75" customHeight="1">
      <c r="A336" s="93"/>
      <c r="B336" s="4" t="s">
        <v>341</v>
      </c>
      <c r="C336" s="93"/>
      <c r="D336" s="85"/>
      <c r="E336" s="85"/>
      <c r="F336" s="93"/>
      <c r="G336" s="93"/>
      <c r="H336" s="93"/>
      <c r="I336" s="4" t="s">
        <v>821</v>
      </c>
      <c r="J336" s="4">
        <v>25</v>
      </c>
      <c r="K336" s="4">
        <v>3.6</v>
      </c>
      <c r="L336" s="4">
        <v>50</v>
      </c>
      <c r="M336" s="4">
        <v>5.9</v>
      </c>
      <c r="N336" s="4">
        <v>100</v>
      </c>
      <c r="O336" s="4">
        <v>8.5</v>
      </c>
      <c r="P336" s="4"/>
      <c r="Q336" s="4"/>
      <c r="R336" s="4"/>
      <c r="S336" s="4"/>
      <c r="T336" s="8">
        <v>21</v>
      </c>
      <c r="U336" s="4"/>
      <c r="V336" s="4">
        <v>5250</v>
      </c>
      <c r="W336" s="4"/>
      <c r="X336" s="4" t="s">
        <v>895</v>
      </c>
      <c r="Y336" s="4"/>
      <c r="Z336" s="4" t="s">
        <v>1097</v>
      </c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 t="s">
        <v>1267</v>
      </c>
      <c r="AP336" s="4"/>
      <c r="AQ336" s="4"/>
      <c r="AR336" s="4"/>
      <c r="AS336" s="4"/>
      <c r="AT336" s="4" t="s">
        <v>52</v>
      </c>
      <c r="AU336" s="4" t="s">
        <v>886</v>
      </c>
      <c r="AV336" s="4"/>
      <c r="AW336" s="4"/>
      <c r="AX336" s="4"/>
      <c r="AY336" s="4"/>
      <c r="AZ336" s="4"/>
      <c r="BA336" s="4"/>
      <c r="BB336" s="4"/>
      <c r="BC336" s="4"/>
      <c r="BD336" s="4"/>
      <c r="BE336" s="4"/>
    </row>
    <row r="337" spans="1:57" s="38" customFormat="1" ht="105" customHeight="1">
      <c r="A337" s="93"/>
      <c r="B337" s="4" t="s">
        <v>341</v>
      </c>
      <c r="C337" s="93"/>
      <c r="D337" s="85"/>
      <c r="E337" s="85"/>
      <c r="F337" s="93"/>
      <c r="G337" s="93"/>
      <c r="H337" s="93"/>
      <c r="I337" s="4" t="s">
        <v>821</v>
      </c>
      <c r="J337" s="4">
        <v>10</v>
      </c>
      <c r="K337" s="4">
        <v>1.7</v>
      </c>
      <c r="L337" s="4">
        <v>25</v>
      </c>
      <c r="M337" s="4">
        <v>3.2</v>
      </c>
      <c r="N337" s="4">
        <v>50</v>
      </c>
      <c r="O337" s="4">
        <v>6.7</v>
      </c>
      <c r="P337" s="4"/>
      <c r="Q337" s="4"/>
      <c r="R337" s="4"/>
      <c r="S337" s="4"/>
      <c r="T337" s="8">
        <v>23</v>
      </c>
      <c r="U337" s="4"/>
      <c r="V337" s="4">
        <v>5750</v>
      </c>
      <c r="W337" s="4"/>
      <c r="X337" s="4" t="s">
        <v>895</v>
      </c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 t="s">
        <v>1268</v>
      </c>
      <c r="AP337" s="4"/>
      <c r="AQ337" s="4"/>
      <c r="AR337" s="4"/>
      <c r="AS337" s="4"/>
      <c r="AT337" s="4" t="s">
        <v>889</v>
      </c>
      <c r="AU337" s="4" t="s">
        <v>414</v>
      </c>
      <c r="AV337" s="4"/>
      <c r="AW337" s="4"/>
      <c r="AX337" s="4"/>
      <c r="AY337" s="4"/>
      <c r="AZ337" s="4"/>
      <c r="BA337" s="4"/>
      <c r="BB337" s="4"/>
      <c r="BC337" s="4"/>
      <c r="BD337" s="4"/>
      <c r="BE337" s="4"/>
    </row>
    <row r="338" spans="1:57" s="38" customFormat="1" ht="57.75" customHeight="1">
      <c r="A338" s="93"/>
      <c r="B338" s="4" t="s">
        <v>341</v>
      </c>
      <c r="C338" s="93"/>
      <c r="D338" s="85"/>
      <c r="E338" s="85"/>
      <c r="F338" s="93"/>
      <c r="G338" s="93"/>
      <c r="H338" s="93"/>
      <c r="I338" s="4" t="s">
        <v>821</v>
      </c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>
        <v>27.5</v>
      </c>
      <c r="U338" s="4"/>
      <c r="V338" s="9">
        <v>6875</v>
      </c>
      <c r="W338" s="4"/>
      <c r="X338" s="4" t="s">
        <v>895</v>
      </c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 t="s">
        <v>1269</v>
      </c>
      <c r="AN338" s="4"/>
      <c r="AO338" s="4"/>
      <c r="AP338" s="4"/>
      <c r="AQ338" s="4"/>
      <c r="AR338" s="4"/>
      <c r="AS338" s="4"/>
      <c r="AT338" s="4" t="s">
        <v>1158</v>
      </c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</row>
    <row r="339" spans="1:57" s="38" customFormat="1" ht="45.75" customHeight="1">
      <c r="A339" s="93"/>
      <c r="B339" s="4" t="s">
        <v>341</v>
      </c>
      <c r="C339" s="93"/>
      <c r="D339" s="85"/>
      <c r="E339" s="85"/>
      <c r="F339" s="93"/>
      <c r="G339" s="93"/>
      <c r="H339" s="93"/>
      <c r="I339" s="4" t="s">
        <v>545</v>
      </c>
      <c r="J339" s="4">
        <v>1</v>
      </c>
      <c r="K339" s="4">
        <v>1.3</v>
      </c>
      <c r="L339" s="4">
        <v>5</v>
      </c>
      <c r="M339" s="4">
        <v>2.1</v>
      </c>
      <c r="N339" s="4">
        <v>25</v>
      </c>
      <c r="O339" s="4">
        <v>3.4</v>
      </c>
      <c r="P339" s="4"/>
      <c r="Q339" s="4"/>
      <c r="R339" s="4"/>
      <c r="S339" s="4"/>
      <c r="T339" s="8">
        <v>18.846153846153847</v>
      </c>
      <c r="U339" s="4"/>
      <c r="V339" s="9">
        <v>4711.538461538462</v>
      </c>
      <c r="W339" s="4"/>
      <c r="X339" s="4" t="s">
        <v>895</v>
      </c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 t="s">
        <v>651</v>
      </c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</row>
    <row r="340" spans="1:57" s="38" customFormat="1" ht="45.75" customHeight="1">
      <c r="A340" s="94"/>
      <c r="B340" s="4" t="s">
        <v>341</v>
      </c>
      <c r="C340" s="94"/>
      <c r="D340" s="86"/>
      <c r="E340" s="86"/>
      <c r="F340" s="94"/>
      <c r="G340" s="94"/>
      <c r="H340" s="94"/>
      <c r="I340" s="4" t="s">
        <v>928</v>
      </c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8">
        <f>V340/250</f>
        <v>22.448</v>
      </c>
      <c r="U340" s="4"/>
      <c r="V340" s="4">
        <v>5612</v>
      </c>
      <c r="W340" s="4"/>
      <c r="X340" s="4" t="s">
        <v>895</v>
      </c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 t="s">
        <v>619</v>
      </c>
      <c r="AU340" s="4" t="s">
        <v>416</v>
      </c>
      <c r="AV340" s="4" t="s">
        <v>494</v>
      </c>
      <c r="AW340" s="4" t="s">
        <v>35</v>
      </c>
      <c r="AX340" s="4" t="s">
        <v>995</v>
      </c>
      <c r="AY340" s="4" t="s">
        <v>400</v>
      </c>
      <c r="AZ340" s="4" t="s">
        <v>519</v>
      </c>
      <c r="BA340" s="4"/>
      <c r="BB340" s="4"/>
      <c r="BC340" s="4"/>
      <c r="BD340" s="4"/>
      <c r="BE340" s="4"/>
    </row>
    <row r="341" spans="1:57" s="38" customFormat="1" ht="45.75" customHeight="1">
      <c r="A341" s="4" t="s">
        <v>1315</v>
      </c>
      <c r="B341" s="4" t="s">
        <v>1171</v>
      </c>
      <c r="C341" s="4" t="s">
        <v>401</v>
      </c>
      <c r="D341" s="10" t="s">
        <v>402</v>
      </c>
      <c r="E341" s="7">
        <v>116.1</v>
      </c>
      <c r="F341" s="4" t="s">
        <v>403</v>
      </c>
      <c r="G341" s="4" t="s">
        <v>1101</v>
      </c>
      <c r="H341" s="4" t="s">
        <v>410</v>
      </c>
      <c r="I341" s="4" t="s">
        <v>821</v>
      </c>
      <c r="J341" s="4">
        <v>5</v>
      </c>
      <c r="K341" s="4">
        <v>10.7</v>
      </c>
      <c r="L341" s="4">
        <v>10</v>
      </c>
      <c r="M341" s="4">
        <v>14.8</v>
      </c>
      <c r="N341" s="4">
        <v>25</v>
      </c>
      <c r="O341" s="4">
        <v>18.1</v>
      </c>
      <c r="P341" s="4"/>
      <c r="Q341" s="4"/>
      <c r="R341" s="4"/>
      <c r="S341" s="4"/>
      <c r="T341" s="4">
        <v>1.4</v>
      </c>
      <c r="U341" s="8">
        <f>GEOMEAN(T341)</f>
        <v>1.4</v>
      </c>
      <c r="V341" s="9">
        <v>350</v>
      </c>
      <c r="W341" s="9">
        <f>GEOMEAN(V341)</f>
        <v>349.9999999999999</v>
      </c>
      <c r="X341" s="9" t="s">
        <v>1314</v>
      </c>
      <c r="Y341" s="9" t="s">
        <v>1314</v>
      </c>
      <c r="Z341" s="9" t="s">
        <v>924</v>
      </c>
      <c r="AA341" s="9" t="s">
        <v>922</v>
      </c>
      <c r="AB341" s="4">
        <v>0.25</v>
      </c>
      <c r="AC341" s="4">
        <v>70</v>
      </c>
      <c r="AD341" s="11" t="s">
        <v>787</v>
      </c>
      <c r="AE341" s="11" t="s">
        <v>784</v>
      </c>
      <c r="AF341" s="9" t="s">
        <v>924</v>
      </c>
      <c r="AG341" s="4"/>
      <c r="AH341" s="4"/>
      <c r="AI341" s="4"/>
      <c r="AJ341" s="4"/>
      <c r="AK341" s="4"/>
      <c r="AL341" s="4"/>
      <c r="AM341" s="4"/>
      <c r="AN341" s="9"/>
      <c r="AO341" s="4"/>
      <c r="AP341" s="9"/>
      <c r="AQ341" s="4"/>
      <c r="AR341" s="4" t="s">
        <v>923</v>
      </c>
      <c r="AS341" s="4"/>
      <c r="AT341" s="4" t="s">
        <v>885</v>
      </c>
      <c r="AU341" s="4" t="s">
        <v>886</v>
      </c>
      <c r="AV341" s="4" t="s">
        <v>1097</v>
      </c>
      <c r="AW341" s="4" t="s">
        <v>890</v>
      </c>
      <c r="AX341" s="4"/>
      <c r="AY341" s="4"/>
      <c r="AZ341" s="4"/>
      <c r="BA341" s="4"/>
      <c r="BB341" s="4"/>
      <c r="BC341" s="4"/>
      <c r="BD341" s="4"/>
      <c r="BE341" s="4"/>
    </row>
    <row r="342" spans="1:57" s="38" customFormat="1" ht="45.75" customHeight="1">
      <c r="A342" s="4" t="s">
        <v>833</v>
      </c>
      <c r="B342" s="4" t="s">
        <v>897</v>
      </c>
      <c r="C342" s="4" t="s">
        <v>404</v>
      </c>
      <c r="D342" s="10" t="s">
        <v>405</v>
      </c>
      <c r="E342" s="7">
        <v>144.2</v>
      </c>
      <c r="F342" s="4" t="s">
        <v>114</v>
      </c>
      <c r="G342" s="4" t="s">
        <v>502</v>
      </c>
      <c r="H342" s="4" t="s">
        <v>410</v>
      </c>
      <c r="I342" s="4" t="s">
        <v>821</v>
      </c>
      <c r="J342" s="4">
        <v>10</v>
      </c>
      <c r="K342" s="4" t="s">
        <v>913</v>
      </c>
      <c r="L342" s="4">
        <v>25</v>
      </c>
      <c r="M342" s="4" t="s">
        <v>728</v>
      </c>
      <c r="N342" s="4">
        <v>50</v>
      </c>
      <c r="O342" s="4" t="s">
        <v>14</v>
      </c>
      <c r="P342" s="4"/>
      <c r="Q342" s="4"/>
      <c r="R342" s="4"/>
      <c r="S342" s="4"/>
      <c r="T342" s="4" t="s">
        <v>544</v>
      </c>
      <c r="U342" s="8" t="s">
        <v>544</v>
      </c>
      <c r="V342" s="4" t="s">
        <v>544</v>
      </c>
      <c r="W342" s="9" t="s">
        <v>544</v>
      </c>
      <c r="X342" s="4" t="s">
        <v>1018</v>
      </c>
      <c r="Y342" s="4" t="s">
        <v>1018</v>
      </c>
      <c r="Z342" s="4" t="s">
        <v>1097</v>
      </c>
      <c r="AA342" s="4" t="s">
        <v>922</v>
      </c>
      <c r="AB342" s="4">
        <v>1</v>
      </c>
      <c r="AC342" s="4">
        <v>0</v>
      </c>
      <c r="AD342" s="4" t="s">
        <v>1018</v>
      </c>
      <c r="AE342" s="4" t="s">
        <v>783</v>
      </c>
      <c r="AF342" s="4" t="s">
        <v>1097</v>
      </c>
      <c r="AG342" s="4"/>
      <c r="AH342" s="4"/>
      <c r="AI342" s="4"/>
      <c r="AJ342" s="4"/>
      <c r="AK342" s="4"/>
      <c r="AL342" s="4"/>
      <c r="AM342" s="4"/>
      <c r="AN342" s="9"/>
      <c r="AO342" s="4"/>
      <c r="AP342" s="9"/>
      <c r="AQ342" s="4"/>
      <c r="AR342" s="4" t="s">
        <v>923</v>
      </c>
      <c r="AS342" s="4"/>
      <c r="AT342" s="4" t="s">
        <v>1096</v>
      </c>
      <c r="AU342" s="4" t="s">
        <v>885</v>
      </c>
      <c r="AV342" s="4" t="s">
        <v>239</v>
      </c>
      <c r="AW342" s="4" t="s">
        <v>1097</v>
      </c>
      <c r="AX342" s="4" t="s">
        <v>470</v>
      </c>
      <c r="AY342" s="4" t="s">
        <v>889</v>
      </c>
      <c r="AZ342" s="4" t="s">
        <v>890</v>
      </c>
      <c r="BA342" s="4"/>
      <c r="BB342" s="4"/>
      <c r="BC342" s="4"/>
      <c r="BD342" s="4"/>
      <c r="BE342" s="4"/>
    </row>
    <row r="343" spans="1:57" s="38" customFormat="1" ht="45.75" customHeight="1">
      <c r="A343" s="92" t="s">
        <v>1144</v>
      </c>
      <c r="B343" s="4" t="s">
        <v>1145</v>
      </c>
      <c r="C343" s="92" t="s">
        <v>0</v>
      </c>
      <c r="D343" s="96" t="s">
        <v>240</v>
      </c>
      <c r="E343" s="95">
        <v>388.3</v>
      </c>
      <c r="F343" s="92" t="s">
        <v>78</v>
      </c>
      <c r="G343" s="92" t="s">
        <v>502</v>
      </c>
      <c r="H343" s="92" t="s">
        <v>79</v>
      </c>
      <c r="I343" s="4" t="s">
        <v>928</v>
      </c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8">
        <v>27.808</v>
      </c>
      <c r="U343" s="8">
        <f>GEOMEAN(T343:T345)</f>
        <v>25.172497079532814</v>
      </c>
      <c r="V343" s="4">
        <v>6952</v>
      </c>
      <c r="W343" s="9">
        <v>6293</v>
      </c>
      <c r="X343" s="4" t="s">
        <v>895</v>
      </c>
      <c r="Y343" s="4" t="s">
        <v>895</v>
      </c>
      <c r="Z343" s="4"/>
      <c r="AA343" s="4" t="s">
        <v>922</v>
      </c>
      <c r="AB343" s="4">
        <v>2.5</v>
      </c>
      <c r="AC343" s="4">
        <v>80</v>
      </c>
      <c r="AD343" s="11" t="s">
        <v>787</v>
      </c>
      <c r="AE343" s="11" t="s">
        <v>782</v>
      </c>
      <c r="AF343" s="4" t="s">
        <v>887</v>
      </c>
      <c r="AG343" s="4"/>
      <c r="AH343" s="4"/>
      <c r="AI343" s="4"/>
      <c r="AJ343" s="4"/>
      <c r="AK343" s="4"/>
      <c r="AL343" s="4" t="s">
        <v>1365</v>
      </c>
      <c r="AM343" s="4"/>
      <c r="AN343" s="9"/>
      <c r="AO343" s="4" t="s">
        <v>1270</v>
      </c>
      <c r="AP343" s="9">
        <v>277</v>
      </c>
      <c r="AQ343" s="9">
        <v>277</v>
      </c>
      <c r="AR343" s="4" t="s">
        <v>922</v>
      </c>
      <c r="AS343" s="4"/>
      <c r="AT343" s="4" t="s">
        <v>1097</v>
      </c>
      <c r="AU343" s="4" t="s">
        <v>296</v>
      </c>
      <c r="AV343" s="4" t="s">
        <v>619</v>
      </c>
      <c r="AW343" s="4" t="s">
        <v>890</v>
      </c>
      <c r="AX343" s="4" t="s">
        <v>519</v>
      </c>
      <c r="AY343" s="4" t="s">
        <v>1006</v>
      </c>
      <c r="AZ343" s="4"/>
      <c r="BA343" s="4"/>
      <c r="BB343" s="4"/>
      <c r="BC343" s="4"/>
      <c r="BD343" s="4"/>
      <c r="BE343" s="4"/>
    </row>
    <row r="344" spans="1:57" s="38" customFormat="1" ht="45.75" customHeight="1">
      <c r="A344" s="93"/>
      <c r="B344" s="4" t="s">
        <v>1145</v>
      </c>
      <c r="C344" s="93"/>
      <c r="D344" s="85"/>
      <c r="E344" s="85"/>
      <c r="F344" s="93"/>
      <c r="G344" s="93"/>
      <c r="H344" s="93"/>
      <c r="I344" s="4" t="s">
        <v>545</v>
      </c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>
        <f>V344/250</f>
        <v>23.9</v>
      </c>
      <c r="U344" s="4"/>
      <c r="V344" s="4">
        <v>5975</v>
      </c>
      <c r="W344" s="4"/>
      <c r="X344" s="4" t="s">
        <v>895</v>
      </c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 t="s">
        <v>1271</v>
      </c>
      <c r="AP344" s="9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</row>
    <row r="345" spans="1:57" s="38" customFormat="1" ht="45.75" customHeight="1">
      <c r="A345" s="94"/>
      <c r="B345" s="4" t="s">
        <v>1145</v>
      </c>
      <c r="C345" s="94"/>
      <c r="D345" s="86"/>
      <c r="E345" s="86"/>
      <c r="F345" s="94"/>
      <c r="G345" s="94"/>
      <c r="H345" s="94"/>
      <c r="I345" s="4" t="s">
        <v>545</v>
      </c>
      <c r="J345" s="4">
        <v>10</v>
      </c>
      <c r="K345" s="4">
        <v>1.7</v>
      </c>
      <c r="L345" s="4">
        <v>25</v>
      </c>
      <c r="M345" s="4">
        <v>3.1</v>
      </c>
      <c r="N345" s="4">
        <v>50</v>
      </c>
      <c r="O345" s="4">
        <v>5.5</v>
      </c>
      <c r="P345" s="4"/>
      <c r="Q345" s="4"/>
      <c r="R345" s="4"/>
      <c r="S345" s="4"/>
      <c r="T345" s="4">
        <f>V345/250</f>
        <v>24</v>
      </c>
      <c r="U345" s="4"/>
      <c r="V345" s="4">
        <f>24*250</f>
        <v>6000</v>
      </c>
      <c r="W345" s="4"/>
      <c r="X345" s="4" t="s">
        <v>895</v>
      </c>
      <c r="Y345" s="4"/>
      <c r="Z345" s="4" t="s">
        <v>887</v>
      </c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9"/>
      <c r="AQ345" s="4"/>
      <c r="AR345" s="4"/>
      <c r="AS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</row>
    <row r="346" spans="1:57" s="38" customFormat="1" ht="45.75" customHeight="1">
      <c r="A346" s="92" t="s">
        <v>463</v>
      </c>
      <c r="B346" s="4" t="s">
        <v>441</v>
      </c>
      <c r="C346" s="92" t="s">
        <v>2</v>
      </c>
      <c r="D346" s="92" t="s">
        <v>1</v>
      </c>
      <c r="E346" s="92">
        <v>154.3</v>
      </c>
      <c r="F346" s="92" t="s">
        <v>3</v>
      </c>
      <c r="G346" s="92" t="s">
        <v>1101</v>
      </c>
      <c r="H346" s="92" t="s">
        <v>723</v>
      </c>
      <c r="I346" s="4" t="s">
        <v>928</v>
      </c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 t="s">
        <v>544</v>
      </c>
      <c r="U346" s="8" t="s">
        <v>544</v>
      </c>
      <c r="V346" s="4" t="s">
        <v>544</v>
      </c>
      <c r="W346" s="9" t="s">
        <v>544</v>
      </c>
      <c r="X346" s="4" t="s">
        <v>1018</v>
      </c>
      <c r="Y346" s="4" t="s">
        <v>1018</v>
      </c>
      <c r="Z346" s="4"/>
      <c r="AA346" s="4" t="s">
        <v>923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 t="s">
        <v>1365</v>
      </c>
      <c r="AM346" s="4"/>
      <c r="AN346" s="9">
        <v>775</v>
      </c>
      <c r="AO346" s="4" t="s">
        <v>1272</v>
      </c>
      <c r="AP346" s="9">
        <v>3898</v>
      </c>
      <c r="AQ346" s="9">
        <v>1738</v>
      </c>
      <c r="AR346" s="4" t="s">
        <v>923</v>
      </c>
      <c r="AS346" s="4"/>
      <c r="AT346" s="4" t="s">
        <v>1151</v>
      </c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</row>
    <row r="347" spans="1:57" s="38" customFormat="1" ht="45.75" customHeight="1">
      <c r="A347" s="93"/>
      <c r="B347" s="4" t="s">
        <v>441</v>
      </c>
      <c r="C347" s="93"/>
      <c r="D347" s="93"/>
      <c r="E347" s="93"/>
      <c r="F347" s="93"/>
      <c r="G347" s="93"/>
      <c r="H347" s="93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8"/>
      <c r="V347" s="4"/>
      <c r="W347" s="9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 t="s">
        <v>1273</v>
      </c>
      <c r="AN347" s="9"/>
      <c r="AO347" s="4"/>
      <c r="AP347" s="9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</row>
    <row r="348" spans="1:57" s="38" customFormat="1" ht="45.75" customHeight="1">
      <c r="A348" s="94"/>
      <c r="B348" s="4" t="s">
        <v>441</v>
      </c>
      <c r="C348" s="94"/>
      <c r="D348" s="94"/>
      <c r="E348" s="94"/>
      <c r="F348" s="94"/>
      <c r="G348" s="94"/>
      <c r="H348" s="9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8"/>
      <c r="V348" s="4"/>
      <c r="W348" s="9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9"/>
      <c r="AO348" s="4"/>
      <c r="AP348" s="9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</row>
    <row r="349" spans="1:57" s="38" customFormat="1" ht="45.75" customHeight="1">
      <c r="A349" s="92" t="s">
        <v>547</v>
      </c>
      <c r="B349" s="4" t="s">
        <v>266</v>
      </c>
      <c r="C349" s="92" t="s">
        <v>4</v>
      </c>
      <c r="D349" s="96" t="s">
        <v>5</v>
      </c>
      <c r="E349" s="95">
        <v>164.2</v>
      </c>
      <c r="F349" s="92" t="s">
        <v>486</v>
      </c>
      <c r="G349" s="92" t="s">
        <v>1101</v>
      </c>
      <c r="H349" s="92" t="s">
        <v>410</v>
      </c>
      <c r="I349" s="4" t="s">
        <v>821</v>
      </c>
      <c r="J349" s="4">
        <v>0.5</v>
      </c>
      <c r="K349" s="4">
        <v>1.1</v>
      </c>
      <c r="L349" s="4">
        <v>1</v>
      </c>
      <c r="M349" s="4">
        <v>1.9</v>
      </c>
      <c r="N349" s="4">
        <v>5</v>
      </c>
      <c r="O349" s="4">
        <v>15.3</v>
      </c>
      <c r="P349" s="4"/>
      <c r="Q349" s="4"/>
      <c r="R349" s="4"/>
      <c r="S349" s="4"/>
      <c r="T349" s="4">
        <v>1.3</v>
      </c>
      <c r="U349" s="8">
        <f>GEOMEAN(T349:T380)</f>
        <v>1.608385099097938</v>
      </c>
      <c r="V349" s="4">
        <v>325</v>
      </c>
      <c r="W349" s="9">
        <f>GEOMEAN(V349:V380)</f>
        <v>402.09627477448436</v>
      </c>
      <c r="X349" s="9" t="s">
        <v>1314</v>
      </c>
      <c r="Y349" s="9" t="s">
        <v>787</v>
      </c>
      <c r="Z349" s="4" t="s">
        <v>7</v>
      </c>
      <c r="AA349" s="9" t="s">
        <v>922</v>
      </c>
      <c r="AB349" s="11">
        <v>0.15</v>
      </c>
      <c r="AC349" s="4">
        <v>100</v>
      </c>
      <c r="AD349" s="11" t="s">
        <v>787</v>
      </c>
      <c r="AE349" s="11" t="s">
        <v>784</v>
      </c>
      <c r="AF349" s="11" t="s">
        <v>1097</v>
      </c>
      <c r="AG349" s="10"/>
      <c r="AH349" s="4"/>
      <c r="AI349" s="4"/>
      <c r="AJ349" s="4"/>
      <c r="AK349" s="4"/>
      <c r="AL349" s="4" t="s">
        <v>1365</v>
      </c>
      <c r="AM349" s="4"/>
      <c r="AN349" s="9">
        <v>5517</v>
      </c>
      <c r="AO349" s="4" t="s">
        <v>1274</v>
      </c>
      <c r="AP349" s="9">
        <v>54</v>
      </c>
      <c r="AQ349" s="9">
        <v>137</v>
      </c>
      <c r="AR349" s="4" t="s">
        <v>922</v>
      </c>
      <c r="AS349" s="4"/>
      <c r="AT349" s="4" t="s">
        <v>7</v>
      </c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</row>
    <row r="350" spans="1:57" s="38" customFormat="1" ht="45.75" customHeight="1">
      <c r="A350" s="93"/>
      <c r="B350" s="4" t="s">
        <v>266</v>
      </c>
      <c r="C350" s="93"/>
      <c r="D350" s="85"/>
      <c r="E350" s="85"/>
      <c r="F350" s="93"/>
      <c r="G350" s="93"/>
      <c r="H350" s="93"/>
      <c r="I350" s="4" t="s">
        <v>821</v>
      </c>
      <c r="J350" s="4">
        <v>0.5</v>
      </c>
      <c r="K350" s="4">
        <v>1.4</v>
      </c>
      <c r="L350" s="4">
        <v>1</v>
      </c>
      <c r="M350" s="4">
        <v>1.2</v>
      </c>
      <c r="N350" s="4">
        <v>5</v>
      </c>
      <c r="O350" s="4">
        <v>6.7</v>
      </c>
      <c r="P350" s="4"/>
      <c r="Q350" s="4"/>
      <c r="R350" s="4"/>
      <c r="S350" s="4"/>
      <c r="T350" s="8">
        <f>V350/250</f>
        <v>1.992</v>
      </c>
      <c r="U350" s="4"/>
      <c r="V350" s="4">
        <v>498</v>
      </c>
      <c r="W350" s="4"/>
      <c r="X350" s="9" t="s">
        <v>1314</v>
      </c>
      <c r="Y350" s="9"/>
      <c r="Z350" s="4" t="s">
        <v>7</v>
      </c>
      <c r="AA350" s="9"/>
      <c r="AB350" s="9">
        <v>1</v>
      </c>
      <c r="AC350" s="4">
        <v>100</v>
      </c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 t="s">
        <v>1205</v>
      </c>
      <c r="AP350" s="4"/>
      <c r="AQ350" s="4"/>
      <c r="AR350" s="4"/>
      <c r="AS350" s="4"/>
      <c r="AT350" s="4" t="s">
        <v>7</v>
      </c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</row>
    <row r="351" spans="1:57" s="38" customFormat="1" ht="45.75" customHeight="1">
      <c r="A351" s="93"/>
      <c r="B351" s="4" t="s">
        <v>266</v>
      </c>
      <c r="C351" s="93"/>
      <c r="D351" s="85"/>
      <c r="E351" s="85"/>
      <c r="F351" s="93"/>
      <c r="G351" s="93"/>
      <c r="H351" s="93"/>
      <c r="I351" s="4" t="s">
        <v>821</v>
      </c>
      <c r="J351" s="4">
        <v>0.5</v>
      </c>
      <c r="K351" s="4">
        <v>0.8</v>
      </c>
      <c r="L351" s="4">
        <v>1</v>
      </c>
      <c r="M351" s="4">
        <v>2.8</v>
      </c>
      <c r="N351" s="4">
        <v>5</v>
      </c>
      <c r="O351" s="4">
        <v>5.6</v>
      </c>
      <c r="P351" s="4"/>
      <c r="Q351" s="4"/>
      <c r="R351" s="4"/>
      <c r="S351" s="4"/>
      <c r="T351" s="8">
        <f>V351/250</f>
        <v>2.096</v>
      </c>
      <c r="U351" s="4"/>
      <c r="V351" s="4">
        <v>524</v>
      </c>
      <c r="W351" s="4"/>
      <c r="X351" s="9" t="s">
        <v>1314</v>
      </c>
      <c r="Y351" s="9"/>
      <c r="Z351" s="4" t="s">
        <v>7</v>
      </c>
      <c r="AA351" s="9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 t="s">
        <v>1275</v>
      </c>
      <c r="AP351" s="4"/>
      <c r="AQ351" s="4"/>
      <c r="AR351" s="4"/>
      <c r="AS351" s="4"/>
      <c r="AT351" s="4" t="s">
        <v>619</v>
      </c>
      <c r="AU351" s="4" t="s">
        <v>837</v>
      </c>
      <c r="AV351" s="4" t="s">
        <v>6</v>
      </c>
      <c r="AW351" s="4"/>
      <c r="AX351" s="4"/>
      <c r="AY351" s="4"/>
      <c r="AZ351" s="4"/>
      <c r="BA351" s="4"/>
      <c r="BB351" s="4"/>
      <c r="BC351" s="4"/>
      <c r="BD351" s="4"/>
      <c r="BE351" s="4"/>
    </row>
    <row r="352" spans="1:57" s="38" customFormat="1" ht="45.75" customHeight="1">
      <c r="A352" s="93"/>
      <c r="B352" s="4" t="s">
        <v>266</v>
      </c>
      <c r="C352" s="93"/>
      <c r="D352" s="85"/>
      <c r="E352" s="85"/>
      <c r="F352" s="93"/>
      <c r="G352" s="93"/>
      <c r="H352" s="93"/>
      <c r="I352" s="4" t="s">
        <v>821</v>
      </c>
      <c r="J352" s="4">
        <v>0.5</v>
      </c>
      <c r="K352" s="4">
        <v>0.7</v>
      </c>
      <c r="L352" s="4">
        <v>1</v>
      </c>
      <c r="M352" s="4">
        <v>2.3</v>
      </c>
      <c r="N352" s="4">
        <v>5</v>
      </c>
      <c r="O352" s="4">
        <v>13.8</v>
      </c>
      <c r="P352" s="4"/>
      <c r="Q352" s="4"/>
      <c r="R352" s="4"/>
      <c r="S352" s="4"/>
      <c r="T352" s="4">
        <v>1</v>
      </c>
      <c r="U352" s="4"/>
      <c r="V352" s="9">
        <v>250</v>
      </c>
      <c r="W352" s="4"/>
      <c r="X352" s="9" t="s">
        <v>1314</v>
      </c>
      <c r="Y352" s="9"/>
      <c r="Z352" s="4" t="s">
        <v>7</v>
      </c>
      <c r="AA352" s="9"/>
      <c r="AB352" s="9"/>
      <c r="AC352" s="4"/>
      <c r="AD352" s="4"/>
      <c r="AE352" s="4"/>
      <c r="AF352" s="11"/>
      <c r="AG352" s="10"/>
      <c r="AH352" s="4"/>
      <c r="AI352" s="4"/>
      <c r="AJ352" s="4"/>
      <c r="AK352" s="4"/>
      <c r="AL352" s="4"/>
      <c r="AM352" s="4" t="s">
        <v>1385</v>
      </c>
      <c r="AN352" s="4"/>
      <c r="AO352" s="4"/>
      <c r="AP352" s="4"/>
      <c r="AQ352" s="4"/>
      <c r="AR352" s="4"/>
      <c r="AS352" s="4"/>
      <c r="AT352" s="4" t="s">
        <v>7</v>
      </c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</row>
    <row r="353" spans="1:57" s="38" customFormat="1" ht="45.75" customHeight="1">
      <c r="A353" s="93"/>
      <c r="B353" s="4" t="s">
        <v>266</v>
      </c>
      <c r="C353" s="93"/>
      <c r="D353" s="85"/>
      <c r="E353" s="85"/>
      <c r="F353" s="93"/>
      <c r="G353" s="93"/>
      <c r="H353" s="93"/>
      <c r="I353" s="4" t="s">
        <v>821</v>
      </c>
      <c r="J353" s="4">
        <v>0.5</v>
      </c>
      <c r="K353" s="4">
        <v>0.8</v>
      </c>
      <c r="L353" s="4">
        <v>1</v>
      </c>
      <c r="M353" s="4">
        <v>1.6</v>
      </c>
      <c r="N353" s="4">
        <v>5</v>
      </c>
      <c r="O353" s="4">
        <v>14.1</v>
      </c>
      <c r="P353" s="4"/>
      <c r="Q353" s="4"/>
      <c r="R353" s="4"/>
      <c r="S353" s="4"/>
      <c r="T353" s="4">
        <v>1.1</v>
      </c>
      <c r="U353" s="4"/>
      <c r="V353" s="9">
        <v>275</v>
      </c>
      <c r="W353" s="4"/>
      <c r="X353" s="9" t="s">
        <v>1314</v>
      </c>
      <c r="Y353" s="9"/>
      <c r="Z353" s="4" t="s">
        <v>7</v>
      </c>
      <c r="AA353" s="9"/>
      <c r="AB353" s="4"/>
      <c r="AC353" s="4"/>
      <c r="AD353" s="4"/>
      <c r="AE353" s="4"/>
      <c r="AF353" s="11"/>
      <c r="AG353" s="10"/>
      <c r="AH353" s="4"/>
      <c r="AI353" s="4"/>
      <c r="AJ353" s="4"/>
      <c r="AK353" s="4"/>
      <c r="AL353" s="4"/>
      <c r="AM353" s="4"/>
      <c r="AN353" s="4"/>
      <c r="AO353" s="4" t="s">
        <v>1276</v>
      </c>
      <c r="AP353" s="4"/>
      <c r="AQ353" s="4"/>
      <c r="AR353" s="4"/>
      <c r="AS353" s="4"/>
      <c r="AT353" s="4" t="s">
        <v>7</v>
      </c>
      <c r="AU353" s="4" t="s">
        <v>416</v>
      </c>
      <c r="AV353" s="4" t="s">
        <v>133</v>
      </c>
      <c r="AW353" s="4"/>
      <c r="AX353" s="4"/>
      <c r="AY353" s="4"/>
      <c r="AZ353" s="4"/>
      <c r="BA353" s="4"/>
      <c r="BB353" s="4"/>
      <c r="BC353" s="4"/>
      <c r="BD353" s="4"/>
      <c r="BE353" s="4"/>
    </row>
    <row r="354" spans="1:57" s="38" customFormat="1" ht="45.75" customHeight="1">
      <c r="A354" s="93"/>
      <c r="B354" s="4" t="s">
        <v>266</v>
      </c>
      <c r="C354" s="93"/>
      <c r="D354" s="85"/>
      <c r="E354" s="85"/>
      <c r="F354" s="93"/>
      <c r="G354" s="93"/>
      <c r="H354" s="93"/>
      <c r="I354" s="4" t="s">
        <v>821</v>
      </c>
      <c r="J354" s="4">
        <v>0.5</v>
      </c>
      <c r="K354" s="4">
        <v>0.9</v>
      </c>
      <c r="L354" s="4">
        <v>1</v>
      </c>
      <c r="M354" s="4">
        <v>6.3</v>
      </c>
      <c r="N354" s="4">
        <v>5</v>
      </c>
      <c r="O354" s="4">
        <v>31</v>
      </c>
      <c r="P354" s="4"/>
      <c r="Q354" s="4"/>
      <c r="R354" s="4"/>
      <c r="S354" s="4"/>
      <c r="T354" s="4">
        <v>0.5</v>
      </c>
      <c r="U354" s="4"/>
      <c r="V354" s="9">
        <v>125</v>
      </c>
      <c r="W354" s="4"/>
      <c r="X354" s="9" t="s">
        <v>787</v>
      </c>
      <c r="Y354" s="9"/>
      <c r="Z354" s="4" t="s">
        <v>7</v>
      </c>
      <c r="AA354" s="9"/>
      <c r="AB354" s="11"/>
      <c r="AC354" s="4"/>
      <c r="AD354" s="4"/>
      <c r="AE354" s="4"/>
      <c r="AF354" s="11"/>
      <c r="AG354" s="10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 t="s">
        <v>7</v>
      </c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</row>
    <row r="355" spans="1:57" s="38" customFormat="1" ht="45.75" customHeight="1">
      <c r="A355" s="93"/>
      <c r="B355" s="4" t="s">
        <v>266</v>
      </c>
      <c r="C355" s="93"/>
      <c r="D355" s="85"/>
      <c r="E355" s="85"/>
      <c r="F355" s="93"/>
      <c r="G355" s="93"/>
      <c r="H355" s="93"/>
      <c r="I355" s="4" t="s">
        <v>821</v>
      </c>
      <c r="J355" s="4">
        <v>0.5</v>
      </c>
      <c r="K355" s="4">
        <v>0.9</v>
      </c>
      <c r="L355" s="4">
        <v>1</v>
      </c>
      <c r="M355" s="4">
        <v>1</v>
      </c>
      <c r="N355" s="4">
        <v>5</v>
      </c>
      <c r="O355" s="4">
        <v>7.2</v>
      </c>
      <c r="P355" s="4"/>
      <c r="Q355" s="4"/>
      <c r="R355" s="4"/>
      <c r="S355" s="4"/>
      <c r="T355" s="4">
        <v>1.9</v>
      </c>
      <c r="U355" s="4"/>
      <c r="V355" s="9">
        <v>475</v>
      </c>
      <c r="W355" s="4"/>
      <c r="X355" s="9" t="s">
        <v>1314</v>
      </c>
      <c r="Y355" s="9"/>
      <c r="Z355" s="4" t="s">
        <v>7</v>
      </c>
      <c r="AA355" s="9"/>
      <c r="AB355" s="11"/>
      <c r="AC355" s="4"/>
      <c r="AD355" s="4"/>
      <c r="AE355" s="4"/>
      <c r="AF355" s="11"/>
      <c r="AG355" s="10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 t="s">
        <v>7</v>
      </c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</row>
    <row r="356" spans="1:57" s="38" customFormat="1" ht="45.75" customHeight="1">
      <c r="A356" s="93"/>
      <c r="B356" s="4" t="s">
        <v>266</v>
      </c>
      <c r="C356" s="93"/>
      <c r="D356" s="85"/>
      <c r="E356" s="85"/>
      <c r="F356" s="93"/>
      <c r="G356" s="93"/>
      <c r="H356" s="93"/>
      <c r="I356" s="4"/>
      <c r="J356" s="8"/>
      <c r="K356" s="4"/>
      <c r="L356" s="8"/>
      <c r="M356" s="4"/>
      <c r="N356" s="8"/>
      <c r="O356" s="4"/>
      <c r="P356" s="4"/>
      <c r="Q356" s="4"/>
      <c r="R356" s="4"/>
      <c r="S356" s="4"/>
      <c r="T356" s="8"/>
      <c r="U356" s="4"/>
      <c r="V356" s="9"/>
      <c r="W356" s="4"/>
      <c r="X356" s="9" t="s">
        <v>1314</v>
      </c>
      <c r="Y356" s="9"/>
      <c r="Z356" s="9"/>
      <c r="AA356" s="9"/>
      <c r="AB356" s="11"/>
      <c r="AC356" s="4"/>
      <c r="AD356" s="4"/>
      <c r="AE356" s="4"/>
      <c r="AF356" s="11"/>
      <c r="AG356" s="10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 t="s">
        <v>7</v>
      </c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</row>
    <row r="357" spans="1:57" s="38" customFormat="1" ht="45.75" customHeight="1">
      <c r="A357" s="93"/>
      <c r="B357" s="4" t="s">
        <v>266</v>
      </c>
      <c r="C357" s="93"/>
      <c r="D357" s="85"/>
      <c r="E357" s="85"/>
      <c r="F357" s="93"/>
      <c r="G357" s="93"/>
      <c r="H357" s="93"/>
      <c r="I357" s="4" t="s">
        <v>821</v>
      </c>
      <c r="J357" s="4">
        <v>0.5</v>
      </c>
      <c r="K357" s="4">
        <v>1</v>
      </c>
      <c r="L357" s="4">
        <v>1</v>
      </c>
      <c r="M357" s="4">
        <v>1.3</v>
      </c>
      <c r="N357" s="4">
        <v>5</v>
      </c>
      <c r="O357" s="4">
        <v>7.5</v>
      </c>
      <c r="P357" s="4"/>
      <c r="Q357" s="4"/>
      <c r="R357" s="4"/>
      <c r="S357" s="4"/>
      <c r="T357" s="4">
        <v>1.8</v>
      </c>
      <c r="U357" s="4"/>
      <c r="V357" s="9">
        <v>450</v>
      </c>
      <c r="W357" s="4"/>
      <c r="X357" s="9" t="s">
        <v>1314</v>
      </c>
      <c r="Y357" s="9"/>
      <c r="Z357" s="4" t="s">
        <v>7</v>
      </c>
      <c r="AA357" s="9"/>
      <c r="AB357" s="11"/>
      <c r="AC357" s="4"/>
      <c r="AD357" s="4"/>
      <c r="AE357" s="4"/>
      <c r="AF357" s="11"/>
      <c r="AG357" s="10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 t="s">
        <v>598</v>
      </c>
      <c r="AU357" s="4" t="s">
        <v>412</v>
      </c>
      <c r="AV357" s="4"/>
      <c r="AW357" s="4"/>
      <c r="AX357" s="4"/>
      <c r="AY357" s="4"/>
      <c r="AZ357" s="4"/>
      <c r="BA357" s="4"/>
      <c r="BB357" s="4"/>
      <c r="BC357" s="4"/>
      <c r="BD357" s="4"/>
      <c r="BE357" s="4"/>
    </row>
    <row r="358" spans="1:57" s="38" customFormat="1" ht="45.75" customHeight="1">
      <c r="A358" s="93"/>
      <c r="B358" s="4" t="s">
        <v>266</v>
      </c>
      <c r="C358" s="93"/>
      <c r="D358" s="85"/>
      <c r="E358" s="85"/>
      <c r="F358" s="93"/>
      <c r="G358" s="93"/>
      <c r="H358" s="93"/>
      <c r="I358" s="4" t="s">
        <v>821</v>
      </c>
      <c r="J358" s="4">
        <v>0.5</v>
      </c>
      <c r="K358" s="4">
        <v>1.3</v>
      </c>
      <c r="L358" s="4">
        <v>1</v>
      </c>
      <c r="M358" s="4">
        <v>3.3</v>
      </c>
      <c r="N358" s="4">
        <v>5</v>
      </c>
      <c r="O358" s="4">
        <v>14.7</v>
      </c>
      <c r="P358" s="4"/>
      <c r="Q358" s="4"/>
      <c r="R358" s="4"/>
      <c r="S358" s="4"/>
      <c r="T358" s="4">
        <v>1.5</v>
      </c>
      <c r="U358" s="4"/>
      <c r="V358" s="9">
        <v>375</v>
      </c>
      <c r="W358" s="4"/>
      <c r="X358" s="9" t="s">
        <v>1314</v>
      </c>
      <c r="Y358" s="9"/>
      <c r="Z358" s="4" t="s">
        <v>7</v>
      </c>
      <c r="AA358" s="9"/>
      <c r="AB358" s="11"/>
      <c r="AC358" s="4"/>
      <c r="AD358" s="4"/>
      <c r="AE358" s="4"/>
      <c r="AF358" s="11"/>
      <c r="AG358" s="10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 t="s">
        <v>7</v>
      </c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</row>
    <row r="359" spans="1:57" s="38" customFormat="1" ht="45.75" customHeight="1">
      <c r="A359" s="93"/>
      <c r="B359" s="4" t="s">
        <v>266</v>
      </c>
      <c r="C359" s="93"/>
      <c r="D359" s="85"/>
      <c r="E359" s="85"/>
      <c r="F359" s="93"/>
      <c r="G359" s="93"/>
      <c r="H359" s="93"/>
      <c r="I359" s="4" t="s">
        <v>821</v>
      </c>
      <c r="J359" s="4">
        <v>0.5</v>
      </c>
      <c r="K359" s="4">
        <v>1.4</v>
      </c>
      <c r="L359" s="4">
        <v>1</v>
      </c>
      <c r="M359" s="4">
        <v>1.5</v>
      </c>
      <c r="N359" s="4">
        <v>5</v>
      </c>
      <c r="O359" s="4">
        <v>4.9</v>
      </c>
      <c r="P359" s="4"/>
      <c r="Q359" s="4"/>
      <c r="R359" s="4"/>
      <c r="S359" s="4"/>
      <c r="T359" s="4">
        <v>2.6</v>
      </c>
      <c r="U359" s="4"/>
      <c r="V359" s="9">
        <v>650</v>
      </c>
      <c r="W359" s="4"/>
      <c r="X359" s="9" t="s">
        <v>1314</v>
      </c>
      <c r="Y359" s="9"/>
      <c r="Z359" s="4" t="s">
        <v>7</v>
      </c>
      <c r="AA359" s="9"/>
      <c r="AB359" s="11"/>
      <c r="AC359" s="4"/>
      <c r="AD359" s="4"/>
      <c r="AE359" s="4"/>
      <c r="AF359" s="11"/>
      <c r="AG359" s="10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 t="s">
        <v>7</v>
      </c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</row>
    <row r="360" spans="1:57" s="38" customFormat="1" ht="45.75" customHeight="1">
      <c r="A360" s="93"/>
      <c r="B360" s="4" t="s">
        <v>266</v>
      </c>
      <c r="C360" s="93"/>
      <c r="D360" s="85"/>
      <c r="E360" s="85"/>
      <c r="F360" s="93"/>
      <c r="G360" s="93"/>
      <c r="H360" s="93"/>
      <c r="I360" s="4" t="s">
        <v>821</v>
      </c>
      <c r="J360" s="4">
        <v>0.5</v>
      </c>
      <c r="K360" s="4">
        <v>1.1</v>
      </c>
      <c r="L360" s="4">
        <v>1</v>
      </c>
      <c r="M360" s="4">
        <v>1.8</v>
      </c>
      <c r="N360" s="4">
        <v>5</v>
      </c>
      <c r="O360" s="4">
        <v>23.2</v>
      </c>
      <c r="P360" s="4"/>
      <c r="Q360" s="4"/>
      <c r="R360" s="4"/>
      <c r="S360" s="4"/>
      <c r="T360" s="4">
        <v>0.8</v>
      </c>
      <c r="U360" s="4"/>
      <c r="V360" s="9">
        <v>200</v>
      </c>
      <c r="W360" s="4"/>
      <c r="X360" s="9" t="s">
        <v>787</v>
      </c>
      <c r="Y360" s="9"/>
      <c r="Z360" s="4" t="s">
        <v>7</v>
      </c>
      <c r="AA360" s="9"/>
      <c r="AB360" s="11"/>
      <c r="AC360" s="4"/>
      <c r="AD360" s="4"/>
      <c r="AE360" s="4"/>
      <c r="AF360" s="11"/>
      <c r="AG360" s="10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 t="s">
        <v>7</v>
      </c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</row>
    <row r="361" spans="1:57" s="38" customFormat="1" ht="45.75" customHeight="1">
      <c r="A361" s="93"/>
      <c r="B361" s="4" t="s">
        <v>266</v>
      </c>
      <c r="C361" s="93"/>
      <c r="D361" s="85"/>
      <c r="E361" s="85"/>
      <c r="F361" s="93"/>
      <c r="G361" s="93"/>
      <c r="H361" s="93"/>
      <c r="I361" s="4" t="s">
        <v>821</v>
      </c>
      <c r="J361" s="4">
        <v>0.5</v>
      </c>
      <c r="K361" s="4">
        <v>1.6</v>
      </c>
      <c r="L361" s="4">
        <v>1</v>
      </c>
      <c r="M361" s="4">
        <v>4.3</v>
      </c>
      <c r="N361" s="4">
        <v>5</v>
      </c>
      <c r="O361" s="4">
        <v>24.4</v>
      </c>
      <c r="P361" s="4"/>
      <c r="Q361" s="4"/>
      <c r="R361" s="4"/>
      <c r="S361" s="4"/>
      <c r="T361" s="4">
        <v>0.6</v>
      </c>
      <c r="U361" s="4"/>
      <c r="V361" s="9">
        <v>150</v>
      </c>
      <c r="W361" s="4"/>
      <c r="X361" s="9" t="s">
        <v>787</v>
      </c>
      <c r="Y361" s="9"/>
      <c r="Z361" s="9" t="s">
        <v>7</v>
      </c>
      <c r="AA361" s="9"/>
      <c r="AB361" s="11"/>
      <c r="AC361" s="4"/>
      <c r="AD361" s="4"/>
      <c r="AE361" s="4"/>
      <c r="AF361" s="11"/>
      <c r="AG361" s="10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 t="s">
        <v>7</v>
      </c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</row>
    <row r="362" spans="1:57" s="38" customFormat="1" ht="45.75" customHeight="1">
      <c r="A362" s="93"/>
      <c r="B362" s="4" t="s">
        <v>266</v>
      </c>
      <c r="C362" s="93"/>
      <c r="D362" s="85"/>
      <c r="E362" s="85"/>
      <c r="F362" s="93"/>
      <c r="G362" s="93"/>
      <c r="H362" s="93"/>
      <c r="I362" s="4" t="s">
        <v>821</v>
      </c>
      <c r="J362" s="4">
        <v>0.5</v>
      </c>
      <c r="K362" s="4">
        <v>1.6</v>
      </c>
      <c r="L362" s="4">
        <v>1</v>
      </c>
      <c r="M362" s="4">
        <v>2.2</v>
      </c>
      <c r="N362" s="4">
        <v>5</v>
      </c>
      <c r="O362" s="4">
        <v>7.5</v>
      </c>
      <c r="P362" s="4"/>
      <c r="Q362" s="4"/>
      <c r="R362" s="4"/>
      <c r="S362" s="4"/>
      <c r="T362" s="4">
        <v>1.6</v>
      </c>
      <c r="U362" s="4"/>
      <c r="V362" s="9">
        <v>400</v>
      </c>
      <c r="W362" s="4"/>
      <c r="X362" s="9" t="s">
        <v>1314</v>
      </c>
      <c r="Y362" s="9"/>
      <c r="Z362" s="9" t="s">
        <v>7</v>
      </c>
      <c r="AA362" s="9"/>
      <c r="AB362" s="11"/>
      <c r="AC362" s="4"/>
      <c r="AD362" s="4"/>
      <c r="AE362" s="4"/>
      <c r="AF362" s="11"/>
      <c r="AG362" s="10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 t="s">
        <v>7</v>
      </c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</row>
    <row r="363" spans="1:57" s="38" customFormat="1" ht="45.75" customHeight="1">
      <c r="A363" s="93"/>
      <c r="B363" s="4" t="s">
        <v>266</v>
      </c>
      <c r="C363" s="93"/>
      <c r="D363" s="85"/>
      <c r="E363" s="85"/>
      <c r="F363" s="93"/>
      <c r="G363" s="93"/>
      <c r="H363" s="93"/>
      <c r="I363" s="4" t="s">
        <v>928</v>
      </c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11">
        <v>3.5</v>
      </c>
      <c r="U363" s="4"/>
      <c r="V363" s="9">
        <v>875</v>
      </c>
      <c r="W363" s="4"/>
      <c r="X363" s="9" t="s">
        <v>1314</v>
      </c>
      <c r="Y363" s="9"/>
      <c r="Z363" s="9"/>
      <c r="AA363" s="9"/>
      <c r="AB363" s="11"/>
      <c r="AC363" s="4"/>
      <c r="AD363" s="4"/>
      <c r="AE363" s="4"/>
      <c r="AF363" s="11"/>
      <c r="AG363" s="10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 t="s">
        <v>949</v>
      </c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</row>
    <row r="364" spans="1:57" s="38" customFormat="1" ht="45.75" customHeight="1">
      <c r="A364" s="93"/>
      <c r="B364" s="4" t="s">
        <v>266</v>
      </c>
      <c r="C364" s="93"/>
      <c r="D364" s="85"/>
      <c r="E364" s="85"/>
      <c r="F364" s="93"/>
      <c r="G364" s="93"/>
      <c r="H364" s="93"/>
      <c r="I364" s="4" t="s">
        <v>821</v>
      </c>
      <c r="J364" s="4">
        <v>2.5</v>
      </c>
      <c r="K364" s="4">
        <v>4.2</v>
      </c>
      <c r="L364" s="4">
        <v>5</v>
      </c>
      <c r="M364" s="4">
        <v>11.8</v>
      </c>
      <c r="N364" s="4">
        <v>10</v>
      </c>
      <c r="O364" s="4">
        <v>21.3</v>
      </c>
      <c r="P364" s="4"/>
      <c r="Q364" s="4"/>
      <c r="R364" s="4"/>
      <c r="S364" s="4"/>
      <c r="T364" s="11">
        <v>2.2</v>
      </c>
      <c r="U364" s="4"/>
      <c r="V364" s="9">
        <v>550</v>
      </c>
      <c r="W364" s="4"/>
      <c r="X364" s="9" t="s">
        <v>1314</v>
      </c>
      <c r="Y364" s="9"/>
      <c r="Z364" s="9"/>
      <c r="AA364" s="9"/>
      <c r="AB364" s="11"/>
      <c r="AC364" s="4"/>
      <c r="AD364" s="4"/>
      <c r="AE364" s="4"/>
      <c r="AF364" s="11"/>
      <c r="AG364" s="10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 t="s">
        <v>1007</v>
      </c>
      <c r="AU364" s="4" t="s">
        <v>412</v>
      </c>
      <c r="AV364" s="4" t="s">
        <v>134</v>
      </c>
      <c r="AW364" s="4" t="s">
        <v>135</v>
      </c>
      <c r="AX364" s="4"/>
      <c r="AY364" s="4"/>
      <c r="AZ364" s="4"/>
      <c r="BA364" s="4"/>
      <c r="BB364" s="4"/>
      <c r="BC364" s="4"/>
      <c r="BD364" s="4"/>
      <c r="BE364" s="4"/>
    </row>
    <row r="365" spans="1:57" s="38" customFormat="1" ht="45.75" customHeight="1">
      <c r="A365" s="93"/>
      <c r="B365" s="4" t="s">
        <v>266</v>
      </c>
      <c r="C365" s="93"/>
      <c r="D365" s="85"/>
      <c r="E365" s="85"/>
      <c r="F365" s="93"/>
      <c r="G365" s="93"/>
      <c r="H365" s="93"/>
      <c r="I365" s="4" t="s">
        <v>928</v>
      </c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11">
        <v>1.4</v>
      </c>
      <c r="U365" s="4"/>
      <c r="V365" s="9">
        <v>350</v>
      </c>
      <c r="W365" s="4"/>
      <c r="X365" s="9" t="s">
        <v>1314</v>
      </c>
      <c r="Y365" s="9"/>
      <c r="Z365" s="9"/>
      <c r="AA365" s="9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 t="s">
        <v>592</v>
      </c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</row>
    <row r="366" spans="1:57" s="38" customFormat="1" ht="45.75" customHeight="1">
      <c r="A366" s="93"/>
      <c r="B366" s="4" t="s">
        <v>266</v>
      </c>
      <c r="C366" s="93"/>
      <c r="D366" s="85"/>
      <c r="E366" s="85"/>
      <c r="F366" s="93"/>
      <c r="G366" s="93"/>
      <c r="H366" s="93"/>
      <c r="I366" s="4" t="s">
        <v>928</v>
      </c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11">
        <v>2.096</v>
      </c>
      <c r="U366" s="4"/>
      <c r="V366" s="4">
        <v>524</v>
      </c>
      <c r="W366" s="4"/>
      <c r="X366" s="9" t="s">
        <v>1314</v>
      </c>
      <c r="Y366" s="9"/>
      <c r="Z366" s="9"/>
      <c r="AA366" s="9"/>
      <c r="AB366" s="11"/>
      <c r="AC366" s="4"/>
      <c r="AD366" s="4"/>
      <c r="AE366" s="4"/>
      <c r="AF366" s="11"/>
      <c r="AG366" s="10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 t="s">
        <v>619</v>
      </c>
      <c r="AU366" s="4" t="s">
        <v>837</v>
      </c>
      <c r="AV366" s="4" t="s">
        <v>6</v>
      </c>
      <c r="AW366" s="4"/>
      <c r="AX366" s="4"/>
      <c r="AY366" s="4"/>
      <c r="AZ366" s="4"/>
      <c r="BA366" s="4"/>
      <c r="BB366" s="4"/>
      <c r="BC366" s="4"/>
      <c r="BD366" s="4"/>
      <c r="BE366" s="4"/>
    </row>
    <row r="367" spans="1:57" s="38" customFormat="1" ht="45.75" customHeight="1">
      <c r="A367" s="93"/>
      <c r="B367" s="4" t="s">
        <v>266</v>
      </c>
      <c r="C367" s="93"/>
      <c r="D367" s="85"/>
      <c r="E367" s="85"/>
      <c r="F367" s="93"/>
      <c r="G367" s="93"/>
      <c r="H367" s="93"/>
      <c r="I367" s="4" t="s">
        <v>821</v>
      </c>
      <c r="J367" s="4">
        <v>2.5</v>
      </c>
      <c r="K367" s="4">
        <v>7.8</v>
      </c>
      <c r="L367" s="4">
        <v>5</v>
      </c>
      <c r="M367" s="4">
        <v>13.1</v>
      </c>
      <c r="N367" s="4">
        <v>10</v>
      </c>
      <c r="O367" s="4">
        <v>14.6</v>
      </c>
      <c r="P367" s="4"/>
      <c r="Q367" s="4"/>
      <c r="R367" s="4"/>
      <c r="S367" s="4"/>
      <c r="T367" s="8">
        <v>1.334470781310018</v>
      </c>
      <c r="U367" s="4"/>
      <c r="V367" s="9">
        <v>333.6176953275045</v>
      </c>
      <c r="W367" s="4"/>
      <c r="X367" s="9" t="s">
        <v>1314</v>
      </c>
      <c r="Y367" s="9"/>
      <c r="Z367" s="9"/>
      <c r="AA367" s="9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 t="s">
        <v>245</v>
      </c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</row>
    <row r="368" spans="1:57" s="38" customFormat="1" ht="45.75" customHeight="1">
      <c r="A368" s="93"/>
      <c r="B368" s="4" t="s">
        <v>266</v>
      </c>
      <c r="C368" s="93"/>
      <c r="D368" s="85"/>
      <c r="E368" s="85"/>
      <c r="F368" s="93"/>
      <c r="G368" s="93"/>
      <c r="H368" s="93"/>
      <c r="I368" s="4" t="s">
        <v>821</v>
      </c>
      <c r="J368" s="4">
        <v>2.5</v>
      </c>
      <c r="K368" s="4">
        <v>9.9</v>
      </c>
      <c r="L368" s="4">
        <v>5</v>
      </c>
      <c r="M368" s="4">
        <v>17</v>
      </c>
      <c r="N368" s="4">
        <v>10</v>
      </c>
      <c r="O368" s="4">
        <v>29.5</v>
      </c>
      <c r="P368" s="4"/>
      <c r="Q368" s="4"/>
      <c r="R368" s="4"/>
      <c r="S368" s="4"/>
      <c r="T368" s="8">
        <v>1.2746464219149751</v>
      </c>
      <c r="U368" s="4"/>
      <c r="V368" s="9">
        <v>318.6616054787438</v>
      </c>
      <c r="W368" s="4"/>
      <c r="X368" s="9" t="s">
        <v>1314</v>
      </c>
      <c r="Y368" s="9"/>
      <c r="Z368" s="9"/>
      <c r="AA368" s="9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 t="s">
        <v>245</v>
      </c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</row>
    <row r="369" spans="1:57" s="38" customFormat="1" ht="45.75" customHeight="1">
      <c r="A369" s="93"/>
      <c r="B369" s="4" t="s">
        <v>266</v>
      </c>
      <c r="C369" s="93"/>
      <c r="D369" s="85"/>
      <c r="E369" s="85"/>
      <c r="F369" s="93"/>
      <c r="G369" s="93"/>
      <c r="H369" s="93"/>
      <c r="I369" s="4" t="s">
        <v>821</v>
      </c>
      <c r="J369" s="4">
        <v>2.5</v>
      </c>
      <c r="K369" s="4">
        <v>4.2</v>
      </c>
      <c r="L369" s="4">
        <v>5</v>
      </c>
      <c r="M369" s="4">
        <v>11.8</v>
      </c>
      <c r="N369" s="4">
        <v>10</v>
      </c>
      <c r="O369" s="4">
        <v>21.3</v>
      </c>
      <c r="P369" s="4"/>
      <c r="Q369" s="4"/>
      <c r="R369" s="4"/>
      <c r="S369" s="4"/>
      <c r="T369" s="8">
        <v>2.2408302403446396</v>
      </c>
      <c r="U369" s="4"/>
      <c r="V369" s="9">
        <v>560.2075600861599</v>
      </c>
      <c r="W369" s="4"/>
      <c r="X369" s="9" t="s">
        <v>1314</v>
      </c>
      <c r="Y369" s="9"/>
      <c r="Z369" s="9"/>
      <c r="AA369" s="9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 t="s">
        <v>245</v>
      </c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</row>
    <row r="370" spans="1:57" s="38" customFormat="1" ht="45.75" customHeight="1">
      <c r="A370" s="93"/>
      <c r="B370" s="4" t="s">
        <v>266</v>
      </c>
      <c r="C370" s="93"/>
      <c r="D370" s="85"/>
      <c r="E370" s="85"/>
      <c r="F370" s="93"/>
      <c r="G370" s="93"/>
      <c r="H370" s="93"/>
      <c r="I370" s="4" t="s">
        <v>821</v>
      </c>
      <c r="J370" s="4">
        <v>2.5</v>
      </c>
      <c r="K370" s="4">
        <v>7.5</v>
      </c>
      <c r="L370" s="4">
        <v>5</v>
      </c>
      <c r="M370" s="4">
        <v>13.1</v>
      </c>
      <c r="N370" s="4">
        <v>10</v>
      </c>
      <c r="O370" s="4">
        <v>25.3</v>
      </c>
      <c r="P370" s="4"/>
      <c r="Q370" s="4"/>
      <c r="R370" s="4"/>
      <c r="S370" s="4"/>
      <c r="T370" s="8">
        <v>1.4323227995008625</v>
      </c>
      <c r="U370" s="4"/>
      <c r="V370" s="9">
        <v>358.0806998752156</v>
      </c>
      <c r="W370" s="4"/>
      <c r="X370" s="9" t="s">
        <v>1314</v>
      </c>
      <c r="Y370" s="9"/>
      <c r="Z370" s="9"/>
      <c r="AA370" s="9"/>
      <c r="AB370" s="4"/>
      <c r="AC370" s="10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 t="s">
        <v>245</v>
      </c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</row>
    <row r="371" spans="1:57" s="38" customFormat="1" ht="45.75" customHeight="1">
      <c r="A371" s="93"/>
      <c r="B371" s="4" t="s">
        <v>266</v>
      </c>
      <c r="C371" s="93"/>
      <c r="D371" s="85"/>
      <c r="E371" s="85"/>
      <c r="F371" s="93"/>
      <c r="G371" s="93"/>
      <c r="H371" s="93"/>
      <c r="I371" s="4" t="s">
        <v>821</v>
      </c>
      <c r="J371" s="4">
        <v>0.25</v>
      </c>
      <c r="K371" s="4">
        <v>1</v>
      </c>
      <c r="L371" s="4">
        <v>0.5</v>
      </c>
      <c r="M371" s="4">
        <v>1.3</v>
      </c>
      <c r="N371" s="4">
        <v>1</v>
      </c>
      <c r="O371" s="4">
        <v>2.1</v>
      </c>
      <c r="P371" s="4">
        <v>2.5</v>
      </c>
      <c r="Q371" s="4">
        <v>2.3</v>
      </c>
      <c r="R371" s="4">
        <v>5</v>
      </c>
      <c r="S371" s="4">
        <v>4.1</v>
      </c>
      <c r="T371" s="8">
        <v>3.3</v>
      </c>
      <c r="U371" s="4"/>
      <c r="V371" s="9">
        <v>825</v>
      </c>
      <c r="W371" s="4"/>
      <c r="X371" s="9" t="s">
        <v>1314</v>
      </c>
      <c r="Y371" s="9"/>
      <c r="Z371" s="4" t="s">
        <v>412</v>
      </c>
      <c r="AA371" s="9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 t="s">
        <v>234</v>
      </c>
      <c r="AV371" s="4"/>
      <c r="AW371" s="4"/>
      <c r="AX371" s="4"/>
      <c r="AY371" s="4"/>
      <c r="AZ371" s="4"/>
      <c r="BA371" s="4"/>
      <c r="BB371" s="4"/>
      <c r="BC371" s="4"/>
      <c r="BD371" s="4"/>
      <c r="BE371" s="4"/>
    </row>
    <row r="372" spans="1:57" s="38" customFormat="1" ht="45.75" customHeight="1">
      <c r="A372" s="93"/>
      <c r="B372" s="4" t="s">
        <v>266</v>
      </c>
      <c r="C372" s="93"/>
      <c r="D372" s="85"/>
      <c r="E372" s="85"/>
      <c r="F372" s="93"/>
      <c r="G372" s="93"/>
      <c r="H372" s="93"/>
      <c r="I372" s="4" t="s">
        <v>821</v>
      </c>
      <c r="J372" s="4">
        <v>0.25</v>
      </c>
      <c r="K372" s="4">
        <v>0.7</v>
      </c>
      <c r="L372" s="4">
        <v>0.5</v>
      </c>
      <c r="M372" s="4">
        <v>0.7</v>
      </c>
      <c r="N372" s="4">
        <v>1</v>
      </c>
      <c r="O372" s="4">
        <v>0.9</v>
      </c>
      <c r="P372" s="4">
        <v>2.5</v>
      </c>
      <c r="Q372" s="4">
        <v>2.1</v>
      </c>
      <c r="R372" s="4">
        <v>5</v>
      </c>
      <c r="S372" s="4">
        <v>7.2</v>
      </c>
      <c r="T372" s="8">
        <v>3.1</v>
      </c>
      <c r="U372" s="4"/>
      <c r="V372" s="9">
        <v>775</v>
      </c>
      <c r="W372" s="4"/>
      <c r="X372" s="9" t="s">
        <v>1314</v>
      </c>
      <c r="Y372" s="9"/>
      <c r="Z372" s="4" t="s">
        <v>412</v>
      </c>
      <c r="AA372" s="9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</row>
    <row r="373" spans="1:57" s="38" customFormat="1" ht="45.75" customHeight="1">
      <c r="A373" s="93"/>
      <c r="B373" s="4" t="s">
        <v>266</v>
      </c>
      <c r="C373" s="93"/>
      <c r="D373" s="85"/>
      <c r="E373" s="85"/>
      <c r="F373" s="93"/>
      <c r="G373" s="93"/>
      <c r="H373" s="93"/>
      <c r="I373" s="4" t="s">
        <v>821</v>
      </c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>
        <v>2.9</v>
      </c>
      <c r="U373" s="4"/>
      <c r="V373" s="9">
        <v>725</v>
      </c>
      <c r="W373" s="4"/>
      <c r="X373" s="9" t="s">
        <v>1314</v>
      </c>
      <c r="Y373" s="9"/>
      <c r="Z373" s="9"/>
      <c r="AA373" s="9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 t="s">
        <v>1158</v>
      </c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</row>
    <row r="374" spans="1:57" s="38" customFormat="1" ht="45.75" customHeight="1">
      <c r="A374" s="93"/>
      <c r="B374" s="4" t="s">
        <v>266</v>
      </c>
      <c r="C374" s="93"/>
      <c r="D374" s="85"/>
      <c r="E374" s="85"/>
      <c r="F374" s="93"/>
      <c r="G374" s="93"/>
      <c r="H374" s="93"/>
      <c r="I374" s="4" t="s">
        <v>821</v>
      </c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>
        <v>2.8</v>
      </c>
      <c r="U374" s="4"/>
      <c r="V374" s="9">
        <v>700</v>
      </c>
      <c r="W374" s="4"/>
      <c r="X374" s="9" t="s">
        <v>1314</v>
      </c>
      <c r="Y374" s="9"/>
      <c r="Z374" s="9"/>
      <c r="AA374" s="9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 t="s">
        <v>1158</v>
      </c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</row>
    <row r="375" spans="1:57" s="38" customFormat="1" ht="45.75" customHeight="1">
      <c r="A375" s="93"/>
      <c r="B375" s="4" t="s">
        <v>266</v>
      </c>
      <c r="C375" s="93"/>
      <c r="D375" s="85"/>
      <c r="E375" s="85"/>
      <c r="F375" s="93"/>
      <c r="G375" s="93"/>
      <c r="H375" s="93"/>
      <c r="I375" s="4" t="s">
        <v>821</v>
      </c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>
        <v>0.9</v>
      </c>
      <c r="U375" s="4"/>
      <c r="V375" s="9">
        <v>225</v>
      </c>
      <c r="W375" s="4"/>
      <c r="X375" s="9" t="s">
        <v>787</v>
      </c>
      <c r="Y375" s="9"/>
      <c r="Z375" s="9"/>
      <c r="AA375" s="9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 t="s">
        <v>1158</v>
      </c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</row>
    <row r="376" spans="1:57" s="38" customFormat="1" ht="45.75" customHeight="1">
      <c r="A376" s="93"/>
      <c r="B376" s="4" t="s">
        <v>266</v>
      </c>
      <c r="C376" s="93"/>
      <c r="D376" s="85"/>
      <c r="E376" s="85"/>
      <c r="F376" s="93"/>
      <c r="G376" s="93"/>
      <c r="H376" s="93"/>
      <c r="I376" s="4" t="s">
        <v>821</v>
      </c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>
        <v>1.7</v>
      </c>
      <c r="U376" s="4"/>
      <c r="V376" s="9">
        <v>425</v>
      </c>
      <c r="W376" s="4"/>
      <c r="X376" s="9" t="s">
        <v>1314</v>
      </c>
      <c r="Y376" s="9"/>
      <c r="Z376" s="9"/>
      <c r="AA376" s="9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 t="s">
        <v>1158</v>
      </c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</row>
    <row r="377" spans="1:57" s="38" customFormat="1" ht="45.75" customHeight="1">
      <c r="A377" s="93"/>
      <c r="B377" s="4" t="s">
        <v>266</v>
      </c>
      <c r="C377" s="93"/>
      <c r="D377" s="85"/>
      <c r="E377" s="85"/>
      <c r="F377" s="93"/>
      <c r="G377" s="93"/>
      <c r="H377" s="93"/>
      <c r="I377" s="4" t="s">
        <v>821</v>
      </c>
      <c r="J377" s="4">
        <v>0.5</v>
      </c>
      <c r="K377" s="4">
        <v>1</v>
      </c>
      <c r="L377" s="4">
        <v>1</v>
      </c>
      <c r="M377" s="4">
        <v>1.1</v>
      </c>
      <c r="N377" s="4">
        <v>5</v>
      </c>
      <c r="O377" s="4">
        <v>12.4</v>
      </c>
      <c r="P377" s="4"/>
      <c r="Q377" s="4"/>
      <c r="R377" s="4"/>
      <c r="S377" s="4"/>
      <c r="T377" s="4">
        <v>1.2</v>
      </c>
      <c r="U377" s="4"/>
      <c r="V377" s="9">
        <v>300</v>
      </c>
      <c r="W377" s="4"/>
      <c r="X377" s="9" t="s">
        <v>1314</v>
      </c>
      <c r="Y377" s="9"/>
      <c r="Z377" s="4" t="s">
        <v>7</v>
      </c>
      <c r="AA377" s="9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 t="s">
        <v>7</v>
      </c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</row>
    <row r="378" spans="1:57" s="38" customFormat="1" ht="45.75" customHeight="1">
      <c r="A378" s="93"/>
      <c r="B378" s="4" t="s">
        <v>266</v>
      </c>
      <c r="C378" s="93"/>
      <c r="D378" s="85"/>
      <c r="E378" s="85"/>
      <c r="F378" s="93"/>
      <c r="G378" s="93"/>
      <c r="H378" s="93"/>
      <c r="I378" s="4" t="s">
        <v>821</v>
      </c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>
        <v>2.3</v>
      </c>
      <c r="U378" s="4"/>
      <c r="V378" s="9">
        <v>575</v>
      </c>
      <c r="W378" s="4"/>
      <c r="X378" s="9" t="s">
        <v>1314</v>
      </c>
      <c r="Y378" s="9"/>
      <c r="Z378" s="9"/>
      <c r="AA378" s="9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 t="s">
        <v>1158</v>
      </c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</row>
    <row r="379" spans="1:57" s="38" customFormat="1" ht="45.75" customHeight="1">
      <c r="A379" s="93"/>
      <c r="B379" s="4" t="s">
        <v>266</v>
      </c>
      <c r="C379" s="93"/>
      <c r="D379" s="85"/>
      <c r="E379" s="85"/>
      <c r="F379" s="93"/>
      <c r="G379" s="93"/>
      <c r="H379" s="93"/>
      <c r="I379" s="4" t="s">
        <v>821</v>
      </c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>
        <v>0.7</v>
      </c>
      <c r="U379" s="4"/>
      <c r="V379" s="9">
        <v>175</v>
      </c>
      <c r="W379" s="4"/>
      <c r="X379" s="9" t="s">
        <v>787</v>
      </c>
      <c r="Y379" s="9"/>
      <c r="Z379" s="9"/>
      <c r="AA379" s="9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 t="s">
        <v>1158</v>
      </c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</row>
    <row r="380" spans="1:57" s="38" customFormat="1" ht="45.75" customHeight="1">
      <c r="A380" s="94"/>
      <c r="B380" s="4" t="s">
        <v>266</v>
      </c>
      <c r="C380" s="94"/>
      <c r="D380" s="86"/>
      <c r="E380" s="86"/>
      <c r="F380" s="94"/>
      <c r="G380" s="94"/>
      <c r="H380" s="94"/>
      <c r="I380" s="4" t="s">
        <v>821</v>
      </c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>
        <v>2.7</v>
      </c>
      <c r="U380" s="4"/>
      <c r="V380" s="9">
        <v>675</v>
      </c>
      <c r="W380" s="4"/>
      <c r="X380" s="9" t="s">
        <v>1314</v>
      </c>
      <c r="Y380" s="9"/>
      <c r="Z380" s="9"/>
      <c r="AA380" s="9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 t="s">
        <v>1158</v>
      </c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</row>
    <row r="381" spans="1:57" s="38" customFormat="1" ht="45.75" customHeight="1">
      <c r="A381" s="92" t="s">
        <v>942</v>
      </c>
      <c r="B381" s="4" t="s">
        <v>373</v>
      </c>
      <c r="C381" s="92" t="s">
        <v>262</v>
      </c>
      <c r="D381" s="92" t="s">
        <v>136</v>
      </c>
      <c r="E381" s="92">
        <v>206.3</v>
      </c>
      <c r="F381" s="92" t="s">
        <v>289</v>
      </c>
      <c r="G381" s="92" t="s">
        <v>723</v>
      </c>
      <c r="H381" s="92" t="s">
        <v>723</v>
      </c>
      <c r="I381" s="4" t="s">
        <v>928</v>
      </c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>
        <f>V381/250</f>
        <v>21.8</v>
      </c>
      <c r="U381" s="8">
        <f>GEOMEAN(T381)</f>
        <v>21.8</v>
      </c>
      <c r="V381" s="4">
        <v>5450</v>
      </c>
      <c r="W381" s="9">
        <f>GEOMEAN(V381)</f>
        <v>5450.000000000001</v>
      </c>
      <c r="X381" s="4" t="s">
        <v>895</v>
      </c>
      <c r="Y381" s="4" t="s">
        <v>895</v>
      </c>
      <c r="Z381" s="4"/>
      <c r="AA381" s="4" t="s">
        <v>923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 t="s">
        <v>1365</v>
      </c>
      <c r="AM381" s="4"/>
      <c r="AN381" s="9"/>
      <c r="AO381" s="4" t="s">
        <v>1277</v>
      </c>
      <c r="AP381" s="9">
        <v>70866</v>
      </c>
      <c r="AQ381" s="9">
        <v>70866</v>
      </c>
      <c r="AR381" s="4" t="s">
        <v>923</v>
      </c>
      <c r="AS381" s="4"/>
      <c r="AT381" s="4" t="s">
        <v>1151</v>
      </c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</row>
    <row r="382" spans="1:57" s="38" customFormat="1" ht="45.75" customHeight="1">
      <c r="A382" s="94"/>
      <c r="B382" s="4" t="s">
        <v>373</v>
      </c>
      <c r="C382" s="94"/>
      <c r="D382" s="94"/>
      <c r="E382" s="94"/>
      <c r="F382" s="94"/>
      <c r="G382" s="94"/>
      <c r="H382" s="9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9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9"/>
      <c r="AO382" s="4"/>
      <c r="AP382" s="9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</row>
    <row r="383" spans="1:57" s="38" customFormat="1" ht="45.75" customHeight="1">
      <c r="A383" s="7" t="s">
        <v>570</v>
      </c>
      <c r="B383" s="7" t="s">
        <v>831</v>
      </c>
      <c r="C383" s="4" t="s">
        <v>163</v>
      </c>
      <c r="D383" s="10" t="s">
        <v>164</v>
      </c>
      <c r="E383" s="7">
        <v>60.1</v>
      </c>
      <c r="F383" s="7" t="s">
        <v>165</v>
      </c>
      <c r="G383" s="7" t="s">
        <v>1101</v>
      </c>
      <c r="H383" s="7" t="s">
        <v>516</v>
      </c>
      <c r="I383" s="7" t="s">
        <v>821</v>
      </c>
      <c r="J383" s="7">
        <v>10</v>
      </c>
      <c r="K383" s="7" t="s">
        <v>419</v>
      </c>
      <c r="L383" s="7">
        <v>25</v>
      </c>
      <c r="M383" s="7" t="s">
        <v>913</v>
      </c>
      <c r="N383" s="7">
        <v>50</v>
      </c>
      <c r="O383" s="7" t="s">
        <v>614</v>
      </c>
      <c r="P383" s="7"/>
      <c r="Q383" s="7"/>
      <c r="R383" s="7"/>
      <c r="S383" s="7"/>
      <c r="T383" s="4" t="s">
        <v>544</v>
      </c>
      <c r="U383" s="8" t="s">
        <v>544</v>
      </c>
      <c r="V383" s="4" t="s">
        <v>544</v>
      </c>
      <c r="W383" s="9" t="s">
        <v>544</v>
      </c>
      <c r="X383" s="4" t="s">
        <v>1018</v>
      </c>
      <c r="Y383" s="4" t="s">
        <v>1018</v>
      </c>
      <c r="Z383" s="4" t="s">
        <v>306</v>
      </c>
      <c r="AA383" s="4" t="s">
        <v>923</v>
      </c>
      <c r="AB383" s="4"/>
      <c r="AC383" s="4"/>
      <c r="AD383" s="4" t="s">
        <v>1018</v>
      </c>
      <c r="AE383" s="4" t="s">
        <v>783</v>
      </c>
      <c r="AF383" s="4"/>
      <c r="AG383" s="4"/>
      <c r="AH383" s="4"/>
      <c r="AI383" s="4"/>
      <c r="AJ383" s="4"/>
      <c r="AK383" s="4"/>
      <c r="AL383" s="4" t="s">
        <v>1365</v>
      </c>
      <c r="AM383" s="4" t="s">
        <v>1381</v>
      </c>
      <c r="AN383" s="4">
        <v>6897</v>
      </c>
      <c r="AO383" s="4"/>
      <c r="AP383" s="9"/>
      <c r="AQ383" s="4">
        <v>6897</v>
      </c>
      <c r="AR383" s="4" t="s">
        <v>923</v>
      </c>
      <c r="AS383" s="4"/>
      <c r="AT383" s="4" t="s">
        <v>885</v>
      </c>
      <c r="AU383" s="4" t="s">
        <v>1096</v>
      </c>
      <c r="AV383" s="4" t="s">
        <v>191</v>
      </c>
      <c r="AW383" s="4" t="s">
        <v>889</v>
      </c>
      <c r="AX383" s="4" t="s">
        <v>598</v>
      </c>
      <c r="AY383" s="4" t="s">
        <v>378</v>
      </c>
      <c r="AZ383" s="4" t="s">
        <v>948</v>
      </c>
      <c r="BA383" s="4" t="s">
        <v>890</v>
      </c>
      <c r="BC383" s="4"/>
      <c r="BD383" s="4"/>
      <c r="BE383" s="4"/>
    </row>
    <row r="384" spans="1:57" s="38" customFormat="1" ht="45.75" customHeight="1">
      <c r="A384" s="7" t="s">
        <v>1090</v>
      </c>
      <c r="B384" s="7" t="s">
        <v>989</v>
      </c>
      <c r="C384" s="4"/>
      <c r="D384" s="10" t="s">
        <v>307</v>
      </c>
      <c r="E384" s="7">
        <v>270.5</v>
      </c>
      <c r="F384" s="7" t="s">
        <v>308</v>
      </c>
      <c r="G384" s="7" t="s">
        <v>1101</v>
      </c>
      <c r="H384" s="7" t="s">
        <v>326</v>
      </c>
      <c r="I384" s="7" t="s">
        <v>821</v>
      </c>
      <c r="J384" s="7">
        <v>25</v>
      </c>
      <c r="K384" s="7">
        <v>2.1</v>
      </c>
      <c r="L384" s="7">
        <v>50</v>
      </c>
      <c r="M384" s="7">
        <v>3.3</v>
      </c>
      <c r="N384" s="7">
        <v>100</v>
      </c>
      <c r="O384" s="7">
        <v>3.4</v>
      </c>
      <c r="P384" s="7"/>
      <c r="Q384" s="7"/>
      <c r="R384" s="7"/>
      <c r="S384" s="7"/>
      <c r="T384" s="7">
        <v>44</v>
      </c>
      <c r="U384" s="8">
        <f>GEOMEAN(T384)</f>
        <v>43.99999999999999</v>
      </c>
      <c r="V384" s="9">
        <v>10937.5</v>
      </c>
      <c r="W384" s="9">
        <f>GEOMEAN(V384)</f>
        <v>10937.499999999998</v>
      </c>
      <c r="X384" s="9" t="s">
        <v>895</v>
      </c>
      <c r="Y384" s="9" t="s">
        <v>895</v>
      </c>
      <c r="Z384" s="9" t="s">
        <v>620</v>
      </c>
      <c r="AA384" s="9" t="s">
        <v>923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 t="s">
        <v>1365</v>
      </c>
      <c r="AM384" s="4" t="s">
        <v>1278</v>
      </c>
      <c r="AN384" s="9">
        <v>1379.3</v>
      </c>
      <c r="AO384" s="4"/>
      <c r="AP384" s="9"/>
      <c r="AQ384" s="9">
        <v>1379.3</v>
      </c>
      <c r="AR384" s="4" t="s">
        <v>923</v>
      </c>
      <c r="AS384" s="4"/>
      <c r="AT384" s="4" t="s">
        <v>885</v>
      </c>
      <c r="AU384" s="4" t="s">
        <v>1096</v>
      </c>
      <c r="AV384" s="4" t="s">
        <v>599</v>
      </c>
      <c r="AW384" s="4" t="s">
        <v>948</v>
      </c>
      <c r="AX384" s="4" t="s">
        <v>949</v>
      </c>
      <c r="AY384" s="4" t="s">
        <v>619</v>
      </c>
      <c r="AZ384" s="4" t="s">
        <v>309</v>
      </c>
      <c r="BA384" s="4" t="s">
        <v>950</v>
      </c>
      <c r="BB384" s="4"/>
      <c r="BC384" s="4"/>
      <c r="BD384" s="4"/>
      <c r="BE384" s="4"/>
    </row>
    <row r="385" spans="1:57" s="38" customFormat="1" ht="45.75" customHeight="1">
      <c r="A385" s="95" t="s">
        <v>538</v>
      </c>
      <c r="B385" s="7" t="s">
        <v>539</v>
      </c>
      <c r="C385" s="95"/>
      <c r="D385" s="96" t="s">
        <v>310</v>
      </c>
      <c r="E385" s="95">
        <v>582.6</v>
      </c>
      <c r="F385" s="95" t="s">
        <v>311</v>
      </c>
      <c r="G385" s="95" t="s">
        <v>502</v>
      </c>
      <c r="H385" s="95" t="s">
        <v>19</v>
      </c>
      <c r="I385" s="7" t="s">
        <v>821</v>
      </c>
      <c r="J385" s="7">
        <v>5</v>
      </c>
      <c r="K385" s="7" t="s">
        <v>420</v>
      </c>
      <c r="L385" s="7">
        <v>10</v>
      </c>
      <c r="M385" s="7" t="s">
        <v>212</v>
      </c>
      <c r="N385" s="7">
        <v>25</v>
      </c>
      <c r="O385" s="7" t="s">
        <v>536</v>
      </c>
      <c r="P385" s="7"/>
      <c r="Q385" s="7"/>
      <c r="R385" s="7"/>
      <c r="S385" s="7"/>
      <c r="T385" s="7" t="s">
        <v>544</v>
      </c>
      <c r="U385" s="8">
        <f>GEOMEAN(T386)</f>
        <v>8.3</v>
      </c>
      <c r="V385" s="9" t="s">
        <v>544</v>
      </c>
      <c r="W385" s="9">
        <f>GEOMEAN(V386)</f>
        <v>2074.9999999999995</v>
      </c>
      <c r="X385" s="9" t="s">
        <v>1018</v>
      </c>
      <c r="Y385" s="9" t="s">
        <v>1314</v>
      </c>
      <c r="Z385" s="4" t="s">
        <v>191</v>
      </c>
      <c r="AA385" s="9" t="s">
        <v>923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 t="s">
        <v>1365</v>
      </c>
      <c r="AM385" s="4" t="s">
        <v>1279</v>
      </c>
      <c r="AN385" s="9">
        <v>1874</v>
      </c>
      <c r="AO385" s="4"/>
      <c r="AP385" s="9"/>
      <c r="AQ385" s="4">
        <v>1874</v>
      </c>
      <c r="AR385" s="4" t="s">
        <v>923</v>
      </c>
      <c r="AS385" s="4"/>
      <c r="AT385" s="4" t="s">
        <v>885</v>
      </c>
      <c r="AU385" s="4" t="s">
        <v>191</v>
      </c>
      <c r="AV385" s="4" t="s">
        <v>286</v>
      </c>
      <c r="AW385" s="4" t="s">
        <v>619</v>
      </c>
      <c r="AX385" s="4" t="s">
        <v>890</v>
      </c>
      <c r="AY385" s="4" t="s">
        <v>415</v>
      </c>
      <c r="AZ385" s="4"/>
      <c r="BA385" s="4"/>
      <c r="BB385" s="4"/>
      <c r="BC385" s="4"/>
      <c r="BD385" s="4"/>
      <c r="BE385" s="4"/>
    </row>
    <row r="386" spans="1:57" s="38" customFormat="1" ht="45.75" customHeight="1">
      <c r="A386" s="86"/>
      <c r="B386" s="7" t="s">
        <v>539</v>
      </c>
      <c r="C386" s="106"/>
      <c r="D386" s="86"/>
      <c r="E386" s="86"/>
      <c r="F386" s="106"/>
      <c r="G386" s="106"/>
      <c r="H386" s="86"/>
      <c r="I386" s="4" t="s">
        <v>928</v>
      </c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7">
        <v>8.3</v>
      </c>
      <c r="U386" s="4"/>
      <c r="V386" s="9">
        <v>2075</v>
      </c>
      <c r="W386" s="4"/>
      <c r="X386" s="9" t="s">
        <v>1314</v>
      </c>
      <c r="Y386" s="9"/>
      <c r="Z386" s="9"/>
      <c r="AA386" s="9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9"/>
      <c r="AO386" s="4"/>
      <c r="AP386" s="9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</row>
    <row r="387" spans="1:57" s="38" customFormat="1" ht="46.5" customHeight="1">
      <c r="A387" s="7" t="s">
        <v>105</v>
      </c>
      <c r="B387" s="7" t="s">
        <v>106</v>
      </c>
      <c r="C387" s="4"/>
      <c r="D387" s="10"/>
      <c r="E387" s="7"/>
      <c r="F387" s="7"/>
      <c r="G387" s="7"/>
      <c r="H387" s="7"/>
      <c r="I387" s="7" t="s">
        <v>568</v>
      </c>
      <c r="J387" s="7">
        <v>2.5</v>
      </c>
      <c r="K387" s="7">
        <v>0.7</v>
      </c>
      <c r="L387" s="7">
        <v>5</v>
      </c>
      <c r="M387" s="7">
        <v>0.8</v>
      </c>
      <c r="N387" s="7">
        <v>10</v>
      </c>
      <c r="O387" s="7">
        <v>1</v>
      </c>
      <c r="P387" s="7"/>
      <c r="Q387" s="7"/>
      <c r="R387" s="7"/>
      <c r="S387" s="7"/>
      <c r="T387" s="7" t="s">
        <v>544</v>
      </c>
      <c r="U387" s="4" t="s">
        <v>544</v>
      </c>
      <c r="V387" s="4" t="s">
        <v>544</v>
      </c>
      <c r="W387" s="4" t="s">
        <v>544</v>
      </c>
      <c r="X387" s="7"/>
      <c r="Y387" s="7"/>
      <c r="Z387" s="7"/>
      <c r="AA387" s="7"/>
      <c r="AB387" s="7"/>
      <c r="AC387" s="7"/>
      <c r="AD387" s="7"/>
      <c r="AE387" s="4"/>
      <c r="AF387" s="4"/>
      <c r="AG387" s="4"/>
      <c r="AH387" s="4"/>
      <c r="AI387" s="4"/>
      <c r="AJ387" s="4"/>
      <c r="AK387" s="4"/>
      <c r="AL387" s="4" t="s">
        <v>1038</v>
      </c>
      <c r="AM387" s="4"/>
      <c r="AN387" s="4"/>
      <c r="AO387" s="4"/>
      <c r="AP387" s="4"/>
      <c r="AQ387" s="4"/>
      <c r="AR387" s="4"/>
      <c r="AS387" s="4"/>
      <c r="AT387" s="4" t="s">
        <v>317</v>
      </c>
      <c r="AU387" s="7"/>
      <c r="AV387" s="7"/>
      <c r="AW387" s="4"/>
      <c r="AX387" s="7"/>
      <c r="AY387" s="7"/>
      <c r="AZ387" s="7"/>
      <c r="BA387" s="7"/>
      <c r="BB387" s="7"/>
      <c r="BC387" s="7"/>
      <c r="BD387" s="7"/>
      <c r="BE387" s="4"/>
    </row>
    <row r="388" spans="1:57" s="38" customFormat="1" ht="45.75" customHeight="1">
      <c r="A388" s="19" t="s">
        <v>564</v>
      </c>
      <c r="B388" s="19" t="s">
        <v>840</v>
      </c>
      <c r="C388" s="19"/>
      <c r="D388" s="45" t="s">
        <v>287</v>
      </c>
      <c r="E388" s="19" t="s">
        <v>288</v>
      </c>
      <c r="F388" s="19" t="s">
        <v>723</v>
      </c>
      <c r="G388" s="19" t="s">
        <v>1101</v>
      </c>
      <c r="H388" s="19" t="s">
        <v>326</v>
      </c>
      <c r="I388" s="19" t="s">
        <v>585</v>
      </c>
      <c r="J388" s="19">
        <v>2.5</v>
      </c>
      <c r="K388" s="19">
        <v>0.9</v>
      </c>
      <c r="L388" s="19">
        <v>5</v>
      </c>
      <c r="M388" s="19">
        <v>2.1</v>
      </c>
      <c r="N388" s="19">
        <v>10</v>
      </c>
      <c r="O388" s="19">
        <v>5.1</v>
      </c>
      <c r="P388" s="19">
        <v>25</v>
      </c>
      <c r="Q388" s="19">
        <v>10.3</v>
      </c>
      <c r="R388" s="19">
        <v>50</v>
      </c>
      <c r="S388" s="19">
        <v>13.1</v>
      </c>
      <c r="T388" s="4">
        <v>6.5</v>
      </c>
      <c r="U388" s="8">
        <f>GEOMEAN(T388)</f>
        <v>6.499999999999999</v>
      </c>
      <c r="V388" s="4">
        <v>1625</v>
      </c>
      <c r="W388" s="9">
        <f>GEOMEAN(V388)</f>
        <v>1625</v>
      </c>
      <c r="X388" s="4" t="s">
        <v>1314</v>
      </c>
      <c r="Y388" s="4" t="s">
        <v>1314</v>
      </c>
      <c r="Z388" s="4"/>
      <c r="AA388" s="4" t="s">
        <v>923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 t="s">
        <v>1365</v>
      </c>
      <c r="AM388" s="4" t="s">
        <v>1371</v>
      </c>
      <c r="AN388" s="4">
        <v>3448</v>
      </c>
      <c r="AO388" s="4"/>
      <c r="AP388" s="9"/>
      <c r="AQ388" s="9">
        <v>3448</v>
      </c>
      <c r="AR388" s="4" t="s">
        <v>923</v>
      </c>
      <c r="AS388" s="4"/>
      <c r="AT388" s="4" t="s">
        <v>327</v>
      </c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</row>
    <row r="389" spans="1:57" s="38" customFormat="1" ht="45.75" customHeight="1">
      <c r="A389" s="92" t="s">
        <v>1319</v>
      </c>
      <c r="B389" s="4" t="s">
        <v>264</v>
      </c>
      <c r="C389" s="92" t="s">
        <v>472</v>
      </c>
      <c r="D389" s="92" t="s">
        <v>471</v>
      </c>
      <c r="E389" s="92">
        <v>204.3</v>
      </c>
      <c r="F389" s="92" t="s">
        <v>628</v>
      </c>
      <c r="G389" s="92" t="s">
        <v>1101</v>
      </c>
      <c r="H389" s="92" t="s">
        <v>613</v>
      </c>
      <c r="I389" s="4" t="s">
        <v>821</v>
      </c>
      <c r="J389" s="4">
        <v>1</v>
      </c>
      <c r="K389" s="4">
        <v>1.3</v>
      </c>
      <c r="L389" s="4">
        <v>2.5</v>
      </c>
      <c r="M389" s="4">
        <v>2.47</v>
      </c>
      <c r="N389" s="4">
        <v>5</v>
      </c>
      <c r="O389" s="4" t="s">
        <v>1057</v>
      </c>
      <c r="P389" s="4">
        <v>10</v>
      </c>
      <c r="Q389" s="4">
        <v>2.02</v>
      </c>
      <c r="R389" s="4">
        <v>25</v>
      </c>
      <c r="S389" s="4">
        <v>3.71</v>
      </c>
      <c r="T389" s="4">
        <f>V389/250</f>
        <v>18.7</v>
      </c>
      <c r="U389" s="8">
        <f>GEOMEAN(T389:T391)</f>
        <v>15.000518500595449</v>
      </c>
      <c r="V389" s="4">
        <v>4675</v>
      </c>
      <c r="W389" s="9">
        <f>GEOMEAN(V389:V391)</f>
        <v>3748.5499578915546</v>
      </c>
      <c r="X389" s="4" t="s">
        <v>895</v>
      </c>
      <c r="Y389" s="4" t="s">
        <v>1314</v>
      </c>
      <c r="Z389" s="4" t="s">
        <v>37</v>
      </c>
      <c r="AA389" s="4" t="s">
        <v>923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 t="s">
        <v>1365</v>
      </c>
      <c r="AM389" s="4"/>
      <c r="AN389" s="9">
        <v>2953</v>
      </c>
      <c r="AO389" s="4" t="s">
        <v>1280</v>
      </c>
      <c r="AP389" s="9">
        <v>1244</v>
      </c>
      <c r="AQ389" s="9">
        <v>1916</v>
      </c>
      <c r="AR389" s="4" t="s">
        <v>923</v>
      </c>
      <c r="AS389" s="4"/>
      <c r="AT389" s="4" t="s">
        <v>297</v>
      </c>
      <c r="AU389" s="4" t="s">
        <v>885</v>
      </c>
      <c r="AV389" s="4" t="s">
        <v>1006</v>
      </c>
      <c r="AW389" s="4" t="s">
        <v>948</v>
      </c>
      <c r="AX389" s="4" t="s">
        <v>950</v>
      </c>
      <c r="AY389" s="4" t="s">
        <v>1151</v>
      </c>
      <c r="AZ389" s="4"/>
      <c r="BA389" s="4"/>
      <c r="BB389" s="4"/>
      <c r="BC389" s="4"/>
      <c r="BD389" s="4"/>
      <c r="BE389" s="4"/>
    </row>
    <row r="390" spans="1:57" s="38" customFormat="1" ht="45.75" customHeight="1">
      <c r="A390" s="93"/>
      <c r="B390" s="4" t="s">
        <v>264</v>
      </c>
      <c r="C390" s="93"/>
      <c r="D390" s="93"/>
      <c r="E390" s="93"/>
      <c r="F390" s="93"/>
      <c r="G390" s="93"/>
      <c r="H390" s="93"/>
      <c r="I390" s="4" t="s">
        <v>928</v>
      </c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>
        <v>9.5</v>
      </c>
      <c r="U390" s="4"/>
      <c r="V390" s="4">
        <v>2372</v>
      </c>
      <c r="W390" s="4"/>
      <c r="X390" s="4" t="s">
        <v>1314</v>
      </c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 t="s">
        <v>1281</v>
      </c>
      <c r="AN390" s="4"/>
      <c r="AO390" s="4"/>
      <c r="AP390" s="4"/>
      <c r="AQ390" s="4"/>
      <c r="AR390" s="4"/>
      <c r="AS390" s="4"/>
      <c r="AT390" s="4" t="s">
        <v>1007</v>
      </c>
      <c r="AU390" s="4" t="s">
        <v>37</v>
      </c>
      <c r="AV390" s="4" t="s">
        <v>192</v>
      </c>
      <c r="AW390" s="4" t="s">
        <v>889</v>
      </c>
      <c r="AX390" s="4" t="s">
        <v>1096</v>
      </c>
      <c r="AY390" s="4"/>
      <c r="AZ390" s="4"/>
      <c r="BA390" s="4"/>
      <c r="BB390" s="4"/>
      <c r="BC390" s="4"/>
      <c r="BD390" s="4"/>
      <c r="BE390" s="4"/>
    </row>
    <row r="391" spans="1:57" s="38" customFormat="1" ht="45.75" customHeight="1">
      <c r="A391" s="93"/>
      <c r="B391" s="4" t="s">
        <v>264</v>
      </c>
      <c r="C391" s="93"/>
      <c r="D391" s="93"/>
      <c r="E391" s="93"/>
      <c r="F391" s="93"/>
      <c r="G391" s="93"/>
      <c r="H391" s="93"/>
      <c r="I391" s="4" t="s">
        <v>821</v>
      </c>
      <c r="J391" s="4">
        <v>1</v>
      </c>
      <c r="K391" s="4">
        <v>1.3</v>
      </c>
      <c r="L391" s="4">
        <v>2.5</v>
      </c>
      <c r="M391" s="4">
        <v>2.5</v>
      </c>
      <c r="N391" s="4">
        <v>10</v>
      </c>
      <c r="O391" s="4">
        <v>2</v>
      </c>
      <c r="P391" s="4">
        <v>25</v>
      </c>
      <c r="Q391" s="4">
        <v>3.7</v>
      </c>
      <c r="R391" s="4">
        <v>50</v>
      </c>
      <c r="S391" s="4">
        <v>9.3</v>
      </c>
      <c r="T391" s="4">
        <v>19</v>
      </c>
      <c r="U391" s="4"/>
      <c r="V391" s="9">
        <v>4750</v>
      </c>
      <c r="W391" s="4"/>
      <c r="X391" s="9" t="s">
        <v>895</v>
      </c>
      <c r="Y391" s="4"/>
      <c r="Z391" s="4"/>
      <c r="AA391" s="9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 t="s">
        <v>1282</v>
      </c>
      <c r="AP391" s="4"/>
      <c r="AQ391" s="4"/>
      <c r="AR391" s="4"/>
      <c r="AS391" s="4"/>
      <c r="AY391" s="4"/>
      <c r="AZ391" s="4"/>
      <c r="BA391" s="4"/>
      <c r="BB391" s="4"/>
      <c r="BC391" s="4"/>
      <c r="BD391" s="4"/>
      <c r="BE391" s="4"/>
    </row>
    <row r="392" spans="1:57" s="38" customFormat="1" ht="45.75" customHeight="1">
      <c r="A392" s="93"/>
      <c r="B392" s="4" t="s">
        <v>264</v>
      </c>
      <c r="C392" s="93"/>
      <c r="D392" s="93"/>
      <c r="E392" s="93"/>
      <c r="F392" s="93"/>
      <c r="G392" s="93"/>
      <c r="H392" s="93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9"/>
      <c r="W392" s="4"/>
      <c r="X392" s="9"/>
      <c r="Y392" s="4"/>
      <c r="Z392" s="4"/>
      <c r="AA392" s="9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 t="s">
        <v>1283</v>
      </c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</row>
    <row r="393" spans="1:57" s="38" customFormat="1" ht="45.75" customHeight="1">
      <c r="A393" s="93"/>
      <c r="B393" s="4" t="s">
        <v>264</v>
      </c>
      <c r="C393" s="93"/>
      <c r="D393" s="93"/>
      <c r="E393" s="93"/>
      <c r="F393" s="93"/>
      <c r="G393" s="93"/>
      <c r="H393" s="93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9"/>
      <c r="W393" s="4"/>
      <c r="X393" s="9"/>
      <c r="Y393" s="4"/>
      <c r="Z393" s="4"/>
      <c r="AA393" s="9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</row>
    <row r="394" spans="1:57" s="38" customFormat="1" ht="45.75" customHeight="1">
      <c r="A394" s="93"/>
      <c r="B394" s="4" t="s">
        <v>264</v>
      </c>
      <c r="C394" s="93"/>
      <c r="D394" s="93"/>
      <c r="E394" s="93"/>
      <c r="F394" s="93"/>
      <c r="G394" s="93"/>
      <c r="H394" s="93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9"/>
      <c r="W394" s="4"/>
      <c r="X394" s="9"/>
      <c r="Y394" s="4"/>
      <c r="Z394" s="4"/>
      <c r="AA394" s="9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</row>
    <row r="395" spans="1:57" s="38" customFormat="1" ht="45.75" customHeight="1">
      <c r="A395" s="94"/>
      <c r="B395" s="4" t="s">
        <v>264</v>
      </c>
      <c r="C395" s="94"/>
      <c r="D395" s="94"/>
      <c r="E395" s="94"/>
      <c r="F395" s="94"/>
      <c r="G395" s="94"/>
      <c r="H395" s="9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9"/>
      <c r="W395" s="4"/>
      <c r="X395" s="9"/>
      <c r="Y395" s="4"/>
      <c r="Z395" s="4"/>
      <c r="AA395" s="9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</row>
    <row r="396" spans="1:57" s="38" customFormat="1" ht="45.75" customHeight="1">
      <c r="A396" s="92" t="s">
        <v>954</v>
      </c>
      <c r="B396" s="4" t="s">
        <v>300</v>
      </c>
      <c r="C396" s="92" t="s">
        <v>193</v>
      </c>
      <c r="D396" s="96" t="s">
        <v>194</v>
      </c>
      <c r="E396" s="95">
        <v>136.2</v>
      </c>
      <c r="F396" s="92" t="s">
        <v>195</v>
      </c>
      <c r="G396" s="92" t="s">
        <v>1101</v>
      </c>
      <c r="H396" s="92" t="s">
        <v>181</v>
      </c>
      <c r="I396" s="4" t="s">
        <v>928</v>
      </c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>
        <v>40.3</v>
      </c>
      <c r="U396" s="8">
        <f>GEOMEAN(T396:T397)</f>
        <v>52.732343016406915</v>
      </c>
      <c r="V396" s="9">
        <v>10075</v>
      </c>
      <c r="W396" s="9">
        <f>GEOMEAN(V396:V397)</f>
        <v>13183.085754101741</v>
      </c>
      <c r="X396" s="9" t="s">
        <v>895</v>
      </c>
      <c r="Y396" s="9" t="s">
        <v>895</v>
      </c>
      <c r="Z396" s="9"/>
      <c r="AA396" s="9" t="s">
        <v>922</v>
      </c>
      <c r="AB396" s="4">
        <v>5</v>
      </c>
      <c r="AC396" s="4" t="s">
        <v>743</v>
      </c>
      <c r="AD396" s="4" t="s">
        <v>895</v>
      </c>
      <c r="AE396" s="4" t="s">
        <v>782</v>
      </c>
      <c r="AF396" s="4"/>
      <c r="AG396" s="4"/>
      <c r="AH396" s="4"/>
      <c r="AI396" s="4"/>
      <c r="AJ396" s="4"/>
      <c r="AK396" s="4"/>
      <c r="AL396" s="4" t="s">
        <v>1365</v>
      </c>
      <c r="AM396" s="4"/>
      <c r="AN396" s="9">
        <v>5517</v>
      </c>
      <c r="AO396" s="4" t="s">
        <v>1284</v>
      </c>
      <c r="AP396" s="9">
        <v>10000</v>
      </c>
      <c r="AQ396" s="9">
        <v>7428</v>
      </c>
      <c r="AR396" s="4" t="s">
        <v>922</v>
      </c>
      <c r="AS396" s="4"/>
      <c r="AT396" s="4" t="s">
        <v>1096</v>
      </c>
      <c r="AU396" s="4" t="s">
        <v>1151</v>
      </c>
      <c r="AV396" s="4" t="s">
        <v>413</v>
      </c>
      <c r="AW396" s="4" t="s">
        <v>416</v>
      </c>
      <c r="AX396" s="4" t="s">
        <v>996</v>
      </c>
      <c r="AY396" s="4"/>
      <c r="AZ396" s="4"/>
      <c r="BA396" s="4"/>
      <c r="BB396" s="4"/>
      <c r="BC396" s="4"/>
      <c r="BD396" s="4"/>
      <c r="BE396" s="4"/>
    </row>
    <row r="397" spans="1:57" s="38" customFormat="1" ht="45.75" customHeight="1">
      <c r="A397" s="94"/>
      <c r="B397" s="4" t="s">
        <v>300</v>
      </c>
      <c r="C397" s="94"/>
      <c r="D397" s="86"/>
      <c r="E397" s="86"/>
      <c r="F397" s="94"/>
      <c r="G397" s="94"/>
      <c r="H397" s="94"/>
      <c r="I397" s="4" t="s">
        <v>821</v>
      </c>
      <c r="J397" s="4">
        <v>25</v>
      </c>
      <c r="K397" s="4" t="s">
        <v>726</v>
      </c>
      <c r="L397" s="4">
        <v>50</v>
      </c>
      <c r="M397" s="4" t="s">
        <v>607</v>
      </c>
      <c r="N397" s="4">
        <v>100</v>
      </c>
      <c r="O397" s="4" t="s">
        <v>182</v>
      </c>
      <c r="P397" s="4"/>
      <c r="Q397" s="4"/>
      <c r="R397" s="4"/>
      <c r="S397" s="4"/>
      <c r="T397" s="7">
        <v>69</v>
      </c>
      <c r="U397" s="4"/>
      <c r="V397" s="9">
        <v>17250</v>
      </c>
      <c r="W397" s="4"/>
      <c r="X397" s="9" t="s">
        <v>895</v>
      </c>
      <c r="Y397" s="9"/>
      <c r="Z397" s="4" t="s">
        <v>1118</v>
      </c>
      <c r="AA397" s="9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 t="s">
        <v>1385</v>
      </c>
      <c r="AN397" s="9"/>
      <c r="AO397" s="4"/>
      <c r="AP397" s="9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</row>
    <row r="398" spans="1:57" s="38" customFormat="1" ht="45.75" customHeight="1">
      <c r="A398" s="92" t="s">
        <v>1085</v>
      </c>
      <c r="B398" s="4" t="s">
        <v>834</v>
      </c>
      <c r="C398" s="92" t="s">
        <v>183</v>
      </c>
      <c r="D398" s="92" t="s">
        <v>225</v>
      </c>
      <c r="E398" s="95">
        <v>154.3</v>
      </c>
      <c r="F398" s="92" t="s">
        <v>468</v>
      </c>
      <c r="G398" s="92" t="s">
        <v>1101</v>
      </c>
      <c r="H398" s="92" t="s">
        <v>222</v>
      </c>
      <c r="I398" s="4" t="s">
        <v>821</v>
      </c>
      <c r="J398" s="7">
        <v>25</v>
      </c>
      <c r="K398" s="7" t="s">
        <v>1019</v>
      </c>
      <c r="L398" s="7">
        <v>50</v>
      </c>
      <c r="M398" s="7" t="s">
        <v>223</v>
      </c>
      <c r="N398" s="7">
        <v>100</v>
      </c>
      <c r="O398" s="7" t="s">
        <v>224</v>
      </c>
      <c r="P398" s="4"/>
      <c r="Q398" s="4"/>
      <c r="R398" s="4"/>
      <c r="S398" s="4"/>
      <c r="T398" s="4">
        <f>V398/250</f>
        <v>30</v>
      </c>
      <c r="U398" s="8">
        <f>GEOMEAN(T398:T399)</f>
        <v>38.96151947755631</v>
      </c>
      <c r="V398" s="4">
        <v>7500</v>
      </c>
      <c r="W398" s="9">
        <f>GEOMEAN(V398:V399)</f>
        <v>9740.37986938908</v>
      </c>
      <c r="X398" s="4" t="s">
        <v>895</v>
      </c>
      <c r="Y398" s="4" t="s">
        <v>895</v>
      </c>
      <c r="Z398" s="4" t="s">
        <v>1119</v>
      </c>
      <c r="AA398" s="4" t="s">
        <v>923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 t="s">
        <v>1365</v>
      </c>
      <c r="AM398" s="4" t="s">
        <v>1256</v>
      </c>
      <c r="AN398" s="9">
        <v>8724</v>
      </c>
      <c r="AO398" s="4"/>
      <c r="AP398" s="9">
        <v>15000</v>
      </c>
      <c r="AQ398" s="9">
        <v>10451</v>
      </c>
      <c r="AR398" s="4" t="s">
        <v>923</v>
      </c>
      <c r="AS398" s="4"/>
      <c r="AT398" s="4" t="s">
        <v>885</v>
      </c>
      <c r="AU398" s="4" t="s">
        <v>889</v>
      </c>
      <c r="AV398" s="4" t="s">
        <v>1007</v>
      </c>
      <c r="AW398" s="4" t="s">
        <v>654</v>
      </c>
      <c r="AX398" s="4" t="s">
        <v>619</v>
      </c>
      <c r="AY398" s="4" t="s">
        <v>620</v>
      </c>
      <c r="AZ398" s="4" t="s">
        <v>948</v>
      </c>
      <c r="BA398" s="4" t="s">
        <v>949</v>
      </c>
      <c r="BB398" s="4" t="s">
        <v>950</v>
      </c>
      <c r="BD398" s="4"/>
      <c r="BE398" s="4"/>
    </row>
    <row r="399" spans="1:57" s="38" customFormat="1" ht="45.75" customHeight="1">
      <c r="A399" s="93"/>
      <c r="B399" s="4" t="s">
        <v>834</v>
      </c>
      <c r="C399" s="93"/>
      <c r="D399" s="93"/>
      <c r="E399" s="85"/>
      <c r="F399" s="93"/>
      <c r="G399" s="93"/>
      <c r="H399" s="93"/>
      <c r="I399" s="4" t="s">
        <v>928</v>
      </c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>
        <f>V399/250</f>
        <v>50.6</v>
      </c>
      <c r="U399" s="4"/>
      <c r="V399" s="4">
        <v>12650</v>
      </c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 t="s">
        <v>1285</v>
      </c>
      <c r="AN399" s="9"/>
      <c r="AO399" s="4"/>
      <c r="AP399" s="9"/>
      <c r="AQ399" s="4"/>
      <c r="AR399" s="4"/>
      <c r="AS399" s="4"/>
      <c r="AT399" s="4" t="s">
        <v>1151</v>
      </c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</row>
    <row r="400" spans="1:57" s="38" customFormat="1" ht="45.75" customHeight="1">
      <c r="A400" s="94"/>
      <c r="B400" s="4" t="s">
        <v>834</v>
      </c>
      <c r="C400" s="94"/>
      <c r="D400" s="94"/>
      <c r="E400" s="86"/>
      <c r="F400" s="94"/>
      <c r="G400" s="94"/>
      <c r="H400" s="9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9"/>
      <c r="AO400" s="4" t="s">
        <v>1286</v>
      </c>
      <c r="AP400" s="9"/>
      <c r="AQ400" s="4"/>
      <c r="AR400" s="4"/>
      <c r="AS400" s="4"/>
      <c r="AT400" s="4" t="s">
        <v>1096</v>
      </c>
      <c r="AU400" s="4" t="s">
        <v>598</v>
      </c>
      <c r="AV400" s="4"/>
      <c r="AW400" s="4"/>
      <c r="AX400" s="4"/>
      <c r="AY400" s="4"/>
      <c r="AZ400" s="4"/>
      <c r="BA400" s="4"/>
      <c r="BB400" s="4"/>
      <c r="BC400" s="4"/>
      <c r="BD400" s="4"/>
      <c r="BE400" s="4"/>
    </row>
    <row r="401" spans="1:57" s="38" customFormat="1" ht="45.75" customHeight="1">
      <c r="A401" s="4" t="s">
        <v>1014</v>
      </c>
      <c r="B401" s="4" t="s">
        <v>480</v>
      </c>
      <c r="C401" s="4" t="s">
        <v>148</v>
      </c>
      <c r="D401" s="4" t="s">
        <v>147</v>
      </c>
      <c r="E401" s="4">
        <v>280.5</v>
      </c>
      <c r="F401" s="4" t="s">
        <v>149</v>
      </c>
      <c r="G401" s="4" t="s">
        <v>1101</v>
      </c>
      <c r="H401" s="4" t="s">
        <v>326</v>
      </c>
      <c r="I401" s="4" t="s">
        <v>821</v>
      </c>
      <c r="J401" s="4">
        <v>10</v>
      </c>
      <c r="K401" s="4">
        <v>1.5</v>
      </c>
      <c r="L401" s="4">
        <v>25</v>
      </c>
      <c r="M401" s="4">
        <v>7</v>
      </c>
      <c r="N401" s="4">
        <v>50</v>
      </c>
      <c r="O401" s="4">
        <v>9.1</v>
      </c>
      <c r="P401" s="4"/>
      <c r="Q401" s="4"/>
      <c r="R401" s="4"/>
      <c r="S401" s="4"/>
      <c r="T401" s="8">
        <v>14.09090909090909</v>
      </c>
      <c r="U401" s="8">
        <f>GEOMEAN(T401)</f>
        <v>14.090909090909092</v>
      </c>
      <c r="V401" s="9">
        <v>3522.7272727272725</v>
      </c>
      <c r="W401" s="9">
        <f>GEOMEAN(V401)</f>
        <v>3522.727272727271</v>
      </c>
      <c r="X401" s="9" t="s">
        <v>895</v>
      </c>
      <c r="Y401" s="9" t="s">
        <v>895</v>
      </c>
      <c r="Z401" s="9"/>
      <c r="AA401" s="9" t="s">
        <v>922</v>
      </c>
      <c r="AB401" s="4">
        <v>5</v>
      </c>
      <c r="AC401" s="4">
        <v>20</v>
      </c>
      <c r="AD401" s="4" t="s">
        <v>1018</v>
      </c>
      <c r="AE401" s="4" t="s">
        <v>783</v>
      </c>
      <c r="AF401" s="4"/>
      <c r="AG401" s="4"/>
      <c r="AH401" s="4"/>
      <c r="AI401" s="4"/>
      <c r="AJ401" s="4"/>
      <c r="AK401" s="4"/>
      <c r="AL401" s="4"/>
      <c r="AM401" s="4"/>
      <c r="AN401" s="9"/>
      <c r="AO401" s="4"/>
      <c r="AP401" s="9"/>
      <c r="AQ401" s="4"/>
      <c r="AR401" s="4" t="s">
        <v>923</v>
      </c>
      <c r="AS401" s="4"/>
      <c r="AT401" s="4" t="s">
        <v>386</v>
      </c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</row>
    <row r="402" spans="1:57" s="38" customFormat="1" ht="45.75" customHeight="1">
      <c r="A402" s="4" t="s">
        <v>802</v>
      </c>
      <c r="B402" s="4" t="s">
        <v>803</v>
      </c>
      <c r="C402" s="4" t="s">
        <v>151</v>
      </c>
      <c r="D402" s="4" t="s">
        <v>150</v>
      </c>
      <c r="E402" s="4">
        <v>278.4</v>
      </c>
      <c r="F402" s="4" t="s">
        <v>152</v>
      </c>
      <c r="G402" s="4" t="s">
        <v>1101</v>
      </c>
      <c r="H402" s="4" t="s">
        <v>326</v>
      </c>
      <c r="I402" s="4" t="s">
        <v>821</v>
      </c>
      <c r="J402" s="4">
        <v>10</v>
      </c>
      <c r="K402" s="4">
        <v>3.1</v>
      </c>
      <c r="L402" s="4">
        <v>25</v>
      </c>
      <c r="M402" s="4">
        <v>9.3</v>
      </c>
      <c r="N402" s="4">
        <v>50</v>
      </c>
      <c r="O402" s="4">
        <v>10.3</v>
      </c>
      <c r="P402" s="4"/>
      <c r="Q402" s="4"/>
      <c r="R402" s="4"/>
      <c r="S402" s="4"/>
      <c r="T402" s="8">
        <v>9.853297889084857</v>
      </c>
      <c r="U402" s="8">
        <f>GEOMEAN(T402)</f>
        <v>9.853297889084857</v>
      </c>
      <c r="V402" s="9">
        <v>2463.3244722712143</v>
      </c>
      <c r="W402" s="9">
        <f>GEOMEAN(V402)</f>
        <v>2463.3244722712143</v>
      </c>
      <c r="X402" s="9" t="s">
        <v>1314</v>
      </c>
      <c r="Y402" s="9" t="s">
        <v>1314</v>
      </c>
      <c r="Z402" s="9"/>
      <c r="AA402" s="9" t="s">
        <v>922</v>
      </c>
      <c r="AB402" s="4">
        <v>5</v>
      </c>
      <c r="AC402" s="4">
        <v>10</v>
      </c>
      <c r="AD402" s="4" t="s">
        <v>1018</v>
      </c>
      <c r="AE402" s="4" t="s">
        <v>783</v>
      </c>
      <c r="AF402" s="4"/>
      <c r="AG402" s="4"/>
      <c r="AH402" s="4"/>
      <c r="AI402" s="4"/>
      <c r="AJ402" s="4"/>
      <c r="AK402" s="4"/>
      <c r="AL402" s="4"/>
      <c r="AM402" s="4"/>
      <c r="AN402" s="9"/>
      <c r="AO402" s="4"/>
      <c r="AP402" s="9"/>
      <c r="AQ402" s="4"/>
      <c r="AR402" s="4" t="s">
        <v>923</v>
      </c>
      <c r="AS402" s="4"/>
      <c r="AT402" s="4" t="s">
        <v>386</v>
      </c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</row>
    <row r="403" spans="1:57" s="38" customFormat="1" ht="81.75" customHeight="1">
      <c r="A403" s="19" t="s">
        <v>153</v>
      </c>
      <c r="B403" s="19" t="s">
        <v>265</v>
      </c>
      <c r="C403" s="19"/>
      <c r="D403" s="19" t="s">
        <v>154</v>
      </c>
      <c r="E403" s="19" t="s">
        <v>288</v>
      </c>
      <c r="F403" s="19" t="s">
        <v>723</v>
      </c>
      <c r="G403" s="19" t="s">
        <v>1101</v>
      </c>
      <c r="H403" s="19" t="s">
        <v>723</v>
      </c>
      <c r="I403" s="19" t="s">
        <v>585</v>
      </c>
      <c r="J403" s="19">
        <v>2.5</v>
      </c>
      <c r="K403" s="19">
        <v>2</v>
      </c>
      <c r="L403" s="19">
        <v>5</v>
      </c>
      <c r="M403" s="19">
        <v>2.3</v>
      </c>
      <c r="N403" s="19">
        <v>10</v>
      </c>
      <c r="O403" s="19">
        <v>3.3</v>
      </c>
      <c r="P403" s="19">
        <v>25</v>
      </c>
      <c r="Q403" s="19">
        <v>7.9</v>
      </c>
      <c r="R403" s="19">
        <v>50</v>
      </c>
      <c r="S403" s="19">
        <v>16</v>
      </c>
      <c r="T403" s="4">
        <v>8.4</v>
      </c>
      <c r="U403" s="8">
        <f>GEOMEAN(T403)</f>
        <v>8.4</v>
      </c>
      <c r="V403" s="4">
        <v>2100</v>
      </c>
      <c r="W403" s="9">
        <f>GEOMEAN(V403)</f>
        <v>2100</v>
      </c>
      <c r="X403" s="4" t="s">
        <v>1314</v>
      </c>
      <c r="Y403" s="4" t="s">
        <v>1314</v>
      </c>
      <c r="Z403" s="4"/>
      <c r="AA403" s="4" t="s">
        <v>923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 t="s">
        <v>1365</v>
      </c>
      <c r="AM403" s="4" t="s">
        <v>1385</v>
      </c>
      <c r="AN403" s="4">
        <v>5517</v>
      </c>
      <c r="AO403" s="4"/>
      <c r="AP403" s="9"/>
      <c r="AQ403" s="9">
        <v>5517</v>
      </c>
      <c r="AR403" s="4" t="s">
        <v>923</v>
      </c>
      <c r="AS403" s="4"/>
      <c r="AT403" s="4" t="s">
        <v>327</v>
      </c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</row>
    <row r="404" spans="1:57" s="38" customFormat="1" ht="82.5" customHeight="1">
      <c r="A404" s="92" t="s">
        <v>943</v>
      </c>
      <c r="B404" s="4" t="s">
        <v>1107</v>
      </c>
      <c r="C404" s="92" t="s">
        <v>382</v>
      </c>
      <c r="D404" s="96" t="s">
        <v>383</v>
      </c>
      <c r="E404" s="95">
        <v>210.3</v>
      </c>
      <c r="F404" s="92" t="s">
        <v>384</v>
      </c>
      <c r="G404" s="92" t="s">
        <v>1101</v>
      </c>
      <c r="H404" s="92" t="s">
        <v>385</v>
      </c>
      <c r="I404" s="4" t="s">
        <v>453</v>
      </c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>
        <f>V404/250</f>
        <v>17.1</v>
      </c>
      <c r="U404" s="8">
        <f>GEOMEAN(T404)</f>
        <v>17.100000000000005</v>
      </c>
      <c r="V404" s="4">
        <v>4275</v>
      </c>
      <c r="W404" s="9">
        <f>GEOMEAN(V404:V405)</f>
        <v>4262.481671514849</v>
      </c>
      <c r="X404" s="4" t="s">
        <v>895</v>
      </c>
      <c r="Y404" s="4" t="s">
        <v>895</v>
      </c>
      <c r="Z404" s="4"/>
      <c r="AA404" s="4" t="s">
        <v>923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 t="s">
        <v>1365</v>
      </c>
      <c r="AM404" s="4"/>
      <c r="AN404" s="9"/>
      <c r="AO404" s="4" t="s">
        <v>1206</v>
      </c>
      <c r="AP404" s="9">
        <v>1818</v>
      </c>
      <c r="AQ404" s="9">
        <v>1818</v>
      </c>
      <c r="AR404" s="4"/>
      <c r="AS404" s="4"/>
      <c r="AT404" s="4" t="s">
        <v>885</v>
      </c>
      <c r="AU404" s="4" t="s">
        <v>1151</v>
      </c>
      <c r="AW404" s="4"/>
      <c r="AX404" s="4"/>
      <c r="AY404" s="4"/>
      <c r="AZ404" s="4"/>
      <c r="BA404" s="4"/>
      <c r="BB404" s="4"/>
      <c r="BC404" s="4"/>
      <c r="BD404" s="4"/>
      <c r="BE404" s="4"/>
    </row>
    <row r="405" spans="1:57" s="38" customFormat="1" ht="45.75" customHeight="1">
      <c r="A405" s="93"/>
      <c r="B405" s="4" t="s">
        <v>1107</v>
      </c>
      <c r="C405" s="93"/>
      <c r="D405" s="85"/>
      <c r="E405" s="85"/>
      <c r="F405" s="93"/>
      <c r="G405" s="93"/>
      <c r="H405" s="93"/>
      <c r="I405" s="4" t="s">
        <v>821</v>
      </c>
      <c r="J405" s="4">
        <v>1</v>
      </c>
      <c r="K405" s="4">
        <v>0.6</v>
      </c>
      <c r="L405" s="4">
        <v>2.5</v>
      </c>
      <c r="M405" s="4">
        <v>0.7</v>
      </c>
      <c r="N405" s="4">
        <v>5</v>
      </c>
      <c r="O405" s="4">
        <v>0.6</v>
      </c>
      <c r="P405" s="4">
        <v>10</v>
      </c>
      <c r="Q405" s="4">
        <v>1.3</v>
      </c>
      <c r="R405" s="4">
        <v>25</v>
      </c>
      <c r="S405" s="4">
        <v>4.9</v>
      </c>
      <c r="T405" s="4">
        <v>17</v>
      </c>
      <c r="U405" s="4"/>
      <c r="V405" s="4">
        <f>T405*250</f>
        <v>4250</v>
      </c>
      <c r="W405" s="4"/>
      <c r="X405" s="4"/>
      <c r="Y405" s="4"/>
      <c r="Z405" s="4" t="s">
        <v>761</v>
      </c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9"/>
      <c r="AO405" s="4" t="s">
        <v>1287</v>
      </c>
      <c r="AP405" s="9"/>
      <c r="AQ405" s="4"/>
      <c r="AR405" s="4"/>
      <c r="AS405" s="4"/>
      <c r="AT405" s="4" t="s">
        <v>1006</v>
      </c>
      <c r="AU405" s="4" t="s">
        <v>949</v>
      </c>
      <c r="AV405" s="4"/>
      <c r="AW405" s="4"/>
      <c r="AX405" s="4"/>
      <c r="AY405" s="4"/>
      <c r="AZ405" s="4"/>
      <c r="BA405" s="4"/>
      <c r="BB405" s="4"/>
      <c r="BC405" s="4"/>
      <c r="BD405" s="4"/>
      <c r="BE405" s="4"/>
    </row>
    <row r="406" spans="1:57" s="38" customFormat="1" ht="45.75" customHeight="1">
      <c r="A406" s="94"/>
      <c r="B406" s="4" t="s">
        <v>1107</v>
      </c>
      <c r="C406" s="94"/>
      <c r="D406" s="86"/>
      <c r="E406" s="86"/>
      <c r="F406" s="94"/>
      <c r="G406" s="94"/>
      <c r="H406" s="9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9"/>
      <c r="AO406" s="4"/>
      <c r="AP406" s="9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</row>
    <row r="407" spans="1:57" s="38" customFormat="1" ht="45.75" customHeight="1">
      <c r="A407" s="4" t="s">
        <v>427</v>
      </c>
      <c r="B407" s="4" t="s">
        <v>340</v>
      </c>
      <c r="C407" s="4" t="s">
        <v>11</v>
      </c>
      <c r="D407" s="4" t="s">
        <v>575</v>
      </c>
      <c r="E407" s="4">
        <v>116.1</v>
      </c>
      <c r="F407" s="4" t="s">
        <v>526</v>
      </c>
      <c r="G407" s="4" t="s">
        <v>502</v>
      </c>
      <c r="H407" s="4" t="s">
        <v>410</v>
      </c>
      <c r="I407" s="4" t="s">
        <v>568</v>
      </c>
      <c r="J407" s="4">
        <v>10</v>
      </c>
      <c r="K407" s="4">
        <v>6.7</v>
      </c>
      <c r="L407" s="4">
        <v>25</v>
      </c>
      <c r="M407" s="4">
        <v>16.1</v>
      </c>
      <c r="N407" s="4">
        <v>50</v>
      </c>
      <c r="O407" s="4">
        <v>16.1</v>
      </c>
      <c r="P407" s="4"/>
      <c r="Q407" s="4"/>
      <c r="R407" s="4"/>
      <c r="S407" s="4"/>
      <c r="T407" s="8">
        <v>6.972106929216965</v>
      </c>
      <c r="U407" s="8">
        <f>GEOMEAN(T407)</f>
        <v>6.972106929216965</v>
      </c>
      <c r="V407" s="9">
        <v>1743.0267323042412</v>
      </c>
      <c r="W407" s="9">
        <f>GEOMEAN(V407)</f>
        <v>1743.026732304241</v>
      </c>
      <c r="X407" s="9" t="s">
        <v>1314</v>
      </c>
      <c r="Y407" s="9" t="s">
        <v>1314</v>
      </c>
      <c r="Z407" s="9"/>
      <c r="AA407" s="9" t="s">
        <v>922</v>
      </c>
      <c r="AB407" s="4">
        <v>0.5</v>
      </c>
      <c r="AC407" s="4">
        <v>0</v>
      </c>
      <c r="AD407" s="4" t="s">
        <v>1018</v>
      </c>
      <c r="AE407" s="4" t="s">
        <v>783</v>
      </c>
      <c r="AF407" s="4"/>
      <c r="AG407" s="4"/>
      <c r="AH407" s="4"/>
      <c r="AI407" s="4"/>
      <c r="AJ407" s="4"/>
      <c r="AK407" s="4"/>
      <c r="AL407" s="4"/>
      <c r="AM407" s="4"/>
      <c r="AN407" s="9"/>
      <c r="AO407" s="4"/>
      <c r="AP407" s="9"/>
      <c r="AQ407" s="4"/>
      <c r="AR407" s="4" t="s">
        <v>923</v>
      </c>
      <c r="AS407" s="4"/>
      <c r="AT407" s="4" t="s">
        <v>386</v>
      </c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</row>
    <row r="408" spans="1:57" s="38" customFormat="1" ht="46.5" customHeight="1">
      <c r="A408" s="19" t="s">
        <v>107</v>
      </c>
      <c r="B408" s="19" t="s">
        <v>108</v>
      </c>
      <c r="C408" s="4"/>
      <c r="D408" s="4"/>
      <c r="E408" s="4"/>
      <c r="F408" s="4"/>
      <c r="G408" s="4"/>
      <c r="H408" s="4"/>
      <c r="I408" s="4" t="s">
        <v>93</v>
      </c>
      <c r="J408" s="4">
        <v>5</v>
      </c>
      <c r="K408" s="11">
        <v>1.1</v>
      </c>
      <c r="L408" s="4">
        <v>10</v>
      </c>
      <c r="M408" s="11">
        <v>0.6</v>
      </c>
      <c r="N408" s="4">
        <v>25</v>
      </c>
      <c r="O408" s="11">
        <v>1</v>
      </c>
      <c r="P408" s="4"/>
      <c r="Q408" s="11"/>
      <c r="R408" s="4"/>
      <c r="S408" s="8"/>
      <c r="T408" s="11" t="s">
        <v>544</v>
      </c>
      <c r="U408" s="4" t="s">
        <v>544</v>
      </c>
      <c r="V408" s="4" t="s">
        <v>544</v>
      </c>
      <c r="W408" s="4" t="s">
        <v>544</v>
      </c>
      <c r="X408" s="11"/>
      <c r="Y408" s="4"/>
      <c r="Z408" s="11"/>
      <c r="AA408" s="10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 t="s">
        <v>1038</v>
      </c>
      <c r="AM408" s="4"/>
      <c r="AN408" s="4"/>
      <c r="AO408" s="4"/>
      <c r="AP408" s="4"/>
      <c r="AQ408" s="4"/>
      <c r="AR408" s="4"/>
      <c r="AS408" s="4"/>
      <c r="AT408" s="4" t="s">
        <v>317</v>
      </c>
      <c r="AU408" s="4"/>
      <c r="AV408" s="7"/>
      <c r="AW408" s="7"/>
      <c r="AX408" s="7"/>
      <c r="AY408" s="7"/>
      <c r="AZ408" s="7"/>
      <c r="BA408" s="7"/>
      <c r="BB408" s="7"/>
      <c r="BC408" s="7"/>
      <c r="BD408" s="4"/>
      <c r="BE408" s="4"/>
    </row>
    <row r="409" spans="1:57" s="38" customFormat="1" ht="45.75" customHeight="1">
      <c r="A409" s="92" t="s">
        <v>993</v>
      </c>
      <c r="B409" s="4" t="s">
        <v>1146</v>
      </c>
      <c r="C409" s="92" t="s">
        <v>746</v>
      </c>
      <c r="D409" s="92" t="s">
        <v>747</v>
      </c>
      <c r="E409" s="92">
        <v>167.3</v>
      </c>
      <c r="F409" s="92" t="s">
        <v>748</v>
      </c>
      <c r="G409" s="92" t="s">
        <v>502</v>
      </c>
      <c r="H409" s="92" t="s">
        <v>660</v>
      </c>
      <c r="I409" s="4" t="s">
        <v>821</v>
      </c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>
        <v>9.7</v>
      </c>
      <c r="U409" s="8">
        <f>GEOMEAN(T409:T414)</f>
        <v>3.7120009443316566</v>
      </c>
      <c r="V409" s="9">
        <v>2425</v>
      </c>
      <c r="W409" s="9">
        <f>GEOMEAN(V409:V414)</f>
        <v>928.0002360829142</v>
      </c>
      <c r="X409" s="9" t="s">
        <v>1314</v>
      </c>
      <c r="Y409" s="9" t="s">
        <v>1314</v>
      </c>
      <c r="Z409" s="9"/>
      <c r="AA409" s="9" t="s">
        <v>922</v>
      </c>
      <c r="AB409" s="4">
        <v>0.4</v>
      </c>
      <c r="AC409" s="4">
        <v>80</v>
      </c>
      <c r="AD409" s="11" t="s">
        <v>787</v>
      </c>
      <c r="AE409" s="11" t="s">
        <v>784</v>
      </c>
      <c r="AF409" s="4" t="s">
        <v>1097</v>
      </c>
      <c r="AG409" s="10" t="s">
        <v>841</v>
      </c>
      <c r="AH409" s="4">
        <v>55</v>
      </c>
      <c r="AI409" s="4" t="s">
        <v>895</v>
      </c>
      <c r="AJ409" s="4" t="s">
        <v>782</v>
      </c>
      <c r="AK409" s="4"/>
      <c r="AL409" s="4" t="s">
        <v>1365</v>
      </c>
      <c r="AM409" s="4"/>
      <c r="AN409" s="9">
        <v>172</v>
      </c>
      <c r="AO409" s="4" t="s">
        <v>1289</v>
      </c>
      <c r="AP409" s="8">
        <v>226.9</v>
      </c>
      <c r="AQ409" s="9">
        <v>198</v>
      </c>
      <c r="AR409" s="4" t="s">
        <v>922</v>
      </c>
      <c r="AS409" s="4"/>
      <c r="AT409" s="4" t="s">
        <v>749</v>
      </c>
      <c r="AU409" s="4" t="s">
        <v>750</v>
      </c>
      <c r="AV409" s="4" t="s">
        <v>950</v>
      </c>
      <c r="AW409" s="4" t="s">
        <v>1007</v>
      </c>
      <c r="AX409" s="4" t="s">
        <v>548</v>
      </c>
      <c r="AY409" s="4" t="s">
        <v>549</v>
      </c>
      <c r="AZ409" s="4" t="s">
        <v>949</v>
      </c>
      <c r="BA409" s="4" t="s">
        <v>348</v>
      </c>
      <c r="BB409" s="4" t="s">
        <v>416</v>
      </c>
      <c r="BD409" s="4"/>
      <c r="BE409" s="4"/>
    </row>
    <row r="410" spans="1:57" s="38" customFormat="1" ht="45.75" customHeight="1">
      <c r="A410" s="93"/>
      <c r="B410" s="4" t="s">
        <v>1146</v>
      </c>
      <c r="C410" s="93"/>
      <c r="D410" s="93"/>
      <c r="E410" s="93"/>
      <c r="F410" s="93"/>
      <c r="G410" s="93"/>
      <c r="H410" s="93"/>
      <c r="I410" s="4" t="s">
        <v>821</v>
      </c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8">
        <v>9.9</v>
      </c>
      <c r="U410" s="4"/>
      <c r="V410" s="9">
        <v>2475</v>
      </c>
      <c r="W410" s="4"/>
      <c r="X410" s="9" t="s">
        <v>1314</v>
      </c>
      <c r="Y410" s="9"/>
      <c r="Z410" s="9"/>
      <c r="AA410" s="9"/>
      <c r="AB410" s="8">
        <v>0.4</v>
      </c>
      <c r="AC410" s="4">
        <v>60</v>
      </c>
      <c r="AD410" s="4"/>
      <c r="AE410" s="4"/>
      <c r="AF410" s="11"/>
      <c r="AG410" s="10"/>
      <c r="AH410" s="4"/>
      <c r="AI410" s="4"/>
      <c r="AJ410" s="4"/>
      <c r="AK410" s="4"/>
      <c r="AL410" s="4"/>
      <c r="AM410" s="4" t="s">
        <v>1288</v>
      </c>
      <c r="AN410" s="4"/>
      <c r="AO410" s="4"/>
      <c r="AP410" s="8"/>
      <c r="AQ410" s="4"/>
      <c r="AR410" s="4"/>
      <c r="AS410" s="4"/>
      <c r="AT410" s="4" t="s">
        <v>969</v>
      </c>
      <c r="AU410" s="4" t="s">
        <v>416</v>
      </c>
      <c r="AV410" s="4" t="s">
        <v>248</v>
      </c>
      <c r="AW410" s="4" t="s">
        <v>346</v>
      </c>
      <c r="AX410" s="4"/>
      <c r="AY410" s="4"/>
      <c r="AZ410" s="4"/>
      <c r="BA410" s="4"/>
      <c r="BB410" s="4"/>
      <c r="BC410" s="4"/>
      <c r="BD410" s="4"/>
      <c r="BE410" s="4"/>
    </row>
    <row r="411" spans="1:57" s="38" customFormat="1" ht="45.75" customHeight="1">
      <c r="A411" s="93"/>
      <c r="B411" s="4" t="s">
        <v>1146</v>
      </c>
      <c r="C411" s="93"/>
      <c r="D411" s="93"/>
      <c r="E411" s="93"/>
      <c r="F411" s="93"/>
      <c r="G411" s="93"/>
      <c r="H411" s="93"/>
      <c r="I411" s="4" t="s">
        <v>545</v>
      </c>
      <c r="J411" s="4">
        <v>1</v>
      </c>
      <c r="K411" s="4" t="s">
        <v>284</v>
      </c>
      <c r="L411" s="4">
        <v>3</v>
      </c>
      <c r="M411" s="4" t="s">
        <v>970</v>
      </c>
      <c r="N411" s="4">
        <v>10</v>
      </c>
      <c r="O411" s="4" t="s">
        <v>971</v>
      </c>
      <c r="P411" s="4"/>
      <c r="Q411" s="4"/>
      <c r="R411" s="4"/>
      <c r="S411" s="4"/>
      <c r="T411" s="4">
        <v>1.7</v>
      </c>
      <c r="U411" s="4"/>
      <c r="V411" s="9">
        <v>425</v>
      </c>
      <c r="W411" s="4"/>
      <c r="X411" s="9" t="s">
        <v>1314</v>
      </c>
      <c r="Y411" s="9"/>
      <c r="Z411" s="9" t="s">
        <v>968</v>
      </c>
      <c r="AA411" s="9"/>
      <c r="AB411" s="8">
        <v>0.2</v>
      </c>
      <c r="AC411" s="4">
        <v>10</v>
      </c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8"/>
      <c r="AQ411" s="4"/>
      <c r="AR411" s="4"/>
      <c r="AS411" s="4"/>
      <c r="AT411" s="4" t="s">
        <v>885</v>
      </c>
      <c r="AU411" s="4" t="s">
        <v>886</v>
      </c>
      <c r="AV411" s="4" t="s">
        <v>414</v>
      </c>
      <c r="AW411" s="4" t="s">
        <v>887</v>
      </c>
      <c r="AX411" s="4" t="s">
        <v>191</v>
      </c>
      <c r="AY411" s="4" t="s">
        <v>296</v>
      </c>
      <c r="AZ411" s="4" t="s">
        <v>972</v>
      </c>
      <c r="BA411" s="4" t="s">
        <v>415</v>
      </c>
      <c r="BB411" s="4" t="s">
        <v>346</v>
      </c>
      <c r="BC411" s="4" t="s">
        <v>248</v>
      </c>
      <c r="BD411" s="4"/>
      <c r="BE411" s="4"/>
    </row>
    <row r="412" spans="1:57" s="38" customFormat="1" ht="78.75" customHeight="1">
      <c r="A412" s="93"/>
      <c r="B412" s="4" t="s">
        <v>1146</v>
      </c>
      <c r="C412" s="93"/>
      <c r="D412" s="93"/>
      <c r="E412" s="93"/>
      <c r="F412" s="93"/>
      <c r="G412" s="93"/>
      <c r="H412" s="93"/>
      <c r="I412" s="4" t="s">
        <v>545</v>
      </c>
      <c r="J412" s="4">
        <v>10</v>
      </c>
      <c r="K412" s="4">
        <v>4.5</v>
      </c>
      <c r="L412" s="4">
        <v>25</v>
      </c>
      <c r="M412" s="4">
        <v>4.6</v>
      </c>
      <c r="N412" s="4">
        <v>50</v>
      </c>
      <c r="O412" s="4">
        <v>5.5</v>
      </c>
      <c r="P412" s="4"/>
      <c r="Q412" s="4"/>
      <c r="R412" s="4"/>
      <c r="S412" s="4"/>
      <c r="T412" s="8">
        <v>3.3</v>
      </c>
      <c r="U412" s="4"/>
      <c r="V412" s="9">
        <v>825</v>
      </c>
      <c r="W412" s="4"/>
      <c r="X412" s="9" t="s">
        <v>1314</v>
      </c>
      <c r="Y412" s="9"/>
      <c r="Z412" s="4" t="s">
        <v>967</v>
      </c>
      <c r="AA412" s="9"/>
      <c r="AB412" s="8">
        <v>0.1</v>
      </c>
      <c r="AC412" s="4">
        <v>0</v>
      </c>
      <c r="AD412" s="4"/>
      <c r="AE412" s="4"/>
      <c r="AF412" s="11"/>
      <c r="AG412" s="10"/>
      <c r="AH412" s="4"/>
      <c r="AI412" s="4"/>
      <c r="AJ412" s="4"/>
      <c r="AK412" s="4"/>
      <c r="AL412" s="4"/>
      <c r="AM412" s="4"/>
      <c r="AN412" s="4"/>
      <c r="AO412" s="4"/>
      <c r="AP412" s="8"/>
      <c r="AQ412" s="4"/>
      <c r="AR412" s="4"/>
      <c r="AS412" s="4"/>
      <c r="AT412" s="4" t="s">
        <v>1007</v>
      </c>
      <c r="AU412" s="4" t="s">
        <v>654</v>
      </c>
      <c r="AV412" s="4" t="s">
        <v>549</v>
      </c>
      <c r="AW412" s="4" t="s">
        <v>414</v>
      </c>
      <c r="AX412" s="4" t="s">
        <v>248</v>
      </c>
      <c r="AZ412" s="4"/>
      <c r="BA412" s="4"/>
      <c r="BB412" s="4"/>
      <c r="BC412" s="4"/>
      <c r="BD412" s="4"/>
      <c r="BE412" s="4"/>
    </row>
    <row r="413" spans="1:57" s="38" customFormat="1" ht="45.75" customHeight="1">
      <c r="A413" s="93"/>
      <c r="B413" s="4" t="s">
        <v>1146</v>
      </c>
      <c r="C413" s="93"/>
      <c r="D413" s="93"/>
      <c r="E413" s="93"/>
      <c r="F413" s="93"/>
      <c r="G413" s="93"/>
      <c r="H413" s="93"/>
      <c r="I413" s="4" t="s">
        <v>928</v>
      </c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8">
        <v>4.856</v>
      </c>
      <c r="U413" s="4"/>
      <c r="V413" s="4">
        <v>1214</v>
      </c>
      <c r="W413" s="4"/>
      <c r="X413" s="9" t="s">
        <v>1314</v>
      </c>
      <c r="Y413" s="9"/>
      <c r="Z413" s="9"/>
      <c r="AA413" s="9"/>
      <c r="AB413" s="9">
        <v>1</v>
      </c>
      <c r="AC413" s="4">
        <v>40</v>
      </c>
      <c r="AD413" s="4"/>
      <c r="AE413" s="4"/>
      <c r="AF413" s="11"/>
      <c r="AG413" s="10"/>
      <c r="AH413" s="4"/>
      <c r="AI413" s="4"/>
      <c r="AJ413" s="4"/>
      <c r="AK413" s="4"/>
      <c r="AL413" s="4"/>
      <c r="AM413" s="4"/>
      <c r="AN413" s="4"/>
      <c r="AO413" s="4"/>
      <c r="AP413" s="8"/>
      <c r="AQ413" s="4"/>
      <c r="AR413" s="4"/>
      <c r="AS413" s="4"/>
      <c r="AT413" s="4" t="s">
        <v>619</v>
      </c>
      <c r="AU413" s="4" t="s">
        <v>248</v>
      </c>
      <c r="AV413" s="4" t="s">
        <v>654</v>
      </c>
      <c r="AW413" s="4"/>
      <c r="AX413" s="4"/>
      <c r="AY413" s="4"/>
      <c r="AZ413" s="4"/>
      <c r="BA413" s="4"/>
      <c r="BB413" s="4"/>
      <c r="BC413" s="4"/>
      <c r="BD413" s="4"/>
      <c r="BE413" s="4"/>
    </row>
    <row r="414" spans="1:57" s="38" customFormat="1" ht="82.5" customHeight="1">
      <c r="A414" s="94"/>
      <c r="B414" s="4" t="s">
        <v>1146</v>
      </c>
      <c r="C414" s="94"/>
      <c r="D414" s="94"/>
      <c r="E414" s="94"/>
      <c r="F414" s="94"/>
      <c r="G414" s="94"/>
      <c r="H414" s="94"/>
      <c r="I414" s="4" t="s">
        <v>545</v>
      </c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>
        <v>1</v>
      </c>
      <c r="U414" s="4"/>
      <c r="V414" s="9">
        <v>250</v>
      </c>
      <c r="W414" s="4"/>
      <c r="X414" s="9" t="s">
        <v>1314</v>
      </c>
      <c r="Y414" s="9"/>
      <c r="Z414" s="9"/>
      <c r="AA414" s="9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8"/>
      <c r="AQ414" s="4"/>
      <c r="AR414" s="4"/>
      <c r="AS414" s="4"/>
      <c r="AT414" s="4" t="s">
        <v>254</v>
      </c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</row>
    <row r="415" spans="1:57" s="38" customFormat="1" ht="45.75" customHeight="1">
      <c r="A415" s="92" t="s">
        <v>274</v>
      </c>
      <c r="B415" s="4" t="s">
        <v>982</v>
      </c>
      <c r="C415" s="92"/>
      <c r="D415" s="92" t="s">
        <v>723</v>
      </c>
      <c r="E415" s="92" t="s">
        <v>723</v>
      </c>
      <c r="F415" s="92" t="s">
        <v>723</v>
      </c>
      <c r="G415" s="92" t="s">
        <v>723</v>
      </c>
      <c r="H415" s="92" t="s">
        <v>723</v>
      </c>
      <c r="I415" s="4" t="s">
        <v>821</v>
      </c>
      <c r="J415" s="4">
        <v>5</v>
      </c>
      <c r="K415" s="4">
        <v>19.9</v>
      </c>
      <c r="L415" s="4">
        <v>10</v>
      </c>
      <c r="M415" s="4">
        <v>11.8</v>
      </c>
      <c r="N415" s="4"/>
      <c r="O415" s="4"/>
      <c r="P415" s="4"/>
      <c r="Q415" s="4"/>
      <c r="R415" s="4"/>
      <c r="S415" s="4"/>
      <c r="T415" s="8">
        <v>0.392</v>
      </c>
      <c r="U415" s="8">
        <f>GEOMEAN(T415)</f>
        <v>0.392</v>
      </c>
      <c r="V415" s="4">
        <v>98</v>
      </c>
      <c r="W415" s="9">
        <f>GEOMEAN(V415)</f>
        <v>98.00000000000004</v>
      </c>
      <c r="X415" s="4" t="s">
        <v>787</v>
      </c>
      <c r="Y415" s="4" t="s">
        <v>787</v>
      </c>
      <c r="Z415" s="4"/>
      <c r="AA415" s="4" t="s">
        <v>922</v>
      </c>
      <c r="AB415" s="11">
        <v>0.1</v>
      </c>
      <c r="AC415" s="4">
        <v>32</v>
      </c>
      <c r="AD415" s="11" t="s">
        <v>787</v>
      </c>
      <c r="AE415" s="11" t="s">
        <v>784</v>
      </c>
      <c r="AF415" s="11"/>
      <c r="AG415" s="4"/>
      <c r="AH415" s="4"/>
      <c r="AI415" s="4"/>
      <c r="AJ415" s="4"/>
      <c r="AK415" s="4"/>
      <c r="AL415" s="4" t="s">
        <v>1365</v>
      </c>
      <c r="AM415" s="4" t="s">
        <v>1290</v>
      </c>
      <c r="AN415" s="8">
        <v>5.5</v>
      </c>
      <c r="AO415" s="4"/>
      <c r="AP415" s="8">
        <v>92.4</v>
      </c>
      <c r="AQ415" s="9">
        <v>23</v>
      </c>
      <c r="AR415" s="4" t="s">
        <v>922</v>
      </c>
      <c r="AS415" s="4"/>
      <c r="AT415" s="4" t="s">
        <v>619</v>
      </c>
      <c r="AU415" s="4" t="s">
        <v>890</v>
      </c>
      <c r="AV415" s="4" t="s">
        <v>414</v>
      </c>
      <c r="AW415" s="4" t="s">
        <v>415</v>
      </c>
      <c r="AX415" s="4" t="s">
        <v>552</v>
      </c>
      <c r="AY415" s="4" t="s">
        <v>553</v>
      </c>
      <c r="AZ415" s="4"/>
      <c r="BA415" s="4"/>
      <c r="BB415" s="4"/>
      <c r="BC415" s="4"/>
      <c r="BD415" s="4"/>
      <c r="BE415" s="4"/>
    </row>
    <row r="416" spans="1:57" s="38" customFormat="1" ht="45.75" customHeight="1">
      <c r="A416" s="94"/>
      <c r="B416" s="4" t="s">
        <v>982</v>
      </c>
      <c r="C416" s="94"/>
      <c r="D416" s="94"/>
      <c r="E416" s="94"/>
      <c r="F416" s="94"/>
      <c r="G416" s="94"/>
      <c r="H416" s="9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10"/>
      <c r="AH416" s="4"/>
      <c r="AI416" s="4"/>
      <c r="AJ416" s="4"/>
      <c r="AK416" s="4"/>
      <c r="AL416" s="4"/>
      <c r="AM416" s="4"/>
      <c r="AN416" s="8"/>
      <c r="AO416" s="4" t="s">
        <v>1291</v>
      </c>
      <c r="AP416" s="8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</row>
    <row r="417" spans="1:57" s="38" customFormat="1" ht="97.5" customHeight="1">
      <c r="A417" s="92" t="s">
        <v>622</v>
      </c>
      <c r="B417" s="4" t="s">
        <v>825</v>
      </c>
      <c r="C417" s="92" t="s">
        <v>554</v>
      </c>
      <c r="D417" s="92" t="s">
        <v>555</v>
      </c>
      <c r="E417" s="92">
        <v>150.2</v>
      </c>
      <c r="F417" s="92" t="s">
        <v>556</v>
      </c>
      <c r="G417" s="92" t="s">
        <v>723</v>
      </c>
      <c r="H417" s="92" t="s">
        <v>394</v>
      </c>
      <c r="I417" s="4" t="s">
        <v>821</v>
      </c>
      <c r="J417" s="7">
        <v>10</v>
      </c>
      <c r="K417" s="7" t="s">
        <v>14</v>
      </c>
      <c r="L417" s="7">
        <v>25</v>
      </c>
      <c r="M417" s="7" t="s">
        <v>614</v>
      </c>
      <c r="N417" s="7">
        <v>50</v>
      </c>
      <c r="O417" s="7" t="s">
        <v>614</v>
      </c>
      <c r="P417" s="4"/>
      <c r="Q417" s="4"/>
      <c r="R417" s="4"/>
      <c r="S417" s="4"/>
      <c r="T417" s="4" t="s">
        <v>544</v>
      </c>
      <c r="U417" s="8" t="s">
        <v>544</v>
      </c>
      <c r="V417" s="4" t="s">
        <v>544</v>
      </c>
      <c r="W417" s="9" t="s">
        <v>544</v>
      </c>
      <c r="X417" s="4" t="s">
        <v>1018</v>
      </c>
      <c r="Y417" s="4" t="s">
        <v>1018</v>
      </c>
      <c r="Z417" s="4" t="s">
        <v>1119</v>
      </c>
      <c r="AA417" s="4" t="s">
        <v>923</v>
      </c>
      <c r="AB417" s="4"/>
      <c r="AC417" s="4"/>
      <c r="AD417" s="4"/>
      <c r="AE417" s="4"/>
      <c r="AF417" s="4"/>
      <c r="AG417" s="10"/>
      <c r="AH417" s="4"/>
      <c r="AI417" s="4"/>
      <c r="AJ417" s="4"/>
      <c r="AK417" s="4"/>
      <c r="AL417" s="4" t="s">
        <v>1365</v>
      </c>
      <c r="AM417" s="4" t="s">
        <v>1218</v>
      </c>
      <c r="AN417" s="9">
        <v>4138</v>
      </c>
      <c r="AO417" s="4"/>
      <c r="AP417" s="9"/>
      <c r="AQ417" s="9">
        <v>4138</v>
      </c>
      <c r="AR417" s="4"/>
      <c r="AS417" s="4"/>
      <c r="AT417" s="7" t="s">
        <v>885</v>
      </c>
      <c r="AU417" s="7" t="s">
        <v>620</v>
      </c>
      <c r="AV417" s="7" t="s">
        <v>621</v>
      </c>
      <c r="AW417" s="4" t="s">
        <v>731</v>
      </c>
      <c r="AX417" s="4" t="s">
        <v>949</v>
      </c>
      <c r="AY417" s="4"/>
      <c r="AZ417" s="4"/>
      <c r="BA417" s="4"/>
      <c r="BB417" s="4"/>
      <c r="BC417" s="4"/>
      <c r="BD417" s="4"/>
      <c r="BE417" s="4"/>
    </row>
    <row r="418" spans="1:57" s="38" customFormat="1" ht="91.5" customHeight="1">
      <c r="A418" s="94"/>
      <c r="B418" s="4" t="s">
        <v>825</v>
      </c>
      <c r="C418" s="94"/>
      <c r="D418" s="94"/>
      <c r="E418" s="94"/>
      <c r="F418" s="94"/>
      <c r="G418" s="94"/>
      <c r="H418" s="9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8"/>
      <c r="V418" s="4"/>
      <c r="W418" s="9"/>
      <c r="X418" s="4"/>
      <c r="Y418" s="4"/>
      <c r="Z418" s="4"/>
      <c r="AA418" s="4"/>
      <c r="AB418" s="4"/>
      <c r="AC418" s="4"/>
      <c r="AD418" s="4"/>
      <c r="AE418" s="4"/>
      <c r="AF418" s="4"/>
      <c r="AG418" s="10"/>
      <c r="AH418" s="4"/>
      <c r="AI418" s="4"/>
      <c r="AJ418" s="4"/>
      <c r="AK418" s="4"/>
      <c r="AL418" s="4"/>
      <c r="AM418" s="4" t="s">
        <v>1292</v>
      </c>
      <c r="AN418" s="4"/>
      <c r="AO418" s="4"/>
      <c r="AP418" s="9"/>
      <c r="AQ418" s="4"/>
      <c r="AR418" s="4"/>
      <c r="AS418" s="4"/>
      <c r="AT418" s="4" t="s">
        <v>948</v>
      </c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</row>
    <row r="419" spans="1:57" s="38" customFormat="1" ht="45.75" customHeight="1">
      <c r="A419" s="4" t="s">
        <v>855</v>
      </c>
      <c r="B419" s="4" t="s">
        <v>299</v>
      </c>
      <c r="C419" s="4" t="s">
        <v>729</v>
      </c>
      <c r="D419" s="4" t="s">
        <v>730</v>
      </c>
      <c r="E419" s="4">
        <v>344.4</v>
      </c>
      <c r="F419" s="4" t="s">
        <v>732</v>
      </c>
      <c r="G419" s="4" t="s">
        <v>502</v>
      </c>
      <c r="H419" s="4" t="s">
        <v>733</v>
      </c>
      <c r="I419" s="4" t="s">
        <v>545</v>
      </c>
      <c r="J419" s="4">
        <v>0.5</v>
      </c>
      <c r="K419" s="4">
        <v>2.5</v>
      </c>
      <c r="L419" s="4">
        <v>1</v>
      </c>
      <c r="M419" s="4">
        <v>3.4</v>
      </c>
      <c r="N419" s="4">
        <v>2.5</v>
      </c>
      <c r="O419" s="4">
        <v>6.7</v>
      </c>
      <c r="P419" s="4"/>
      <c r="Q419" s="4"/>
      <c r="R419" s="4"/>
      <c r="S419" s="4"/>
      <c r="T419" s="4">
        <v>0.8</v>
      </c>
      <c r="U419" s="8">
        <f>GEOMEAN(T419)</f>
        <v>0.8</v>
      </c>
      <c r="V419" s="9">
        <v>200</v>
      </c>
      <c r="W419" s="9">
        <f>GEOMEAN(V419)</f>
        <v>199.99999999999991</v>
      </c>
      <c r="X419" s="9" t="s">
        <v>787</v>
      </c>
      <c r="Y419" s="9" t="s">
        <v>787</v>
      </c>
      <c r="Z419" s="9" t="s">
        <v>983</v>
      </c>
      <c r="AA419" s="9" t="s">
        <v>922</v>
      </c>
      <c r="AB419" s="4">
        <v>0.5</v>
      </c>
      <c r="AC419" s="4">
        <v>90</v>
      </c>
      <c r="AD419" s="11" t="s">
        <v>787</v>
      </c>
      <c r="AE419" s="11" t="s">
        <v>784</v>
      </c>
      <c r="AF419" s="11" t="s">
        <v>1097</v>
      </c>
      <c r="AG419" s="4"/>
      <c r="AH419" s="4"/>
      <c r="AI419" s="4"/>
      <c r="AJ419" s="4"/>
      <c r="AK419" s="4"/>
      <c r="AL419" s="4"/>
      <c r="AM419" s="4"/>
      <c r="AN419" s="9"/>
      <c r="AO419" s="4"/>
      <c r="AP419" s="9"/>
      <c r="AQ419" s="4"/>
      <c r="AR419" s="4" t="s">
        <v>923</v>
      </c>
      <c r="AS419" s="4"/>
      <c r="AT419" s="4" t="s">
        <v>885</v>
      </c>
      <c r="AU419" s="4" t="s">
        <v>886</v>
      </c>
      <c r="AV419" s="4" t="s">
        <v>887</v>
      </c>
      <c r="AW419" s="4" t="s">
        <v>890</v>
      </c>
      <c r="AX419" s="4"/>
      <c r="AY419" s="4"/>
      <c r="AZ419" s="4"/>
      <c r="BA419" s="4"/>
      <c r="BB419" s="4"/>
      <c r="BC419" s="4"/>
      <c r="BD419" s="4"/>
      <c r="BE419" s="4"/>
    </row>
    <row r="420" spans="1:57" s="38" customFormat="1" ht="45.75" customHeight="1">
      <c r="A420" s="4" t="s">
        <v>1106</v>
      </c>
      <c r="B420" s="4" t="s">
        <v>368</v>
      </c>
      <c r="C420" s="4"/>
      <c r="D420" s="4" t="s">
        <v>723</v>
      </c>
      <c r="E420" s="4" t="s">
        <v>723</v>
      </c>
      <c r="F420" s="4" t="s">
        <v>723</v>
      </c>
      <c r="G420" s="4" t="s">
        <v>723</v>
      </c>
      <c r="H420" s="4" t="s">
        <v>723</v>
      </c>
      <c r="I420" s="4" t="s">
        <v>928</v>
      </c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8">
        <f>V420/250</f>
        <v>8.492</v>
      </c>
      <c r="U420" s="8">
        <f>GEOMEAN(T420)</f>
        <v>8.492</v>
      </c>
      <c r="V420" s="4">
        <v>2123</v>
      </c>
      <c r="W420" s="9">
        <f>GEOMEAN(V420)</f>
        <v>2123.0000000000005</v>
      </c>
      <c r="X420" s="4" t="s">
        <v>1314</v>
      </c>
      <c r="Y420" s="4" t="s">
        <v>1314</v>
      </c>
      <c r="Z420" s="4"/>
      <c r="AA420" s="4" t="s">
        <v>923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 t="s">
        <v>1365</v>
      </c>
      <c r="AM420" s="4"/>
      <c r="AN420" s="9"/>
      <c r="AO420" s="4" t="s">
        <v>1293</v>
      </c>
      <c r="AP420" s="4">
        <v>41.2</v>
      </c>
      <c r="AQ420" s="4">
        <v>41.2</v>
      </c>
      <c r="AR420" s="4" t="s">
        <v>923</v>
      </c>
      <c r="AS420" s="4" t="s">
        <v>619</v>
      </c>
      <c r="AT420" s="4" t="s">
        <v>734</v>
      </c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</row>
    <row r="421" spans="1:57" s="38" customFormat="1" ht="43.5" customHeight="1">
      <c r="A421" s="7" t="s">
        <v>778</v>
      </c>
      <c r="B421" s="7" t="s">
        <v>597</v>
      </c>
      <c r="C421" s="7" t="s">
        <v>735</v>
      </c>
      <c r="D421" s="7" t="s">
        <v>736</v>
      </c>
      <c r="E421" s="7">
        <v>160.2</v>
      </c>
      <c r="F421" s="7" t="s">
        <v>737</v>
      </c>
      <c r="G421" s="7" t="s">
        <v>502</v>
      </c>
      <c r="H421" s="7" t="s">
        <v>660</v>
      </c>
      <c r="I421" s="4" t="s">
        <v>1103</v>
      </c>
      <c r="J421" s="7">
        <v>5</v>
      </c>
      <c r="K421" s="7" t="s">
        <v>614</v>
      </c>
      <c r="L421" s="7">
        <v>10</v>
      </c>
      <c r="M421" s="7" t="s">
        <v>614</v>
      </c>
      <c r="N421" s="7">
        <v>25</v>
      </c>
      <c r="O421" s="7" t="s">
        <v>913</v>
      </c>
      <c r="P421" s="7"/>
      <c r="Q421" s="7"/>
      <c r="R421" s="7"/>
      <c r="S421" s="7"/>
      <c r="T421" s="8" t="s">
        <v>544</v>
      </c>
      <c r="U421" s="8" t="s">
        <v>544</v>
      </c>
      <c r="V421" s="4" t="s">
        <v>544</v>
      </c>
      <c r="W421" s="9" t="s">
        <v>544</v>
      </c>
      <c r="X421" s="4" t="s">
        <v>1018</v>
      </c>
      <c r="Y421" s="4" t="s">
        <v>1018</v>
      </c>
      <c r="Z421" s="4"/>
      <c r="AA421" s="4" t="s">
        <v>923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 t="s">
        <v>1365</v>
      </c>
      <c r="AM421" s="4" t="s">
        <v>1294</v>
      </c>
      <c r="AN421" s="4">
        <v>227.9</v>
      </c>
      <c r="AO421" s="4"/>
      <c r="AP421" s="9"/>
      <c r="AQ421" s="9">
        <v>228</v>
      </c>
      <c r="AR421" s="4" t="s">
        <v>923</v>
      </c>
      <c r="AS421" s="4"/>
      <c r="AT421" s="4" t="s">
        <v>1096</v>
      </c>
      <c r="AU421" s="4" t="s">
        <v>414</v>
      </c>
      <c r="AV421" s="4"/>
      <c r="AW421" s="4"/>
      <c r="AX421" s="4"/>
      <c r="AY421" s="4"/>
      <c r="AZ421" s="4"/>
      <c r="BA421" s="4"/>
      <c r="BB421" s="4"/>
      <c r="BC421" s="4"/>
      <c r="BD421" s="4"/>
      <c r="BE421" s="4"/>
    </row>
    <row r="422" spans="1:57" s="38" customFormat="1" ht="45.75" customHeight="1">
      <c r="A422" s="4" t="s">
        <v>871</v>
      </c>
      <c r="B422" s="4" t="s">
        <v>580</v>
      </c>
      <c r="C422" s="4"/>
      <c r="D422" s="4" t="s">
        <v>738</v>
      </c>
      <c r="E422" s="4">
        <v>264.4</v>
      </c>
      <c r="F422" s="4" t="s">
        <v>762</v>
      </c>
      <c r="G422" s="4" t="s">
        <v>723</v>
      </c>
      <c r="H422" s="4" t="s">
        <v>763</v>
      </c>
      <c r="I422" s="4" t="s">
        <v>821</v>
      </c>
      <c r="J422" s="7">
        <v>1</v>
      </c>
      <c r="K422" s="7" t="s">
        <v>764</v>
      </c>
      <c r="L422" s="7">
        <v>2.5</v>
      </c>
      <c r="M422" s="7" t="s">
        <v>765</v>
      </c>
      <c r="N422" s="7">
        <v>5</v>
      </c>
      <c r="O422" s="7" t="s">
        <v>766</v>
      </c>
      <c r="P422" s="4"/>
      <c r="Q422" s="4"/>
      <c r="R422" s="4"/>
      <c r="S422" s="4"/>
      <c r="T422" s="8">
        <v>0.39</v>
      </c>
      <c r="U422" s="8">
        <f>GEOMEAN(T422)</f>
        <v>0.39</v>
      </c>
      <c r="V422" s="4">
        <f>T422*250</f>
        <v>97.5</v>
      </c>
      <c r="W422" s="9">
        <f>GEOMEAN(V422)</f>
        <v>97.49999999999999</v>
      </c>
      <c r="X422" s="4" t="s">
        <v>787</v>
      </c>
      <c r="Y422" s="4" t="s">
        <v>787</v>
      </c>
      <c r="Z422" s="4" t="s">
        <v>983</v>
      </c>
      <c r="AA422" s="4" t="s">
        <v>922</v>
      </c>
      <c r="AB422" s="4">
        <v>0.5</v>
      </c>
      <c r="AC422" s="4">
        <v>100</v>
      </c>
      <c r="AD422" s="11" t="s">
        <v>787</v>
      </c>
      <c r="AE422" s="11" t="s">
        <v>784</v>
      </c>
      <c r="AF422" s="4" t="s">
        <v>887</v>
      </c>
      <c r="AG422" s="4"/>
      <c r="AH422" s="4"/>
      <c r="AI422" s="4"/>
      <c r="AJ422" s="4"/>
      <c r="AK422" s="4"/>
      <c r="AL422" s="4"/>
      <c r="AM422" s="4"/>
      <c r="AN422" s="9"/>
      <c r="AO422" s="4"/>
      <c r="AP422" s="9"/>
      <c r="AQ422" s="4"/>
      <c r="AR422" s="4" t="s">
        <v>923</v>
      </c>
      <c r="AS422" s="4"/>
      <c r="AT422" s="4" t="s">
        <v>885</v>
      </c>
      <c r="AU422" s="4" t="s">
        <v>886</v>
      </c>
      <c r="AV422" s="4" t="s">
        <v>890</v>
      </c>
      <c r="AX422" s="4"/>
      <c r="AY422" s="4"/>
      <c r="AZ422" s="4"/>
      <c r="BA422" s="4"/>
      <c r="BB422" s="4"/>
      <c r="BC422" s="4"/>
      <c r="BD422" s="4"/>
      <c r="BE422" s="4"/>
    </row>
    <row r="423" spans="1:57" s="38" customFormat="1" ht="90" customHeight="1">
      <c r="A423" s="92" t="s">
        <v>945</v>
      </c>
      <c r="B423" s="4" t="s">
        <v>357</v>
      </c>
      <c r="C423" s="92" t="s">
        <v>961</v>
      </c>
      <c r="D423" s="92" t="s">
        <v>1099</v>
      </c>
      <c r="E423" s="92">
        <v>128.2</v>
      </c>
      <c r="F423" s="92" t="s">
        <v>962</v>
      </c>
      <c r="G423" s="92" t="s">
        <v>1101</v>
      </c>
      <c r="H423" s="92" t="s">
        <v>723</v>
      </c>
      <c r="I423" s="4" t="s">
        <v>821</v>
      </c>
      <c r="J423" s="4"/>
      <c r="K423" s="4">
        <v>25</v>
      </c>
      <c r="L423" s="4">
        <v>2.9</v>
      </c>
      <c r="M423" s="4">
        <v>50</v>
      </c>
      <c r="N423" s="4">
        <v>6</v>
      </c>
      <c r="O423" s="4">
        <v>100</v>
      </c>
      <c r="P423" s="4">
        <v>14.3</v>
      </c>
      <c r="Q423" s="4"/>
      <c r="R423" s="4"/>
      <c r="S423" s="4"/>
      <c r="T423" s="8">
        <f>V423/250</f>
        <v>26</v>
      </c>
      <c r="U423" s="8">
        <f>GEOMEAN(T423)</f>
        <v>26.000000000000004</v>
      </c>
      <c r="V423" s="4">
        <v>6500</v>
      </c>
      <c r="W423" s="9">
        <f>GEOMEAN(V423)</f>
        <v>6499.999999999995</v>
      </c>
      <c r="X423" s="4" t="s">
        <v>895</v>
      </c>
      <c r="Y423" s="4" t="s">
        <v>895</v>
      </c>
      <c r="Z423" s="4" t="s">
        <v>1119</v>
      </c>
      <c r="AA423" s="4" t="s">
        <v>923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 t="s">
        <v>1365</v>
      </c>
      <c r="AM423" s="4" t="s">
        <v>1371</v>
      </c>
      <c r="AN423" s="9">
        <v>3448</v>
      </c>
      <c r="AO423" s="4"/>
      <c r="AP423" s="9"/>
      <c r="AQ423" s="9">
        <v>3448</v>
      </c>
      <c r="AR423" s="4" t="s">
        <v>923</v>
      </c>
      <c r="AS423" s="4"/>
      <c r="AT423" s="4" t="s">
        <v>1096</v>
      </c>
      <c r="AU423" s="4" t="s">
        <v>948</v>
      </c>
      <c r="AV423" s="4" t="s">
        <v>598</v>
      </c>
      <c r="AW423" s="4" t="s">
        <v>949</v>
      </c>
      <c r="AX423" s="4" t="s">
        <v>889</v>
      </c>
      <c r="AY423" s="4" t="s">
        <v>1007</v>
      </c>
      <c r="BB423" s="4"/>
      <c r="BC423" s="4"/>
      <c r="BD423" s="4"/>
      <c r="BE423" s="4"/>
    </row>
    <row r="424" spans="1:57" s="38" customFormat="1" ht="45.75" customHeight="1">
      <c r="A424" s="94"/>
      <c r="B424" s="4" t="s">
        <v>357</v>
      </c>
      <c r="C424" s="94"/>
      <c r="D424" s="94"/>
      <c r="E424" s="94"/>
      <c r="F424" s="94"/>
      <c r="G424" s="94"/>
      <c r="H424" s="9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8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9"/>
      <c r="AO424" s="4"/>
      <c r="AP424" s="9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</row>
    <row r="425" spans="1:57" s="38" customFormat="1" ht="93" customHeight="1">
      <c r="A425" s="92" t="s">
        <v>946</v>
      </c>
      <c r="B425" s="4" t="s">
        <v>879</v>
      </c>
      <c r="C425" s="92" t="s">
        <v>963</v>
      </c>
      <c r="D425" s="96" t="s">
        <v>964</v>
      </c>
      <c r="E425" s="92">
        <v>148.2</v>
      </c>
      <c r="F425" s="92" t="s">
        <v>723</v>
      </c>
      <c r="G425" s="92" t="s">
        <v>723</v>
      </c>
      <c r="H425" s="92" t="s">
        <v>723</v>
      </c>
      <c r="I425" s="4" t="s">
        <v>821</v>
      </c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8">
        <f>V425/250</f>
        <v>22</v>
      </c>
      <c r="U425" s="8">
        <f>GEOMEAN(T425:T428)</f>
        <v>17.669359862875194</v>
      </c>
      <c r="V425" s="4">
        <v>5500</v>
      </c>
      <c r="W425" s="9">
        <f>GEOMEAN(V425:V428)</f>
        <v>4419.632901848095</v>
      </c>
      <c r="X425" s="4" t="s">
        <v>895</v>
      </c>
      <c r="Y425" s="4" t="s">
        <v>895</v>
      </c>
      <c r="Z425" s="4"/>
      <c r="AA425" s="4" t="s">
        <v>923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 t="s">
        <v>1365</v>
      </c>
      <c r="AM425" s="4" t="s">
        <v>1295</v>
      </c>
      <c r="AN425" s="9">
        <v>1379</v>
      </c>
      <c r="AO425" s="4"/>
      <c r="AP425" s="9"/>
      <c r="AQ425" s="9">
        <v>1379</v>
      </c>
      <c r="AR425" s="4" t="s">
        <v>923</v>
      </c>
      <c r="AS425" s="4"/>
      <c r="AT425" s="4" t="s">
        <v>1007</v>
      </c>
      <c r="AU425" s="4" t="s">
        <v>620</v>
      </c>
      <c r="AV425" s="4" t="s">
        <v>598</v>
      </c>
      <c r="AW425" s="4"/>
      <c r="AX425" s="4"/>
      <c r="AY425" s="4"/>
      <c r="AZ425" s="4"/>
      <c r="BA425" s="4"/>
      <c r="BB425" s="4"/>
      <c r="BC425" s="4"/>
      <c r="BD425" s="4"/>
      <c r="BE425" s="4"/>
    </row>
    <row r="426" spans="1:57" s="38" customFormat="1" ht="45.75" customHeight="1">
      <c r="A426" s="93"/>
      <c r="B426" s="4" t="s">
        <v>879</v>
      </c>
      <c r="C426" s="93"/>
      <c r="D426" s="85"/>
      <c r="E426" s="93"/>
      <c r="F426" s="93"/>
      <c r="G426" s="93"/>
      <c r="H426" s="93"/>
      <c r="I426" s="4" t="s">
        <v>545</v>
      </c>
      <c r="J426" s="4">
        <v>25</v>
      </c>
      <c r="K426" s="4">
        <v>3.6</v>
      </c>
      <c r="L426" s="4">
        <v>50</v>
      </c>
      <c r="M426" s="4">
        <v>9</v>
      </c>
      <c r="N426" s="4">
        <v>100</v>
      </c>
      <c r="O426" s="4">
        <v>16.4</v>
      </c>
      <c r="P426" s="4"/>
      <c r="Q426" s="4"/>
      <c r="R426" s="4"/>
      <c r="S426" s="4"/>
      <c r="T426" s="8">
        <v>23.1</v>
      </c>
      <c r="U426" s="4"/>
      <c r="V426" s="4">
        <v>5787</v>
      </c>
      <c r="W426" s="4"/>
      <c r="X426" s="4" t="s">
        <v>895</v>
      </c>
      <c r="Y426" s="4"/>
      <c r="Z426" s="4" t="s">
        <v>620</v>
      </c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</row>
    <row r="427" spans="1:57" s="38" customFormat="1" ht="45.75" customHeight="1">
      <c r="A427" s="93"/>
      <c r="B427" s="4" t="s">
        <v>879</v>
      </c>
      <c r="C427" s="93"/>
      <c r="D427" s="85"/>
      <c r="E427" s="93"/>
      <c r="F427" s="93"/>
      <c r="G427" s="93"/>
      <c r="H427" s="93"/>
      <c r="I427" s="4" t="s">
        <v>821</v>
      </c>
      <c r="J427" s="4">
        <v>2.5</v>
      </c>
      <c r="K427" s="4">
        <v>1.22</v>
      </c>
      <c r="L427" s="4">
        <v>5</v>
      </c>
      <c r="M427" s="4">
        <v>1.36</v>
      </c>
      <c r="N427" s="4">
        <v>10</v>
      </c>
      <c r="O427" s="4">
        <v>2.61</v>
      </c>
      <c r="P427" s="4">
        <v>25</v>
      </c>
      <c r="Q427" s="4">
        <v>4.21</v>
      </c>
      <c r="R427" s="4">
        <v>50</v>
      </c>
      <c r="S427" s="4">
        <v>10.69</v>
      </c>
      <c r="T427" s="8">
        <v>13.7</v>
      </c>
      <c r="U427" s="4"/>
      <c r="V427" s="4">
        <v>3425</v>
      </c>
      <c r="W427" s="4"/>
      <c r="X427" s="4" t="s">
        <v>895</v>
      </c>
      <c r="Y427" s="4"/>
      <c r="Z427" s="4" t="s">
        <v>37</v>
      </c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 t="s">
        <v>297</v>
      </c>
      <c r="AU427" s="4" t="s">
        <v>885</v>
      </c>
      <c r="AV427" s="4" t="s">
        <v>948</v>
      </c>
      <c r="AW427" s="4" t="s">
        <v>1007</v>
      </c>
      <c r="AX427" s="4" t="s">
        <v>620</v>
      </c>
      <c r="AY427" s="4" t="s">
        <v>598</v>
      </c>
      <c r="AZ427" s="4" t="s">
        <v>950</v>
      </c>
      <c r="BB427" s="4"/>
      <c r="BC427" s="4"/>
      <c r="BD427" s="4"/>
      <c r="BE427" s="4"/>
    </row>
    <row r="428" spans="1:57" s="38" customFormat="1" ht="96.75" customHeight="1">
      <c r="A428" s="94"/>
      <c r="B428" s="4" t="s">
        <v>879</v>
      </c>
      <c r="C428" s="94"/>
      <c r="D428" s="86"/>
      <c r="E428" s="94"/>
      <c r="F428" s="94"/>
      <c r="G428" s="94"/>
      <c r="H428" s="94"/>
      <c r="I428" s="4" t="s">
        <v>928</v>
      </c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8">
        <v>14</v>
      </c>
      <c r="U428" s="4"/>
      <c r="V428" s="4">
        <v>3500</v>
      </c>
      <c r="W428" s="4"/>
      <c r="X428" s="4" t="s">
        <v>895</v>
      </c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 t="s">
        <v>1096</v>
      </c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</row>
    <row r="429" spans="1:57" s="38" customFormat="1" ht="87.75" customHeight="1">
      <c r="A429" s="92" t="s">
        <v>824</v>
      </c>
      <c r="B429" s="4" t="s">
        <v>681</v>
      </c>
      <c r="C429" s="92"/>
      <c r="D429" s="92" t="s">
        <v>965</v>
      </c>
      <c r="E429" s="92">
        <v>115.2</v>
      </c>
      <c r="F429" s="92" t="s">
        <v>966</v>
      </c>
      <c r="G429" s="92" t="s">
        <v>502</v>
      </c>
      <c r="H429" s="92" t="s">
        <v>751</v>
      </c>
      <c r="I429" s="4" t="s">
        <v>821</v>
      </c>
      <c r="J429" s="4">
        <v>0.25</v>
      </c>
      <c r="K429" s="4">
        <v>1.5</v>
      </c>
      <c r="L429" s="4" t="s">
        <v>752</v>
      </c>
      <c r="M429" s="4">
        <v>1.5</v>
      </c>
      <c r="N429" s="4" t="s">
        <v>614</v>
      </c>
      <c r="O429" s="4" t="s">
        <v>726</v>
      </c>
      <c r="P429" s="4" t="s">
        <v>1019</v>
      </c>
      <c r="Q429" s="4" t="s">
        <v>868</v>
      </c>
      <c r="R429" s="4" t="s">
        <v>504</v>
      </c>
      <c r="S429" s="4" t="s">
        <v>1019</v>
      </c>
      <c r="T429" s="8">
        <f>V429/250</f>
        <v>1.9</v>
      </c>
      <c r="U429" s="8">
        <f>GEOMEAN(T429:T431)</f>
        <v>1.1868944280799885</v>
      </c>
      <c r="V429" s="4">
        <v>475</v>
      </c>
      <c r="W429" s="9">
        <f>GEOMEAN(V429:V431)</f>
        <v>296.7236070199972</v>
      </c>
      <c r="X429" s="4" t="s">
        <v>1314</v>
      </c>
      <c r="Y429" s="4" t="s">
        <v>787</v>
      </c>
      <c r="Z429" s="4" t="s">
        <v>984</v>
      </c>
      <c r="AA429" s="4" t="s">
        <v>923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 t="s">
        <v>1365</v>
      </c>
      <c r="AM429" s="4"/>
      <c r="AN429" s="9"/>
      <c r="AO429" s="4" t="s">
        <v>1296</v>
      </c>
      <c r="AP429" s="8">
        <v>1.5</v>
      </c>
      <c r="AQ429" s="8">
        <v>1.5</v>
      </c>
      <c r="AR429" s="4" t="s">
        <v>923</v>
      </c>
      <c r="AS429" s="4"/>
      <c r="AT429" s="4" t="s">
        <v>1006</v>
      </c>
      <c r="AU429" s="4" t="s">
        <v>999</v>
      </c>
      <c r="AV429" s="4"/>
      <c r="AW429" s="4"/>
      <c r="AX429" s="4"/>
      <c r="AY429" s="4"/>
      <c r="AZ429" s="4"/>
      <c r="BA429" s="4"/>
      <c r="BB429" s="4"/>
      <c r="BC429" s="4"/>
      <c r="BD429" s="4"/>
      <c r="BE429" s="4"/>
    </row>
    <row r="430" spans="1:57" s="38" customFormat="1" ht="45.75" customHeight="1">
      <c r="A430" s="93"/>
      <c r="B430" s="4" t="s">
        <v>681</v>
      </c>
      <c r="C430" s="93"/>
      <c r="D430" s="93"/>
      <c r="E430" s="93"/>
      <c r="F430" s="85"/>
      <c r="G430" s="85"/>
      <c r="H430" s="93"/>
      <c r="I430" s="4" t="s">
        <v>821</v>
      </c>
      <c r="J430" s="4">
        <v>0.049</v>
      </c>
      <c r="K430" s="4">
        <v>1.5</v>
      </c>
      <c r="L430" s="4">
        <v>0.099</v>
      </c>
      <c r="M430" s="4">
        <v>1.5</v>
      </c>
      <c r="N430" s="4">
        <v>0.197</v>
      </c>
      <c r="O430" s="4">
        <v>1.8</v>
      </c>
      <c r="P430" s="4">
        <v>0.493</v>
      </c>
      <c r="Q430" s="4">
        <v>3.8</v>
      </c>
      <c r="R430" s="4">
        <v>0.985</v>
      </c>
      <c r="S430" s="4">
        <v>2.5</v>
      </c>
      <c r="T430" s="8">
        <v>0.4</v>
      </c>
      <c r="U430" s="4"/>
      <c r="V430" s="4">
        <v>100</v>
      </c>
      <c r="W430" s="4"/>
      <c r="X430" s="4" t="s">
        <v>787</v>
      </c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9"/>
      <c r="AO430" s="4"/>
      <c r="AP430" s="8"/>
      <c r="AQ430" s="8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</row>
    <row r="431" spans="1:57" s="38" customFormat="1" ht="45.75" customHeight="1">
      <c r="A431" s="94"/>
      <c r="B431" s="4" t="s">
        <v>681</v>
      </c>
      <c r="C431" s="94"/>
      <c r="D431" s="94"/>
      <c r="E431" s="94"/>
      <c r="F431" s="86"/>
      <c r="G431" s="86"/>
      <c r="H431" s="94"/>
      <c r="I431" s="4" t="s">
        <v>305</v>
      </c>
      <c r="J431" s="4">
        <v>0.099</v>
      </c>
      <c r="K431" s="4">
        <v>1.9</v>
      </c>
      <c r="L431" s="4">
        <v>0.197</v>
      </c>
      <c r="M431" s="4">
        <v>2.6</v>
      </c>
      <c r="N431" s="4">
        <v>0.493</v>
      </c>
      <c r="O431" s="4">
        <v>7</v>
      </c>
      <c r="P431" s="4">
        <v>0.985</v>
      </c>
      <c r="Q431" s="4">
        <v>7.6</v>
      </c>
      <c r="R431" s="4"/>
      <c r="S431" s="4"/>
      <c r="T431" s="8">
        <v>2.2</v>
      </c>
      <c r="U431" s="4"/>
      <c r="V431" s="4">
        <v>550</v>
      </c>
      <c r="W431" s="4"/>
      <c r="X431" s="4" t="s">
        <v>1314</v>
      </c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9"/>
      <c r="AO431" s="4"/>
      <c r="AP431" s="8"/>
      <c r="AQ431" s="8"/>
      <c r="AR431" s="4"/>
      <c r="AS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</row>
    <row r="432" spans="1:57" s="38" customFormat="1" ht="45.75" customHeight="1">
      <c r="A432" s="92" t="s">
        <v>809</v>
      </c>
      <c r="B432" s="4" t="s">
        <v>828</v>
      </c>
      <c r="C432" s="92" t="s">
        <v>753</v>
      </c>
      <c r="D432" s="92" t="s">
        <v>754</v>
      </c>
      <c r="E432" s="92">
        <v>100.1</v>
      </c>
      <c r="F432" s="92" t="s">
        <v>755</v>
      </c>
      <c r="G432" s="92" t="s">
        <v>1101</v>
      </c>
      <c r="H432" s="92" t="s">
        <v>756</v>
      </c>
      <c r="I432" s="4" t="s">
        <v>821</v>
      </c>
      <c r="J432" s="4">
        <v>10</v>
      </c>
      <c r="K432" s="4">
        <v>1.4</v>
      </c>
      <c r="L432" s="4">
        <v>30</v>
      </c>
      <c r="M432" s="4">
        <v>1.5</v>
      </c>
      <c r="N432" s="4">
        <v>50</v>
      </c>
      <c r="O432" s="4">
        <v>1.5</v>
      </c>
      <c r="P432" s="4">
        <v>75</v>
      </c>
      <c r="Q432" s="4">
        <v>2.1</v>
      </c>
      <c r="R432" s="4">
        <v>100</v>
      </c>
      <c r="S432" s="4">
        <v>3.6</v>
      </c>
      <c r="T432" s="4">
        <v>90</v>
      </c>
      <c r="U432" s="8">
        <f>GEOMEAN(T432:T433)</f>
        <v>73.48469228349536</v>
      </c>
      <c r="V432" s="9">
        <v>22500</v>
      </c>
      <c r="W432" s="9">
        <f>GEOMEAN(V432:V433)</f>
        <v>18371.173070873832</v>
      </c>
      <c r="X432" s="9" t="s">
        <v>895</v>
      </c>
      <c r="Y432" s="9" t="s">
        <v>895</v>
      </c>
      <c r="Z432" s="9"/>
      <c r="AA432" s="9" t="s">
        <v>922</v>
      </c>
      <c r="AB432" s="9">
        <v>5</v>
      </c>
      <c r="AC432" s="8">
        <v>76.92307692307693</v>
      </c>
      <c r="AD432" s="4" t="s">
        <v>1314</v>
      </c>
      <c r="AE432" s="4" t="s">
        <v>782</v>
      </c>
      <c r="AF432" s="4"/>
      <c r="AG432" s="4">
        <v>5</v>
      </c>
      <c r="AH432" s="4">
        <v>25</v>
      </c>
      <c r="AI432" s="4" t="s">
        <v>895</v>
      </c>
      <c r="AJ432" s="4" t="s">
        <v>782</v>
      </c>
      <c r="AK432" s="4"/>
      <c r="AL432" s="4"/>
      <c r="AM432" s="4"/>
      <c r="AN432" s="9"/>
      <c r="AO432" s="4"/>
      <c r="AP432" s="9"/>
      <c r="AQ432" s="4"/>
      <c r="AR432" s="4" t="s">
        <v>923</v>
      </c>
      <c r="AS432" s="4"/>
      <c r="AT432" s="4" t="s">
        <v>170</v>
      </c>
      <c r="AU432" s="4" t="s">
        <v>757</v>
      </c>
      <c r="AV432" s="4" t="s">
        <v>413</v>
      </c>
      <c r="AW432" s="4"/>
      <c r="AX432" s="4"/>
      <c r="AY432" s="4"/>
      <c r="AZ432" s="4"/>
      <c r="BA432" s="4"/>
      <c r="BB432" s="4"/>
      <c r="BC432" s="4"/>
      <c r="BD432" s="4"/>
      <c r="BE432" s="4"/>
    </row>
    <row r="433" spans="1:57" s="38" customFormat="1" ht="45.75" customHeight="1">
      <c r="A433" s="93"/>
      <c r="B433" s="4" t="s">
        <v>901</v>
      </c>
      <c r="C433" s="93"/>
      <c r="D433" s="93"/>
      <c r="E433" s="93"/>
      <c r="F433" s="93"/>
      <c r="G433" s="93"/>
      <c r="H433" s="93"/>
      <c r="I433" s="4" t="s">
        <v>1103</v>
      </c>
      <c r="J433" s="4">
        <v>10</v>
      </c>
      <c r="K433" s="4">
        <v>1.5</v>
      </c>
      <c r="L433" s="4">
        <v>30</v>
      </c>
      <c r="M433" s="4">
        <v>2.3</v>
      </c>
      <c r="N433" s="4">
        <v>50</v>
      </c>
      <c r="O433" s="4">
        <v>2</v>
      </c>
      <c r="P433" s="4">
        <v>75</v>
      </c>
      <c r="Q433" s="4">
        <v>4.4</v>
      </c>
      <c r="R433" s="4">
        <v>100</v>
      </c>
      <c r="S433" s="4">
        <v>7.3</v>
      </c>
      <c r="T433" s="4">
        <v>60</v>
      </c>
      <c r="U433" s="4"/>
      <c r="V433" s="9">
        <v>15000</v>
      </c>
      <c r="W433" s="4"/>
      <c r="X433" s="9" t="s">
        <v>895</v>
      </c>
      <c r="Y433" s="4"/>
      <c r="Z433" s="4"/>
      <c r="AA433" s="9"/>
      <c r="AB433" s="4">
        <v>5</v>
      </c>
      <c r="AC433" s="4">
        <v>30</v>
      </c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 t="s">
        <v>244</v>
      </c>
      <c r="AU433" s="4" t="s">
        <v>416</v>
      </c>
      <c r="AV433" s="4" t="s">
        <v>576</v>
      </c>
      <c r="AW433" s="4"/>
      <c r="AX433" s="4"/>
      <c r="AY433" s="4"/>
      <c r="AZ433" s="4"/>
      <c r="BA433" s="4"/>
      <c r="BB433" s="4"/>
      <c r="BC433" s="4"/>
      <c r="BD433" s="4"/>
      <c r="BE433" s="4"/>
    </row>
    <row r="434" spans="1:57" s="38" customFormat="1" ht="45.75" customHeight="1">
      <c r="A434" s="93"/>
      <c r="B434" s="4" t="s">
        <v>901</v>
      </c>
      <c r="C434" s="93"/>
      <c r="D434" s="93"/>
      <c r="E434" s="93"/>
      <c r="F434" s="93"/>
      <c r="G434" s="93"/>
      <c r="H434" s="93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>
        <v>5</v>
      </c>
      <c r="AC434" s="8">
        <v>15.384615384615385</v>
      </c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 t="s">
        <v>416</v>
      </c>
      <c r="AU434" s="4" t="s">
        <v>576</v>
      </c>
      <c r="AV434" s="4"/>
      <c r="AW434" s="4"/>
      <c r="AX434" s="4"/>
      <c r="AY434" s="4"/>
      <c r="AZ434" s="4"/>
      <c r="BA434" s="4"/>
      <c r="BB434" s="4"/>
      <c r="BC434" s="4"/>
      <c r="BD434" s="4"/>
      <c r="BE434" s="4"/>
    </row>
    <row r="435" spans="1:57" s="38" customFormat="1" ht="85.5" customHeight="1">
      <c r="A435" s="93"/>
      <c r="B435" s="4" t="s">
        <v>901</v>
      </c>
      <c r="C435" s="93"/>
      <c r="D435" s="93"/>
      <c r="E435" s="93"/>
      <c r="F435" s="93"/>
      <c r="G435" s="93"/>
      <c r="H435" s="93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11"/>
      <c r="W435" s="4"/>
      <c r="X435" s="11"/>
      <c r="Y435" s="4"/>
      <c r="Z435" s="4"/>
      <c r="AA435" s="11"/>
      <c r="AB435" s="4">
        <v>5</v>
      </c>
      <c r="AC435" s="9">
        <v>0</v>
      </c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 t="s">
        <v>416</v>
      </c>
      <c r="AU435" s="4" t="s">
        <v>576</v>
      </c>
      <c r="AV435" s="4"/>
      <c r="AW435" s="4"/>
      <c r="AX435" s="4"/>
      <c r="AY435" s="4"/>
      <c r="AZ435" s="4"/>
      <c r="BA435" s="4"/>
      <c r="BB435" s="4"/>
      <c r="BC435" s="4"/>
      <c r="BD435" s="4"/>
      <c r="BE435" s="4"/>
    </row>
    <row r="436" spans="1:57" s="38" customFormat="1" ht="45.75" customHeight="1">
      <c r="A436" s="93"/>
      <c r="B436" s="4" t="s">
        <v>901</v>
      </c>
      <c r="C436" s="93"/>
      <c r="D436" s="93"/>
      <c r="E436" s="93"/>
      <c r="F436" s="93"/>
      <c r="G436" s="93"/>
      <c r="H436" s="93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11"/>
      <c r="W436" s="4"/>
      <c r="X436" s="11"/>
      <c r="Y436" s="4"/>
      <c r="Z436" s="4"/>
      <c r="AA436" s="11"/>
      <c r="AB436" s="4">
        <v>0.15</v>
      </c>
      <c r="AC436" s="9">
        <v>0</v>
      </c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 t="s">
        <v>328</v>
      </c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</row>
    <row r="437" spans="1:57" s="38" customFormat="1" ht="45.75" customHeight="1">
      <c r="A437" s="93"/>
      <c r="B437" s="4" t="s">
        <v>901</v>
      </c>
      <c r="C437" s="93"/>
      <c r="D437" s="93"/>
      <c r="E437" s="93"/>
      <c r="F437" s="93"/>
      <c r="G437" s="93"/>
      <c r="H437" s="93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11"/>
      <c r="W437" s="4"/>
      <c r="X437" s="11"/>
      <c r="Y437" s="4"/>
      <c r="Z437" s="4"/>
      <c r="AA437" s="11"/>
      <c r="AB437" s="4">
        <v>0.001</v>
      </c>
      <c r="AC437" s="9">
        <v>0</v>
      </c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 t="s">
        <v>328</v>
      </c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pans="1:57" s="38" customFormat="1" ht="45.75" customHeight="1">
      <c r="A438" s="93"/>
      <c r="B438" s="4" t="s">
        <v>828</v>
      </c>
      <c r="C438" s="93"/>
      <c r="D438" s="93"/>
      <c r="E438" s="93"/>
      <c r="F438" s="93"/>
      <c r="G438" s="93"/>
      <c r="H438" s="93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11"/>
      <c r="W438" s="4"/>
      <c r="X438" s="11"/>
      <c r="Y438" s="4"/>
      <c r="Z438" s="4"/>
      <c r="AA438" s="11"/>
      <c r="AB438" s="4">
        <v>5</v>
      </c>
      <c r="AC438" s="9">
        <v>30</v>
      </c>
      <c r="AD438" s="4"/>
      <c r="AE438" s="4"/>
      <c r="AF438" s="11"/>
      <c r="AG438" s="10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</row>
    <row r="439" spans="1:57" s="38" customFormat="1" ht="45.75" customHeight="1">
      <c r="A439" s="94"/>
      <c r="B439" s="4" t="s">
        <v>828</v>
      </c>
      <c r="C439" s="94"/>
      <c r="D439" s="94"/>
      <c r="E439" s="94"/>
      <c r="F439" s="94"/>
      <c r="G439" s="94"/>
      <c r="H439" s="9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11"/>
      <c r="W439" s="4"/>
      <c r="X439" s="11"/>
      <c r="Y439" s="4"/>
      <c r="Z439" s="4"/>
      <c r="AA439" s="11"/>
      <c r="AB439" s="4">
        <v>5</v>
      </c>
      <c r="AC439" s="9">
        <v>20</v>
      </c>
      <c r="AD439" s="4"/>
      <c r="AE439" s="4"/>
      <c r="AF439" s="11"/>
      <c r="AG439" s="10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</row>
    <row r="440" spans="1:57" s="38" customFormat="1" ht="45.75" customHeight="1">
      <c r="A440" s="92" t="s">
        <v>944</v>
      </c>
      <c r="B440" s="4" t="s">
        <v>740</v>
      </c>
      <c r="C440" s="92" t="s">
        <v>1393</v>
      </c>
      <c r="D440" s="92" t="s">
        <v>1328</v>
      </c>
      <c r="E440" s="92">
        <v>168.2</v>
      </c>
      <c r="F440" s="92" t="s">
        <v>321</v>
      </c>
      <c r="G440" s="92" t="s">
        <v>1101</v>
      </c>
      <c r="H440" s="92" t="s">
        <v>326</v>
      </c>
      <c r="I440" s="4" t="s">
        <v>454</v>
      </c>
      <c r="J440" s="4">
        <v>5</v>
      </c>
      <c r="K440" s="4" t="s">
        <v>1329</v>
      </c>
      <c r="L440" s="4">
        <v>10</v>
      </c>
      <c r="M440" s="4" t="s">
        <v>1330</v>
      </c>
      <c r="N440" s="4">
        <v>20</v>
      </c>
      <c r="O440" s="4" t="s">
        <v>1331</v>
      </c>
      <c r="P440" s="4"/>
      <c r="Q440" s="4"/>
      <c r="R440" s="4"/>
      <c r="S440" s="4"/>
      <c r="T440" s="4">
        <f>V440/250</f>
        <v>2.5</v>
      </c>
      <c r="U440" s="8">
        <f>GEOMEAN(T440)</f>
        <v>2.5</v>
      </c>
      <c r="V440" s="4">
        <v>625</v>
      </c>
      <c r="W440" s="9">
        <f>GEOMEAN(V440)</f>
        <v>624.9999999999998</v>
      </c>
      <c r="X440" s="4" t="s">
        <v>1314</v>
      </c>
      <c r="Y440" s="4" t="s">
        <v>1314</v>
      </c>
      <c r="Z440" s="4"/>
      <c r="AA440" s="4" t="s">
        <v>923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 t="s">
        <v>1365</v>
      </c>
      <c r="AM440" s="4"/>
      <c r="AN440" s="9">
        <v>12</v>
      </c>
      <c r="AO440" s="4" t="s">
        <v>1298</v>
      </c>
      <c r="AP440" s="9">
        <v>2</v>
      </c>
      <c r="AQ440" s="9">
        <v>5</v>
      </c>
      <c r="AR440" s="4" t="s">
        <v>923</v>
      </c>
      <c r="AS440" s="4"/>
      <c r="AT440" s="17" t="s">
        <v>885</v>
      </c>
      <c r="AU440" s="18" t="s">
        <v>1006</v>
      </c>
      <c r="AV440" s="17" t="s">
        <v>620</v>
      </c>
      <c r="AW440" s="4"/>
      <c r="AX440" s="4"/>
      <c r="AY440" s="4"/>
      <c r="AZ440" s="4"/>
      <c r="BA440" s="4"/>
      <c r="BB440" s="4"/>
      <c r="BC440" s="4"/>
      <c r="BD440" s="4"/>
      <c r="BE440" s="4"/>
    </row>
    <row r="441" spans="1:57" s="38" customFormat="1" ht="45.75" customHeight="1">
      <c r="A441" s="94"/>
      <c r="B441" s="4" t="s">
        <v>740</v>
      </c>
      <c r="C441" s="94"/>
      <c r="D441" s="94"/>
      <c r="E441" s="94"/>
      <c r="F441" s="94"/>
      <c r="G441" s="94"/>
      <c r="H441" s="9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 t="s">
        <v>1297</v>
      </c>
      <c r="AN441" s="9"/>
      <c r="AO441" s="4"/>
      <c r="AP441" s="9"/>
      <c r="AQ441" s="4"/>
      <c r="AR441" s="4"/>
      <c r="AS441" s="4"/>
      <c r="AT441" s="18" t="s">
        <v>1006</v>
      </c>
      <c r="AU441" s="17" t="s">
        <v>1151</v>
      </c>
      <c r="AV441" s="17"/>
      <c r="AW441" s="4"/>
      <c r="AX441" s="4"/>
      <c r="AY441" s="4"/>
      <c r="AZ441" s="4"/>
      <c r="BA441" s="4"/>
      <c r="BB441" s="4"/>
      <c r="BC441" s="4"/>
      <c r="BD441" s="4"/>
      <c r="BE441" s="4"/>
    </row>
    <row r="442" spans="1:57" s="38" customFormat="1" ht="45.75" customHeight="1">
      <c r="A442" s="92" t="s">
        <v>878</v>
      </c>
      <c r="B442" s="4" t="s">
        <v>684</v>
      </c>
      <c r="C442" s="92"/>
      <c r="D442" s="92" t="s">
        <v>723</v>
      </c>
      <c r="E442" s="92" t="s">
        <v>723</v>
      </c>
      <c r="F442" s="92" t="s">
        <v>723</v>
      </c>
      <c r="G442" s="92" t="s">
        <v>723</v>
      </c>
      <c r="H442" s="92" t="s">
        <v>723</v>
      </c>
      <c r="I442" s="4" t="s">
        <v>928</v>
      </c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>
        <f>V442/250</f>
        <v>2.5</v>
      </c>
      <c r="U442" s="8">
        <f>GEOMEAN(T442:T443)</f>
        <v>6.519202405202649</v>
      </c>
      <c r="V442" s="4">
        <v>625</v>
      </c>
      <c r="W442" s="9">
        <f>GEOMEAN(V442:V443)</f>
        <v>1629.8006013006616</v>
      </c>
      <c r="X442" s="4" t="s">
        <v>1314</v>
      </c>
      <c r="Y442" s="4" t="s">
        <v>1314</v>
      </c>
      <c r="Z442" s="4"/>
      <c r="AA442" s="4" t="s">
        <v>923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 t="s">
        <v>1365</v>
      </c>
      <c r="AM442" s="4"/>
      <c r="AN442" s="9"/>
      <c r="AO442" s="4" t="s">
        <v>1260</v>
      </c>
      <c r="AP442" s="9">
        <v>24</v>
      </c>
      <c r="AQ442" s="9">
        <v>24</v>
      </c>
      <c r="AR442" s="4" t="s">
        <v>923</v>
      </c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</row>
    <row r="443" spans="1:57" s="38" customFormat="1" ht="45.75" customHeight="1">
      <c r="A443" s="94"/>
      <c r="B443" s="4" t="s">
        <v>684</v>
      </c>
      <c r="C443" s="94"/>
      <c r="D443" s="94"/>
      <c r="E443" s="94"/>
      <c r="F443" s="94"/>
      <c r="G443" s="94"/>
      <c r="H443" s="94"/>
      <c r="I443" s="4" t="s">
        <v>928</v>
      </c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>
        <f>V443/250</f>
        <v>17</v>
      </c>
      <c r="U443" s="4"/>
      <c r="V443" s="4">
        <v>4250</v>
      </c>
      <c r="W443" s="4"/>
      <c r="X443" s="4" t="s">
        <v>895</v>
      </c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8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</row>
    <row r="444" spans="1:57" s="38" customFormat="1" ht="45.75" customHeight="1">
      <c r="A444" s="92" t="s">
        <v>822</v>
      </c>
      <c r="B444" s="4" t="s">
        <v>1127</v>
      </c>
      <c r="C444" s="92"/>
      <c r="D444" s="92" t="s">
        <v>723</v>
      </c>
      <c r="E444" s="92" t="s">
        <v>723</v>
      </c>
      <c r="F444" s="92" t="s">
        <v>723</v>
      </c>
      <c r="G444" s="92" t="s">
        <v>723</v>
      </c>
      <c r="H444" s="92" t="s">
        <v>723</v>
      </c>
      <c r="I444" s="4" t="s">
        <v>928</v>
      </c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 t="s">
        <v>1130</v>
      </c>
      <c r="U444" s="8" t="s">
        <v>544</v>
      </c>
      <c r="V444" s="4" t="s">
        <v>1108</v>
      </c>
      <c r="W444" s="9" t="s">
        <v>544</v>
      </c>
      <c r="X444" s="4" t="s">
        <v>459</v>
      </c>
      <c r="Y444" s="4" t="s">
        <v>459</v>
      </c>
      <c r="Z444" s="4"/>
      <c r="AA444" s="4" t="s">
        <v>923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 t="s">
        <v>1365</v>
      </c>
      <c r="AM444" s="4"/>
      <c r="AN444" s="8">
        <v>19.4</v>
      </c>
      <c r="AO444" s="4" t="s">
        <v>1300</v>
      </c>
      <c r="AP444" s="9">
        <v>118</v>
      </c>
      <c r="AQ444" s="9">
        <v>35</v>
      </c>
      <c r="AR444" s="4" t="s">
        <v>923</v>
      </c>
      <c r="AS444" s="4"/>
      <c r="AT444" s="4" t="s">
        <v>1151</v>
      </c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</row>
    <row r="445" spans="1:57" s="38" customFormat="1" ht="45.75" customHeight="1">
      <c r="A445" s="93"/>
      <c r="B445" s="4" t="s">
        <v>1127</v>
      </c>
      <c r="C445" s="93"/>
      <c r="D445" s="85"/>
      <c r="E445" s="85"/>
      <c r="F445" s="85"/>
      <c r="G445" s="85"/>
      <c r="H445" s="8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8"/>
      <c r="V445" s="4"/>
      <c r="W445" s="9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 t="s">
        <v>1299</v>
      </c>
      <c r="AN445" s="8"/>
      <c r="AO445" s="4"/>
      <c r="AP445" s="4"/>
      <c r="AQ445" s="4"/>
      <c r="AR445" s="4"/>
      <c r="AS445" s="4"/>
      <c r="AT445" s="4" t="s">
        <v>1151</v>
      </c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</row>
    <row r="446" spans="1:57" s="38" customFormat="1" ht="45.75" customHeight="1">
      <c r="A446" s="94"/>
      <c r="B446" s="4" t="s">
        <v>1127</v>
      </c>
      <c r="C446" s="94"/>
      <c r="D446" s="86"/>
      <c r="E446" s="86"/>
      <c r="F446" s="86"/>
      <c r="G446" s="86"/>
      <c r="H446" s="86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8"/>
      <c r="V446" s="4"/>
      <c r="W446" s="9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8"/>
      <c r="AO446" s="4"/>
      <c r="AP446" s="4"/>
      <c r="AQ446" s="4"/>
      <c r="AR446" s="4"/>
      <c r="AS446" s="4"/>
      <c r="AT446" s="4" t="s">
        <v>1151</v>
      </c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</row>
    <row r="447" spans="1:57" s="38" customFormat="1" ht="45.75" customHeight="1">
      <c r="A447" s="92" t="s">
        <v>1095</v>
      </c>
      <c r="B447" s="4" t="s">
        <v>790</v>
      </c>
      <c r="C447" s="92" t="s">
        <v>1083</v>
      </c>
      <c r="D447" s="92" t="s">
        <v>1121</v>
      </c>
      <c r="E447" s="92">
        <v>152.2</v>
      </c>
      <c r="F447" s="92" t="s">
        <v>1122</v>
      </c>
      <c r="G447" s="92" t="s">
        <v>1101</v>
      </c>
      <c r="H447" s="92" t="s">
        <v>1123</v>
      </c>
      <c r="I447" s="4" t="s">
        <v>545</v>
      </c>
      <c r="J447" s="4">
        <v>5</v>
      </c>
      <c r="K447" s="4">
        <v>2.3</v>
      </c>
      <c r="L447" s="4">
        <v>10</v>
      </c>
      <c r="M447" s="4">
        <v>2.5</v>
      </c>
      <c r="N447" s="4">
        <v>25</v>
      </c>
      <c r="O447" s="4">
        <v>3</v>
      </c>
      <c r="P447" s="4"/>
      <c r="Q447" s="4"/>
      <c r="R447" s="4"/>
      <c r="S447" s="4"/>
      <c r="T447" s="8">
        <v>25</v>
      </c>
      <c r="U447" s="8">
        <f>GEOMEAN(T447:T448)</f>
        <v>16.95582495781317</v>
      </c>
      <c r="V447" s="9">
        <v>6250</v>
      </c>
      <c r="W447" s="9">
        <f>GEOMEAN(V447:V448)</f>
        <v>4238.956239453291</v>
      </c>
      <c r="X447" s="9" t="s">
        <v>895</v>
      </c>
      <c r="Y447" s="9" t="s">
        <v>895</v>
      </c>
      <c r="Z447" s="9"/>
      <c r="AA447" s="9" t="s">
        <v>922</v>
      </c>
      <c r="AB447" s="4">
        <v>2.5</v>
      </c>
      <c r="AC447" s="4">
        <v>0</v>
      </c>
      <c r="AD447" s="4" t="s">
        <v>1018</v>
      </c>
      <c r="AE447" s="4" t="s">
        <v>783</v>
      </c>
      <c r="AF447" s="4" t="s">
        <v>1097</v>
      </c>
      <c r="AG447" s="4"/>
      <c r="AH447" s="4"/>
      <c r="AI447" s="4"/>
      <c r="AJ447" s="4"/>
      <c r="AK447" s="4"/>
      <c r="AL447" s="4" t="s">
        <v>1365</v>
      </c>
      <c r="AM447" s="4"/>
      <c r="AN447" s="9"/>
      <c r="AO447" s="4" t="s">
        <v>1301</v>
      </c>
      <c r="AP447" s="9">
        <v>551.7</v>
      </c>
      <c r="AQ447" s="9">
        <v>551.7</v>
      </c>
      <c r="AR447" s="4" t="s">
        <v>922</v>
      </c>
      <c r="AS447" s="4"/>
      <c r="AT447" s="4" t="s">
        <v>254</v>
      </c>
      <c r="AU447" s="4" t="s">
        <v>1096</v>
      </c>
      <c r="AV447" s="4"/>
      <c r="AW447" s="4"/>
      <c r="AX447" s="4"/>
      <c r="AY447" s="4"/>
      <c r="AZ447" s="4"/>
      <c r="BA447" s="4"/>
      <c r="BB447" s="4"/>
      <c r="BC447" s="4"/>
      <c r="BD447" s="4"/>
      <c r="BE447" s="4"/>
    </row>
    <row r="448" spans="1:57" s="38" customFormat="1" ht="45.75" customHeight="1">
      <c r="A448" s="93"/>
      <c r="B448" s="4" t="s">
        <v>790</v>
      </c>
      <c r="C448" s="93"/>
      <c r="D448" s="93"/>
      <c r="E448" s="93"/>
      <c r="F448" s="93"/>
      <c r="G448" s="93"/>
      <c r="H448" s="93"/>
      <c r="I448" s="4" t="s">
        <v>567</v>
      </c>
      <c r="J448" s="4">
        <v>5</v>
      </c>
      <c r="K448" s="4">
        <v>2.5</v>
      </c>
      <c r="L448" s="4">
        <v>10</v>
      </c>
      <c r="M448" s="4">
        <v>2.5</v>
      </c>
      <c r="N448" s="4">
        <v>25</v>
      </c>
      <c r="O448" s="4">
        <v>7.5</v>
      </c>
      <c r="P448" s="4"/>
      <c r="Q448" s="4"/>
      <c r="R448" s="4"/>
      <c r="S448" s="4"/>
      <c r="T448" s="8">
        <v>11.5</v>
      </c>
      <c r="U448" s="4"/>
      <c r="V448" s="9">
        <v>2875</v>
      </c>
      <c r="W448" s="4"/>
      <c r="X448" s="9" t="s">
        <v>895</v>
      </c>
      <c r="Y448" s="4"/>
      <c r="Z448" s="4"/>
      <c r="AA448" s="9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 t="s">
        <v>254</v>
      </c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</row>
    <row r="449" spans="1:57" s="38" customFormat="1" ht="45.75" customHeight="1">
      <c r="A449" s="93"/>
      <c r="B449" s="4" t="s">
        <v>790</v>
      </c>
      <c r="C449" s="93"/>
      <c r="D449" s="93"/>
      <c r="E449" s="93"/>
      <c r="F449" s="93"/>
      <c r="G449" s="93"/>
      <c r="H449" s="93"/>
      <c r="I449" s="4" t="s">
        <v>821</v>
      </c>
      <c r="J449" s="4">
        <v>1</v>
      </c>
      <c r="K449" s="4">
        <v>1.2</v>
      </c>
      <c r="L449" s="4">
        <v>2.5</v>
      </c>
      <c r="M449" s="4">
        <v>1.5</v>
      </c>
      <c r="N449" s="4">
        <v>5</v>
      </c>
      <c r="O449" s="4">
        <v>1.2</v>
      </c>
      <c r="P449" s="4">
        <v>10</v>
      </c>
      <c r="Q449" s="4">
        <v>1.8</v>
      </c>
      <c r="R449" s="4">
        <v>20</v>
      </c>
      <c r="S449" s="4">
        <v>2.9</v>
      </c>
      <c r="T449" s="4" t="s">
        <v>544</v>
      </c>
      <c r="U449" s="4"/>
      <c r="V449" s="4" t="s">
        <v>544</v>
      </c>
      <c r="W449" s="4"/>
      <c r="X449" s="4" t="s">
        <v>1018</v>
      </c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 t="s">
        <v>246</v>
      </c>
      <c r="AU449" s="4" t="s">
        <v>247</v>
      </c>
      <c r="AV449" s="4" t="s">
        <v>75</v>
      </c>
      <c r="AW449" s="4"/>
      <c r="AX449" s="4"/>
      <c r="AY449" s="4"/>
      <c r="AZ449" s="4"/>
      <c r="BA449" s="4"/>
      <c r="BB449" s="4"/>
      <c r="BC449" s="4"/>
      <c r="BD449" s="4"/>
      <c r="BE449" s="4"/>
    </row>
    <row r="450" spans="1:57" s="38" customFormat="1" ht="45.75" customHeight="1">
      <c r="A450" s="94"/>
      <c r="B450" s="4" t="s">
        <v>790</v>
      </c>
      <c r="C450" s="94"/>
      <c r="D450" s="94"/>
      <c r="E450" s="94"/>
      <c r="F450" s="94"/>
      <c r="G450" s="94"/>
      <c r="H450" s="94"/>
      <c r="I450" s="4" t="s">
        <v>1103</v>
      </c>
      <c r="J450" s="4">
        <v>1</v>
      </c>
      <c r="K450" s="4">
        <v>0.8</v>
      </c>
      <c r="L450" s="4">
        <v>2.5</v>
      </c>
      <c r="M450" s="4">
        <v>0.8</v>
      </c>
      <c r="N450" s="4">
        <v>5</v>
      </c>
      <c r="O450" s="4">
        <v>0.8</v>
      </c>
      <c r="P450" s="4"/>
      <c r="Q450" s="4"/>
      <c r="R450" s="4"/>
      <c r="S450" s="4"/>
      <c r="T450" s="4" t="s">
        <v>544</v>
      </c>
      <c r="U450" s="4"/>
      <c r="V450" s="4" t="s">
        <v>544</v>
      </c>
      <c r="W450" s="4"/>
      <c r="X450" s="4" t="s">
        <v>1018</v>
      </c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 t="s">
        <v>643</v>
      </c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</row>
    <row r="451" spans="1:57" s="38" customFormat="1" ht="45.75" customHeight="1">
      <c r="A451" s="92" t="s">
        <v>483</v>
      </c>
      <c r="B451" s="4" t="s">
        <v>881</v>
      </c>
      <c r="C451" s="92" t="s">
        <v>881</v>
      </c>
      <c r="D451" s="92" t="s">
        <v>1124</v>
      </c>
      <c r="E451" s="92">
        <v>908.9</v>
      </c>
      <c r="F451" s="92" t="s">
        <v>723</v>
      </c>
      <c r="G451" s="92" t="s">
        <v>502</v>
      </c>
      <c r="H451" s="92" t="s">
        <v>19</v>
      </c>
      <c r="I451" s="4" t="s">
        <v>455</v>
      </c>
      <c r="J451" s="4">
        <v>0.5</v>
      </c>
      <c r="K451" s="4">
        <v>0.9</v>
      </c>
      <c r="L451" s="4">
        <v>1</v>
      </c>
      <c r="M451" s="4">
        <v>0.9</v>
      </c>
      <c r="N451" s="4">
        <v>2</v>
      </c>
      <c r="O451" s="4">
        <v>0.9</v>
      </c>
      <c r="P451" s="4"/>
      <c r="Q451" s="4"/>
      <c r="R451" s="4"/>
      <c r="S451" s="4"/>
      <c r="T451" s="4" t="s">
        <v>544</v>
      </c>
      <c r="U451" s="8">
        <f>GEOMEAN(T453)</f>
        <v>6</v>
      </c>
      <c r="V451" s="4" t="s">
        <v>544</v>
      </c>
      <c r="W451" s="9">
        <f>GEOMEAN(V453)</f>
        <v>1500</v>
      </c>
      <c r="X451" s="4" t="s">
        <v>1018</v>
      </c>
      <c r="Y451" s="4" t="s">
        <v>1314</v>
      </c>
      <c r="Z451" s="4"/>
      <c r="AA451" s="4" t="s">
        <v>922</v>
      </c>
      <c r="AB451" s="4">
        <v>25</v>
      </c>
      <c r="AC451" s="4">
        <v>76</v>
      </c>
      <c r="AD451" s="4" t="s">
        <v>895</v>
      </c>
      <c r="AE451" s="4" t="s">
        <v>784</v>
      </c>
      <c r="AF451" s="4"/>
      <c r="AG451" s="4"/>
      <c r="AH451" s="4"/>
      <c r="AI451" s="4"/>
      <c r="AJ451" s="4"/>
      <c r="AK451" s="4"/>
      <c r="AL451" s="4" t="s">
        <v>1365</v>
      </c>
      <c r="AM451" s="4" t="s">
        <v>1302</v>
      </c>
      <c r="AN451" s="9">
        <v>203</v>
      </c>
      <c r="AO451" s="4"/>
      <c r="AP451" s="8">
        <v>1562.5</v>
      </c>
      <c r="AQ451" s="9">
        <v>563</v>
      </c>
      <c r="AR451" s="4" t="s">
        <v>922</v>
      </c>
      <c r="AS451" s="4"/>
      <c r="AT451" s="4" t="s">
        <v>643</v>
      </c>
      <c r="AU451" s="4" t="s">
        <v>619</v>
      </c>
      <c r="AV451" s="4" t="s">
        <v>413</v>
      </c>
      <c r="AW451" s="4" t="s">
        <v>890</v>
      </c>
      <c r="AX451" s="4" t="s">
        <v>414</v>
      </c>
      <c r="AY451" s="4" t="s">
        <v>415</v>
      </c>
      <c r="AZ451" s="4" t="s">
        <v>552</v>
      </c>
      <c r="BA451" s="4" t="s">
        <v>1125</v>
      </c>
      <c r="BB451" s="4"/>
      <c r="BC451" s="4"/>
      <c r="BD451" s="4"/>
      <c r="BE451" s="4"/>
    </row>
    <row r="452" spans="1:57" s="38" customFormat="1" ht="45.75" customHeight="1">
      <c r="A452" s="93"/>
      <c r="B452" s="4" t="s">
        <v>881</v>
      </c>
      <c r="C452" s="93"/>
      <c r="D452" s="93"/>
      <c r="E452" s="93"/>
      <c r="F452" s="93"/>
      <c r="G452" s="93"/>
      <c r="H452" s="93"/>
      <c r="I452" s="4" t="s">
        <v>568</v>
      </c>
      <c r="J452" s="4">
        <v>5</v>
      </c>
      <c r="K452" s="4">
        <v>1</v>
      </c>
      <c r="L452" s="4">
        <v>10</v>
      </c>
      <c r="M452" s="4">
        <v>0.9</v>
      </c>
      <c r="N452" s="4">
        <v>25</v>
      </c>
      <c r="O452" s="4">
        <v>1</v>
      </c>
      <c r="P452" s="4"/>
      <c r="Q452" s="4"/>
      <c r="R452" s="4"/>
      <c r="S452" s="4"/>
      <c r="T452" s="4" t="s">
        <v>544</v>
      </c>
      <c r="U452" s="4"/>
      <c r="V452" s="4" t="s">
        <v>544</v>
      </c>
      <c r="W452" s="4"/>
      <c r="X452" s="4" t="s">
        <v>1018</v>
      </c>
      <c r="Y452" s="4"/>
      <c r="Z452" s="4"/>
      <c r="AA452" s="4"/>
      <c r="AB452" s="4">
        <v>2</v>
      </c>
      <c r="AC452" s="4">
        <v>30</v>
      </c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 t="s">
        <v>1303</v>
      </c>
      <c r="AP452" s="8"/>
      <c r="AQ452" s="4"/>
      <c r="AR452" s="4"/>
      <c r="AS452" s="4"/>
      <c r="AT452" s="4" t="s">
        <v>416</v>
      </c>
      <c r="AU452" s="4" t="s">
        <v>248</v>
      </c>
      <c r="AV452" s="4" t="s">
        <v>414</v>
      </c>
      <c r="AW452" s="4" t="s">
        <v>1126</v>
      </c>
      <c r="AX452" s="4"/>
      <c r="AY452" s="4"/>
      <c r="AZ452" s="4"/>
      <c r="BA452" s="4"/>
      <c r="BB452" s="4"/>
      <c r="BC452" s="4"/>
      <c r="BD452" s="4"/>
      <c r="BE452" s="4"/>
    </row>
    <row r="453" spans="1:57" s="38" customFormat="1" ht="45.75" customHeight="1">
      <c r="A453" s="94"/>
      <c r="B453" s="4" t="s">
        <v>881</v>
      </c>
      <c r="C453" s="94"/>
      <c r="D453" s="94"/>
      <c r="E453" s="94"/>
      <c r="F453" s="94"/>
      <c r="G453" s="94"/>
      <c r="H453" s="94"/>
      <c r="I453" s="4" t="s">
        <v>928</v>
      </c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8">
        <f>V453/250</f>
        <v>6</v>
      </c>
      <c r="U453" s="4"/>
      <c r="V453" s="4">
        <v>1500</v>
      </c>
      <c r="W453" s="4"/>
      <c r="X453" s="4" t="s">
        <v>1314</v>
      </c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8"/>
      <c r="AQ453" s="4"/>
      <c r="AR453" s="4"/>
      <c r="AS453" s="4"/>
      <c r="AT453" s="4" t="s">
        <v>1126</v>
      </c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</row>
    <row r="454" spans="1:57" s="38" customFormat="1" ht="45.75" customHeight="1">
      <c r="A454" s="92" t="s">
        <v>1017</v>
      </c>
      <c r="B454" s="4" t="s">
        <v>1068</v>
      </c>
      <c r="C454" s="92"/>
      <c r="D454" s="92" t="s">
        <v>723</v>
      </c>
      <c r="E454" s="92" t="s">
        <v>723</v>
      </c>
      <c r="F454" s="92" t="s">
        <v>723</v>
      </c>
      <c r="G454" s="92" t="s">
        <v>723</v>
      </c>
      <c r="H454" s="92" t="s">
        <v>723</v>
      </c>
      <c r="I454" s="4" t="s">
        <v>456</v>
      </c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8">
        <v>5.5</v>
      </c>
      <c r="U454" s="8">
        <f>GEOMEAN(T454)</f>
        <v>5.5</v>
      </c>
      <c r="V454" s="9">
        <v>1375</v>
      </c>
      <c r="W454" s="9">
        <f>GEOMEAN(V454)</f>
        <v>1374.9999999999995</v>
      </c>
      <c r="X454" s="9" t="s">
        <v>1314</v>
      </c>
      <c r="Y454" s="9" t="s">
        <v>1314</v>
      </c>
      <c r="Z454" s="9"/>
      <c r="AA454" s="9" t="s">
        <v>922</v>
      </c>
      <c r="AB454" s="11">
        <v>0.25</v>
      </c>
      <c r="AC454" s="4">
        <v>30</v>
      </c>
      <c r="AD454" s="4" t="s">
        <v>1314</v>
      </c>
      <c r="AE454" s="4" t="s">
        <v>782</v>
      </c>
      <c r="AF454" s="4"/>
      <c r="AG454" s="10"/>
      <c r="AH454" s="4"/>
      <c r="AI454" s="4"/>
      <c r="AJ454" s="4"/>
      <c r="AK454" s="4"/>
      <c r="AL454" s="4"/>
      <c r="AM454" s="4"/>
      <c r="AN454" s="9"/>
      <c r="AO454" s="4"/>
      <c r="AP454" s="9"/>
      <c r="AQ454" s="9"/>
      <c r="AR454" s="4" t="s">
        <v>923</v>
      </c>
      <c r="AS454" s="4"/>
      <c r="AT454" s="4" t="s">
        <v>1007</v>
      </c>
      <c r="AU454" s="4" t="s">
        <v>1356</v>
      </c>
      <c r="AV454" s="4" t="s">
        <v>1357</v>
      </c>
      <c r="AW454" s="4" t="s">
        <v>887</v>
      </c>
      <c r="AX454" s="4" t="s">
        <v>890</v>
      </c>
      <c r="AY454" s="4"/>
      <c r="AZ454" s="4"/>
      <c r="BA454" s="4"/>
      <c r="BB454" s="4"/>
      <c r="BC454" s="4"/>
      <c r="BD454" s="4"/>
      <c r="BE454" s="4"/>
    </row>
    <row r="455" spans="1:57" s="38" customFormat="1" ht="45.75" customHeight="1">
      <c r="A455" s="93"/>
      <c r="B455" s="4" t="s">
        <v>1068</v>
      </c>
      <c r="C455" s="93"/>
      <c r="D455" s="85"/>
      <c r="E455" s="85"/>
      <c r="F455" s="85"/>
      <c r="G455" s="85"/>
      <c r="H455" s="8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>
        <v>1</v>
      </c>
      <c r="AC455" s="8">
        <v>53.333333333333336</v>
      </c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9"/>
      <c r="AO455" s="4"/>
      <c r="AP455" s="4"/>
      <c r="AQ455" s="4"/>
      <c r="AR455" s="4"/>
      <c r="AS455" s="4"/>
      <c r="AT455" s="4" t="s">
        <v>643</v>
      </c>
      <c r="AU455" s="4" t="s">
        <v>416</v>
      </c>
      <c r="AV455" s="4" t="s">
        <v>1358</v>
      </c>
      <c r="AW455" s="4" t="s">
        <v>317</v>
      </c>
      <c r="AX455" s="4"/>
      <c r="AY455" s="4"/>
      <c r="AZ455" s="4"/>
      <c r="BA455" s="4"/>
      <c r="BB455" s="4"/>
      <c r="BC455" s="4"/>
      <c r="BD455" s="4"/>
      <c r="BE455" s="4"/>
    </row>
    <row r="456" spans="1:57" s="38" customFormat="1" ht="45.75" customHeight="1">
      <c r="A456" s="94"/>
      <c r="B456" s="4" t="s">
        <v>1068</v>
      </c>
      <c r="C456" s="94"/>
      <c r="D456" s="86"/>
      <c r="E456" s="86"/>
      <c r="F456" s="86"/>
      <c r="G456" s="86"/>
      <c r="H456" s="86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>
        <v>0.25</v>
      </c>
      <c r="AC456" s="4">
        <v>0</v>
      </c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9"/>
      <c r="AO456" s="4"/>
      <c r="AP456" s="4"/>
      <c r="AQ456" s="4"/>
      <c r="AR456" s="4"/>
      <c r="AS456" s="4"/>
      <c r="AT456" s="4" t="s">
        <v>248</v>
      </c>
      <c r="AU456" s="4" t="s">
        <v>1359</v>
      </c>
      <c r="AV456" s="4" t="s">
        <v>1097</v>
      </c>
      <c r="AW456" s="4" t="s">
        <v>643</v>
      </c>
      <c r="AX456" s="4" t="s">
        <v>1360</v>
      </c>
      <c r="BA456" s="4"/>
      <c r="BB456" s="4"/>
      <c r="BC456" s="4"/>
      <c r="BD456" s="4"/>
      <c r="BE456" s="4"/>
    </row>
    <row r="457" spans="1:57" s="38" customFormat="1" ht="45.75" customHeight="1">
      <c r="A457" s="19" t="s">
        <v>876</v>
      </c>
      <c r="B457" s="19" t="s">
        <v>203</v>
      </c>
      <c r="C457" s="19"/>
      <c r="D457" s="19" t="s">
        <v>666</v>
      </c>
      <c r="E457" s="19" t="s">
        <v>723</v>
      </c>
      <c r="F457" s="19" t="s">
        <v>723</v>
      </c>
      <c r="G457" s="19" t="s">
        <v>723</v>
      </c>
      <c r="H457" s="19" t="s">
        <v>723</v>
      </c>
      <c r="I457" s="4" t="s">
        <v>928</v>
      </c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>
        <v>1.4</v>
      </c>
      <c r="U457" s="8">
        <f>GEOMEAN(T457)</f>
        <v>1.4</v>
      </c>
      <c r="V457" s="4">
        <v>350</v>
      </c>
      <c r="W457" s="9">
        <f>GEOMEAN(V457)</f>
        <v>349.9999999999999</v>
      </c>
      <c r="X457" s="4" t="s">
        <v>1314</v>
      </c>
      <c r="Y457" s="4" t="s">
        <v>1314</v>
      </c>
      <c r="Z457" s="4"/>
      <c r="AA457" s="4" t="s">
        <v>923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 t="s">
        <v>1365</v>
      </c>
      <c r="AM457" s="4" t="s">
        <v>1304</v>
      </c>
      <c r="AN457" s="9"/>
      <c r="AO457" s="4"/>
      <c r="AP457" s="9"/>
      <c r="AQ457" s="8">
        <v>2.8</v>
      </c>
      <c r="AR457" s="4" t="s">
        <v>923</v>
      </c>
      <c r="AS457" s="4"/>
      <c r="AT457" s="4" t="s">
        <v>619</v>
      </c>
      <c r="AU457" s="4" t="s">
        <v>1126</v>
      </c>
      <c r="AV457" s="4"/>
      <c r="AW457" s="4"/>
      <c r="AX457" s="4"/>
      <c r="AY457" s="4"/>
      <c r="AZ457" s="4"/>
      <c r="BA457" s="4"/>
      <c r="BB457" s="4"/>
      <c r="BC457" s="4"/>
      <c r="BD457" s="4"/>
      <c r="BE457" s="4"/>
    </row>
    <row r="458" spans="1:57" s="38" customFormat="1" ht="45.75" customHeight="1">
      <c r="A458" s="92" t="s">
        <v>810</v>
      </c>
      <c r="B458" s="4" t="s">
        <v>1091</v>
      </c>
      <c r="C458" s="92"/>
      <c r="D458" s="92" t="s">
        <v>666</v>
      </c>
      <c r="E458" s="92" t="s">
        <v>723</v>
      </c>
      <c r="F458" s="92" t="s">
        <v>723</v>
      </c>
      <c r="G458" s="92" t="s">
        <v>723</v>
      </c>
      <c r="H458" s="92" t="s">
        <v>723</v>
      </c>
      <c r="I458" s="4" t="s">
        <v>457</v>
      </c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11">
        <v>2.5</v>
      </c>
      <c r="U458" s="8">
        <f>GEOMEAN(T458:T459,T462:T463)</f>
        <v>1.7520568106013579</v>
      </c>
      <c r="V458" s="4">
        <f>T458*250</f>
        <v>625</v>
      </c>
      <c r="W458" s="9">
        <f>GEOMEAN(V458:V459,V462:V463)</f>
        <v>438.0142026503395</v>
      </c>
      <c r="X458" s="4" t="s">
        <v>1314</v>
      </c>
      <c r="Y458" s="4" t="s">
        <v>787</v>
      </c>
      <c r="Z458" s="4"/>
      <c r="AA458" s="4" t="s">
        <v>922</v>
      </c>
      <c r="AB458" s="11">
        <v>0.25</v>
      </c>
      <c r="AC458" s="4">
        <v>30</v>
      </c>
      <c r="AD458" s="4" t="s">
        <v>1314</v>
      </c>
      <c r="AE458" s="4" t="s">
        <v>782</v>
      </c>
      <c r="AF458" s="4" t="s">
        <v>1097</v>
      </c>
      <c r="AG458" s="4">
        <v>0.1</v>
      </c>
      <c r="AH458" s="4">
        <v>0</v>
      </c>
      <c r="AI458" s="4" t="s">
        <v>1018</v>
      </c>
      <c r="AJ458" s="4" t="s">
        <v>783</v>
      </c>
      <c r="AK458" s="4"/>
      <c r="AL458" s="4" t="s">
        <v>1365</v>
      </c>
      <c r="AM458" s="4" t="s">
        <v>1305</v>
      </c>
      <c r="AN458" s="8"/>
      <c r="AO458" s="4"/>
      <c r="AP458" s="9"/>
      <c r="AQ458" s="8"/>
      <c r="AR458" s="4" t="s">
        <v>922</v>
      </c>
      <c r="AS458" s="4"/>
      <c r="AT458" s="4" t="s">
        <v>1007</v>
      </c>
      <c r="AU458" s="4" t="s">
        <v>620</v>
      </c>
      <c r="AV458" s="4" t="s">
        <v>654</v>
      </c>
      <c r="AW458" s="4" t="s">
        <v>667</v>
      </c>
      <c r="AX458" s="4" t="s">
        <v>668</v>
      </c>
      <c r="AY458" s="4" t="s">
        <v>887</v>
      </c>
      <c r="AZ458" s="4" t="s">
        <v>890</v>
      </c>
      <c r="BA458" s="4" t="s">
        <v>415</v>
      </c>
      <c r="BB458" s="4"/>
      <c r="BC458" s="4"/>
      <c r="BD458" s="4"/>
      <c r="BE458" s="4"/>
    </row>
    <row r="459" spans="1:57" s="38" customFormat="1" ht="45.75" customHeight="1">
      <c r="A459" s="93"/>
      <c r="B459" s="4" t="s">
        <v>1091</v>
      </c>
      <c r="C459" s="93"/>
      <c r="D459" s="93"/>
      <c r="E459" s="93"/>
      <c r="F459" s="93"/>
      <c r="G459" s="93"/>
      <c r="H459" s="93"/>
      <c r="I459" s="4" t="s">
        <v>568</v>
      </c>
      <c r="J459" s="4">
        <v>0.25</v>
      </c>
      <c r="K459" s="4">
        <v>1.3</v>
      </c>
      <c r="L459" s="4">
        <v>0.5</v>
      </c>
      <c r="M459" s="4">
        <v>1.4</v>
      </c>
      <c r="N459" s="4">
        <v>1</v>
      </c>
      <c r="O459" s="4">
        <v>1.4</v>
      </c>
      <c r="P459" s="4">
        <v>2.5</v>
      </c>
      <c r="Q459" s="4">
        <v>1.8</v>
      </c>
      <c r="R459" s="4">
        <v>5</v>
      </c>
      <c r="S459" s="4">
        <v>3.1</v>
      </c>
      <c r="T459" s="8">
        <v>4.8076923076923075</v>
      </c>
      <c r="U459" s="4"/>
      <c r="V459" s="9">
        <v>1201.923076923077</v>
      </c>
      <c r="W459" s="4"/>
      <c r="X459" s="9" t="s">
        <v>1314</v>
      </c>
      <c r="Y459" s="4"/>
      <c r="Z459" s="4"/>
      <c r="AA459" s="9"/>
      <c r="AB459" s="4">
        <v>0.25</v>
      </c>
      <c r="AC459" s="4">
        <v>20</v>
      </c>
      <c r="AD459" s="4"/>
      <c r="AE459" s="4"/>
      <c r="AF459" s="11"/>
      <c r="AG459" s="4"/>
      <c r="AH459" s="4"/>
      <c r="AI459" s="4"/>
      <c r="AJ459" s="4"/>
      <c r="AK459" s="4"/>
      <c r="AL459" s="4"/>
      <c r="AM459" s="4"/>
      <c r="AN459" s="8"/>
      <c r="AO459" s="4"/>
      <c r="AP459" s="4"/>
      <c r="AQ459" s="8"/>
      <c r="AR459" s="4"/>
      <c r="AS459" s="4"/>
      <c r="AT459" s="4" t="s">
        <v>495</v>
      </c>
      <c r="AU459" s="4" t="s">
        <v>416</v>
      </c>
      <c r="AV459" s="4" t="s">
        <v>669</v>
      </c>
      <c r="AW459" s="4"/>
      <c r="AX459" s="4"/>
      <c r="AY459" s="4"/>
      <c r="AZ459" s="4"/>
      <c r="BA459" s="4"/>
      <c r="BB459" s="4"/>
      <c r="BC459" s="4"/>
      <c r="BD459" s="4"/>
      <c r="BE459" s="4"/>
    </row>
    <row r="460" spans="1:57" s="38" customFormat="1" ht="45.75" customHeight="1">
      <c r="A460" s="93"/>
      <c r="B460" s="4" t="s">
        <v>1091</v>
      </c>
      <c r="C460" s="93"/>
      <c r="D460" s="93"/>
      <c r="E460" s="93"/>
      <c r="F460" s="93"/>
      <c r="G460" s="93"/>
      <c r="H460" s="93"/>
      <c r="I460" s="4" t="s">
        <v>568</v>
      </c>
      <c r="J460" s="4">
        <v>0.5</v>
      </c>
      <c r="K460" s="4">
        <v>1.1</v>
      </c>
      <c r="L460" s="4">
        <v>1</v>
      </c>
      <c r="M460" s="4">
        <v>1.5</v>
      </c>
      <c r="N460" s="4">
        <v>2.5</v>
      </c>
      <c r="O460" s="4">
        <v>1.5</v>
      </c>
      <c r="P460" s="4"/>
      <c r="Q460" s="4"/>
      <c r="R460" s="4"/>
      <c r="S460" s="4"/>
      <c r="T460" s="4" t="s">
        <v>544</v>
      </c>
      <c r="U460" s="4"/>
      <c r="V460" s="4" t="s">
        <v>544</v>
      </c>
      <c r="W460" s="4"/>
      <c r="X460" s="4" t="s">
        <v>1018</v>
      </c>
      <c r="Y460" s="4"/>
      <c r="Z460" s="4" t="s">
        <v>1097</v>
      </c>
      <c r="AA460" s="4"/>
      <c r="AB460" s="4">
        <v>2</v>
      </c>
      <c r="AC460" s="4">
        <v>50</v>
      </c>
      <c r="AD460" s="4"/>
      <c r="AE460" s="4"/>
      <c r="AF460" s="4"/>
      <c r="AG460" s="4"/>
      <c r="AH460" s="4"/>
      <c r="AI460" s="4"/>
      <c r="AJ460" s="4"/>
      <c r="AK460" s="4"/>
      <c r="AL460" s="4"/>
      <c r="AM460" s="4" t="s">
        <v>1306</v>
      </c>
      <c r="AN460" s="8"/>
      <c r="AO460" s="4"/>
      <c r="AP460" s="4"/>
      <c r="AQ460" s="8"/>
      <c r="AR460" s="4"/>
      <c r="AS460" s="4"/>
      <c r="AT460" s="4" t="s">
        <v>414</v>
      </c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</row>
    <row r="461" spans="1:57" s="38" customFormat="1" ht="45.75" customHeight="1">
      <c r="A461" s="93"/>
      <c r="B461" s="4" t="s">
        <v>1091</v>
      </c>
      <c r="C461" s="93"/>
      <c r="D461" s="93"/>
      <c r="E461" s="93"/>
      <c r="F461" s="93"/>
      <c r="G461" s="93"/>
      <c r="H461" s="93"/>
      <c r="I461" s="4" t="s">
        <v>436</v>
      </c>
      <c r="J461" s="4">
        <v>0.25</v>
      </c>
      <c r="K461" s="4">
        <v>2</v>
      </c>
      <c r="L461" s="4">
        <v>0.5</v>
      </c>
      <c r="M461" s="4">
        <v>2.4</v>
      </c>
      <c r="N461" s="4">
        <v>1</v>
      </c>
      <c r="O461" s="4">
        <v>2.8</v>
      </c>
      <c r="P461" s="4">
        <v>2.5</v>
      </c>
      <c r="Q461" s="4">
        <v>3</v>
      </c>
      <c r="R461" s="4">
        <v>5</v>
      </c>
      <c r="S461" s="4">
        <v>2.3</v>
      </c>
      <c r="T461" s="4" t="s">
        <v>544</v>
      </c>
      <c r="U461" s="4"/>
      <c r="V461" s="4" t="s">
        <v>544</v>
      </c>
      <c r="W461" s="4"/>
      <c r="X461" s="4" t="s">
        <v>1018</v>
      </c>
      <c r="Y461" s="4"/>
      <c r="Z461" s="4"/>
      <c r="AA461" s="4"/>
      <c r="AB461" s="4">
        <v>5</v>
      </c>
      <c r="AC461" s="4">
        <v>55</v>
      </c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8"/>
      <c r="AO461" s="4"/>
      <c r="AP461" s="4"/>
      <c r="AQ461" s="8"/>
      <c r="AR461" s="4"/>
      <c r="AS461" s="4"/>
      <c r="AT461" s="4" t="s">
        <v>495</v>
      </c>
      <c r="AU461" s="4" t="s">
        <v>413</v>
      </c>
      <c r="AV461" s="4" t="s">
        <v>552</v>
      </c>
      <c r="AW461" s="4"/>
      <c r="AX461" s="4"/>
      <c r="AY461" s="4"/>
      <c r="AZ461" s="4"/>
      <c r="BA461" s="4"/>
      <c r="BB461" s="4"/>
      <c r="BC461" s="4"/>
      <c r="BD461" s="4"/>
      <c r="BE461" s="4"/>
    </row>
    <row r="462" spans="1:57" s="38" customFormat="1" ht="45.75" customHeight="1">
      <c r="A462" s="93"/>
      <c r="B462" s="4" t="s">
        <v>1091</v>
      </c>
      <c r="C462" s="93"/>
      <c r="D462" s="93"/>
      <c r="E462" s="93"/>
      <c r="F462" s="93"/>
      <c r="G462" s="93"/>
      <c r="H462" s="93"/>
      <c r="I462" s="4" t="s">
        <v>928</v>
      </c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>
        <f>V462/250</f>
        <v>0.56</v>
      </c>
      <c r="U462" s="4"/>
      <c r="V462" s="4">
        <v>140</v>
      </c>
      <c r="W462" s="4"/>
      <c r="X462" s="4" t="s">
        <v>787</v>
      </c>
      <c r="Y462" s="4"/>
      <c r="Z462" s="4"/>
      <c r="AA462" s="4"/>
      <c r="AB462" s="4">
        <v>5</v>
      </c>
      <c r="AC462" s="4">
        <v>35</v>
      </c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8"/>
      <c r="AO462" s="4"/>
      <c r="AP462" s="4"/>
      <c r="AQ462" s="8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</row>
    <row r="463" spans="1:57" s="38" customFormat="1" ht="45.75" customHeight="1">
      <c r="A463" s="94"/>
      <c r="B463" s="4" t="s">
        <v>1091</v>
      </c>
      <c r="C463" s="94"/>
      <c r="D463" s="94"/>
      <c r="E463" s="94"/>
      <c r="F463" s="94"/>
      <c r="G463" s="94"/>
      <c r="H463" s="94"/>
      <c r="I463" s="4" t="s">
        <v>928</v>
      </c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>
        <f>V463/250</f>
        <v>1.4</v>
      </c>
      <c r="U463" s="4"/>
      <c r="V463" s="4">
        <v>350</v>
      </c>
      <c r="W463" s="4"/>
      <c r="X463" s="4" t="s">
        <v>1314</v>
      </c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8"/>
      <c r="AO463" s="4"/>
      <c r="AP463" s="4"/>
      <c r="AQ463" s="8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</row>
    <row r="464" spans="1:57" s="38" customFormat="1" ht="45.75" customHeight="1">
      <c r="A464" s="92" t="s">
        <v>1004</v>
      </c>
      <c r="B464" s="4" t="s">
        <v>741</v>
      </c>
      <c r="C464" s="92"/>
      <c r="D464" s="92" t="s">
        <v>723</v>
      </c>
      <c r="E464" s="92" t="s">
        <v>723</v>
      </c>
      <c r="F464" s="92" t="s">
        <v>723</v>
      </c>
      <c r="G464" s="92" t="s">
        <v>723</v>
      </c>
      <c r="H464" s="92" t="s">
        <v>723</v>
      </c>
      <c r="I464" s="4" t="s">
        <v>928</v>
      </c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>
        <f>V464/250</f>
        <v>3.88</v>
      </c>
      <c r="U464" s="8">
        <f>GEOMEAN(T464)</f>
        <v>3.88</v>
      </c>
      <c r="V464" s="4">
        <v>970</v>
      </c>
      <c r="W464" s="9">
        <f>GEOMEAN(V464)</f>
        <v>970.0000000000002</v>
      </c>
      <c r="X464" s="4" t="s">
        <v>1314</v>
      </c>
      <c r="Y464" s="4" t="s">
        <v>1314</v>
      </c>
      <c r="Z464" s="4"/>
      <c r="AA464" s="4" t="s">
        <v>923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 t="s">
        <v>1365</v>
      </c>
      <c r="AM464" s="4"/>
      <c r="AN464" s="9"/>
      <c r="AO464" s="4" t="s">
        <v>1307</v>
      </c>
      <c r="AP464" s="9">
        <v>700</v>
      </c>
      <c r="AQ464" s="9">
        <v>700</v>
      </c>
      <c r="AR464" s="4" t="s">
        <v>923</v>
      </c>
      <c r="AS464" s="4"/>
      <c r="AT464" s="4" t="s">
        <v>1151</v>
      </c>
      <c r="AU464" s="4" t="s">
        <v>35</v>
      </c>
      <c r="AV464" s="4"/>
      <c r="AW464" s="4"/>
      <c r="AX464" s="4"/>
      <c r="AY464" s="4"/>
      <c r="AZ464" s="4"/>
      <c r="BA464" s="4"/>
      <c r="BB464" s="4"/>
      <c r="BC464" s="4"/>
      <c r="BD464" s="4"/>
      <c r="BE464" s="4"/>
    </row>
    <row r="465" spans="1:57" s="38" customFormat="1" ht="45.75" customHeight="1">
      <c r="A465" s="94"/>
      <c r="B465" s="4" t="s">
        <v>741</v>
      </c>
      <c r="C465" s="94"/>
      <c r="D465" s="94"/>
      <c r="E465" s="94"/>
      <c r="F465" s="94"/>
      <c r="G465" s="94"/>
      <c r="H465" s="9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8"/>
      <c r="V465" s="4"/>
      <c r="W465" s="9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9"/>
      <c r="AO465" s="4"/>
      <c r="AP465" s="4"/>
      <c r="AQ465" s="4"/>
      <c r="AR465" s="4"/>
      <c r="AS465" s="4"/>
      <c r="AT465" s="4" t="s">
        <v>1151</v>
      </c>
      <c r="AU465" s="4" t="s">
        <v>35</v>
      </c>
      <c r="AV465" s="4"/>
      <c r="AW465" s="4"/>
      <c r="AX465" s="4"/>
      <c r="AY465" s="4"/>
      <c r="AZ465" s="4"/>
      <c r="BA465" s="4"/>
      <c r="BB465" s="4"/>
      <c r="BC465" s="4"/>
      <c r="BD465" s="4"/>
      <c r="BE465" s="4"/>
    </row>
    <row r="466" spans="1:57" s="38" customFormat="1" ht="45.75" customHeight="1">
      <c r="A466" s="7" t="s">
        <v>304</v>
      </c>
      <c r="B466" s="7" t="s">
        <v>935</v>
      </c>
      <c r="C466" s="7"/>
      <c r="D466" s="7" t="s">
        <v>670</v>
      </c>
      <c r="E466" s="7">
        <v>144.2</v>
      </c>
      <c r="F466" s="7" t="s">
        <v>671</v>
      </c>
      <c r="G466" s="7" t="s">
        <v>1101</v>
      </c>
      <c r="H466" s="7" t="s">
        <v>672</v>
      </c>
      <c r="I466" s="7" t="s">
        <v>821</v>
      </c>
      <c r="J466" s="7">
        <v>10</v>
      </c>
      <c r="K466" s="7">
        <v>0.7</v>
      </c>
      <c r="L466" s="7">
        <v>25</v>
      </c>
      <c r="M466" s="7">
        <v>1</v>
      </c>
      <c r="N466" s="7">
        <v>50</v>
      </c>
      <c r="O466" s="7">
        <v>1.6</v>
      </c>
      <c r="P466" s="7"/>
      <c r="Q466" s="7"/>
      <c r="R466" s="7"/>
      <c r="S466" s="7"/>
      <c r="T466" s="4" t="s">
        <v>544</v>
      </c>
      <c r="U466" s="8" t="s">
        <v>544</v>
      </c>
      <c r="V466" s="4" t="s">
        <v>544</v>
      </c>
      <c r="W466" s="9" t="s">
        <v>544</v>
      </c>
      <c r="X466" s="4" t="s">
        <v>1018</v>
      </c>
      <c r="Y466" s="4" t="s">
        <v>1018</v>
      </c>
      <c r="Z466" s="4"/>
      <c r="AA466" s="4" t="s">
        <v>923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 t="s">
        <v>1365</v>
      </c>
      <c r="AM466" s="4" t="s">
        <v>1308</v>
      </c>
      <c r="AN466" s="4">
        <v>690</v>
      </c>
      <c r="AO466" s="4"/>
      <c r="AP466" s="9"/>
      <c r="AQ466" s="9">
        <v>690</v>
      </c>
      <c r="AR466" s="4" t="s">
        <v>923</v>
      </c>
      <c r="AS466" s="4"/>
      <c r="AT466" s="4" t="s">
        <v>1096</v>
      </c>
      <c r="AU466" s="4" t="s">
        <v>885</v>
      </c>
      <c r="AV466" s="4" t="s">
        <v>1055</v>
      </c>
      <c r="AW466" s="4" t="s">
        <v>598</v>
      </c>
      <c r="AX466" s="4" t="s">
        <v>378</v>
      </c>
      <c r="AY466" s="4" t="s">
        <v>948</v>
      </c>
      <c r="AZ466" s="4" t="s">
        <v>889</v>
      </c>
      <c r="BA466" s="4"/>
      <c r="BB466" s="4"/>
      <c r="BC466" s="4"/>
      <c r="BD466" s="4"/>
      <c r="BE466" s="4"/>
    </row>
    <row r="467" spans="1:57" s="38" customFormat="1" ht="45.75" customHeight="1">
      <c r="A467" s="4" t="s">
        <v>365</v>
      </c>
      <c r="B467" s="4" t="s">
        <v>560</v>
      </c>
      <c r="C467" s="4"/>
      <c r="D467" s="4" t="s">
        <v>723</v>
      </c>
      <c r="E467" s="4" t="s">
        <v>723</v>
      </c>
      <c r="F467" s="4" t="s">
        <v>723</v>
      </c>
      <c r="G467" s="4" t="s">
        <v>723</v>
      </c>
      <c r="H467" s="4" t="s">
        <v>723</v>
      </c>
      <c r="I467" s="4" t="s">
        <v>821</v>
      </c>
      <c r="J467" s="4">
        <v>10</v>
      </c>
      <c r="K467" s="4">
        <v>5.6</v>
      </c>
      <c r="L467" s="4">
        <v>25</v>
      </c>
      <c r="M467" s="4">
        <v>8.8</v>
      </c>
      <c r="N467" s="4">
        <v>50</v>
      </c>
      <c r="O467" s="4">
        <v>11.2</v>
      </c>
      <c r="P467" s="4"/>
      <c r="Q467" s="4"/>
      <c r="R467" s="4"/>
      <c r="S467" s="4"/>
      <c r="T467" s="8">
        <v>4.749782717643588</v>
      </c>
      <c r="U467" s="8">
        <f>GEOMEAN(T467)</f>
        <v>4.749782717643588</v>
      </c>
      <c r="V467" s="9">
        <v>1187.445679410897</v>
      </c>
      <c r="W467" s="9">
        <f>GEOMEAN(V467)</f>
        <v>1187.445679410897</v>
      </c>
      <c r="X467" s="9" t="s">
        <v>1314</v>
      </c>
      <c r="Y467" s="9" t="s">
        <v>1314</v>
      </c>
      <c r="Z467" s="9"/>
      <c r="AA467" s="9" t="s">
        <v>922</v>
      </c>
      <c r="AB467" s="4">
        <v>0.25</v>
      </c>
      <c r="AC467" s="4">
        <v>0</v>
      </c>
      <c r="AD467" s="4" t="s">
        <v>1018</v>
      </c>
      <c r="AE467" s="4" t="s">
        <v>783</v>
      </c>
      <c r="AF467" s="4"/>
      <c r="AG467" s="4"/>
      <c r="AH467" s="4"/>
      <c r="AI467" s="4"/>
      <c r="AJ467" s="4"/>
      <c r="AK467" s="4"/>
      <c r="AL467" s="4"/>
      <c r="AM467" s="4"/>
      <c r="AN467" s="9"/>
      <c r="AO467" s="4"/>
      <c r="AP467" s="9"/>
      <c r="AQ467" s="4"/>
      <c r="AR467" s="4" t="s">
        <v>923</v>
      </c>
      <c r="AS467" s="4"/>
      <c r="AT467" s="4" t="s">
        <v>386</v>
      </c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</row>
    <row r="468" spans="1:57" s="38" customFormat="1" ht="45.75" customHeight="1">
      <c r="A468" s="4" t="s">
        <v>1086</v>
      </c>
      <c r="B468" s="4" t="s">
        <v>1089</v>
      </c>
      <c r="C468" s="4"/>
      <c r="D468" s="4" t="s">
        <v>723</v>
      </c>
      <c r="E468" s="4" t="s">
        <v>723</v>
      </c>
      <c r="F468" s="4" t="s">
        <v>723</v>
      </c>
      <c r="G468" s="4" t="s">
        <v>723</v>
      </c>
      <c r="H468" s="4" t="s">
        <v>723</v>
      </c>
      <c r="I468" s="4" t="s">
        <v>928</v>
      </c>
      <c r="J468" s="4">
        <v>10</v>
      </c>
      <c r="K468" s="4">
        <v>2.6</v>
      </c>
      <c r="L468" s="4">
        <v>25</v>
      </c>
      <c r="M468" s="4">
        <v>14.9</v>
      </c>
      <c r="N468" s="4">
        <v>50</v>
      </c>
      <c r="O468" s="4">
        <v>6.9</v>
      </c>
      <c r="P468" s="4"/>
      <c r="Q468" s="4"/>
      <c r="R468" s="4"/>
      <c r="S468" s="4"/>
      <c r="T468" s="8">
        <v>10.487804878048781</v>
      </c>
      <c r="U468" s="8">
        <f>GEOMEAN(T468)</f>
        <v>10.487804878048781</v>
      </c>
      <c r="V468" s="9">
        <v>2621.951219512195</v>
      </c>
      <c r="W468" s="9">
        <f>GEOMEAN(V468)</f>
        <v>2621.951219512195</v>
      </c>
      <c r="X468" s="9" t="s">
        <v>895</v>
      </c>
      <c r="Y468" s="9" t="s">
        <v>895</v>
      </c>
      <c r="Z468" s="9"/>
      <c r="AA468" s="9" t="s">
        <v>922</v>
      </c>
      <c r="AB468" s="4">
        <v>5</v>
      </c>
      <c r="AC468" s="4">
        <v>20</v>
      </c>
      <c r="AD468" s="4" t="s">
        <v>1018</v>
      </c>
      <c r="AE468" s="4" t="s">
        <v>783</v>
      </c>
      <c r="AF468" s="4"/>
      <c r="AG468" s="4"/>
      <c r="AH468" s="4"/>
      <c r="AI468" s="4"/>
      <c r="AJ468" s="4"/>
      <c r="AK468" s="4"/>
      <c r="AL468" s="4"/>
      <c r="AM468" s="4"/>
      <c r="AN468" s="9"/>
      <c r="AO468" s="4"/>
      <c r="AP468" s="9"/>
      <c r="AQ468" s="4"/>
      <c r="AR468" s="4" t="s">
        <v>923</v>
      </c>
      <c r="AS468" s="4"/>
      <c r="AT468" s="4" t="s">
        <v>386</v>
      </c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</row>
    <row r="469" spans="1:57" s="38" customFormat="1" ht="46.5" customHeight="1">
      <c r="A469" s="19" t="s">
        <v>1030</v>
      </c>
      <c r="B469" s="7" t="s">
        <v>1031</v>
      </c>
      <c r="C469" s="4"/>
      <c r="D469" s="4"/>
      <c r="E469" s="4"/>
      <c r="F469" s="4"/>
      <c r="G469" s="4"/>
      <c r="H469" s="4"/>
      <c r="I469" s="4" t="s">
        <v>545</v>
      </c>
      <c r="J469" s="4">
        <v>4</v>
      </c>
      <c r="K469" s="4">
        <v>2.1</v>
      </c>
      <c r="L469" s="4">
        <v>10</v>
      </c>
      <c r="M469" s="4">
        <v>4.5</v>
      </c>
      <c r="N469" s="4">
        <v>25</v>
      </c>
      <c r="O469" s="4">
        <v>4.2</v>
      </c>
      <c r="P469" s="4"/>
      <c r="Q469" s="4"/>
      <c r="R469" s="4"/>
      <c r="S469" s="4"/>
      <c r="T469" s="8">
        <v>6.25</v>
      </c>
      <c r="U469" s="8">
        <v>6.25</v>
      </c>
      <c r="V469" s="9">
        <v>1562.5</v>
      </c>
      <c r="W469" s="9">
        <v>1562.5</v>
      </c>
      <c r="X469" s="4"/>
      <c r="Y469" s="4"/>
      <c r="Z469" s="4"/>
      <c r="AA469" s="4"/>
      <c r="AB469" s="4" t="s">
        <v>1038</v>
      </c>
      <c r="AC469" s="4" t="s">
        <v>1038</v>
      </c>
      <c r="AD469" s="4" t="s">
        <v>1018</v>
      </c>
      <c r="AE469" s="4" t="s">
        <v>1183</v>
      </c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 t="s">
        <v>140</v>
      </c>
      <c r="AR469" s="4"/>
      <c r="AS469" s="4"/>
      <c r="AT469" s="4" t="s">
        <v>254</v>
      </c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</row>
    <row r="470" spans="1:57" s="38" customFormat="1" ht="45.75" customHeight="1">
      <c r="A470" s="92" t="s">
        <v>861</v>
      </c>
      <c r="B470" s="4" t="s">
        <v>838</v>
      </c>
      <c r="C470" s="92" t="s">
        <v>1132</v>
      </c>
      <c r="D470" s="96" t="s">
        <v>1133</v>
      </c>
      <c r="E470" s="95">
        <v>217.2</v>
      </c>
      <c r="F470" s="92" t="s">
        <v>1134</v>
      </c>
      <c r="G470" s="92" t="s">
        <v>502</v>
      </c>
      <c r="H470" s="92" t="s">
        <v>660</v>
      </c>
      <c r="I470" s="4" t="s">
        <v>821</v>
      </c>
      <c r="J470" s="4">
        <v>0.0025</v>
      </c>
      <c r="K470" s="4">
        <v>2.9</v>
      </c>
      <c r="L470" s="4">
        <v>0.005</v>
      </c>
      <c r="M470" s="4">
        <v>4.9</v>
      </c>
      <c r="N470" s="4">
        <v>0.01</v>
      </c>
      <c r="O470" s="4">
        <v>12</v>
      </c>
      <c r="P470" s="4">
        <v>0.025</v>
      </c>
      <c r="Q470" s="4">
        <v>22</v>
      </c>
      <c r="R470" s="4">
        <v>0.05</v>
      </c>
      <c r="S470" s="4">
        <v>33</v>
      </c>
      <c r="T470" s="16">
        <v>0.003</v>
      </c>
      <c r="U470" s="32">
        <f>GEOMEAN(T470:T479)</f>
        <v>0.0027711441076402406</v>
      </c>
      <c r="V470" s="11"/>
      <c r="W470" s="11">
        <f>GEOMEAN(V470:V479)</f>
        <v>0.6867046568474978</v>
      </c>
      <c r="X470" s="11" t="s">
        <v>533</v>
      </c>
      <c r="Y470" s="11" t="s">
        <v>533</v>
      </c>
      <c r="Z470" s="4" t="s">
        <v>985</v>
      </c>
      <c r="AA470" s="11" t="s">
        <v>922</v>
      </c>
      <c r="AB470" s="4"/>
      <c r="AC470" s="4"/>
      <c r="AD470" s="4"/>
      <c r="AE470" s="4"/>
      <c r="AF470" s="4"/>
      <c r="AG470" s="4">
        <v>1</v>
      </c>
      <c r="AH470" s="4">
        <v>100</v>
      </c>
      <c r="AI470" s="4" t="s">
        <v>787</v>
      </c>
      <c r="AJ470" s="4" t="s">
        <v>784</v>
      </c>
      <c r="AK470" s="4"/>
      <c r="AL470" s="4"/>
      <c r="AM470" s="4"/>
      <c r="AN470" s="9"/>
      <c r="AO470" s="4"/>
      <c r="AP470" s="9"/>
      <c r="AQ470" s="4"/>
      <c r="AR470" s="4" t="s">
        <v>923</v>
      </c>
      <c r="AS470" s="4"/>
      <c r="AT470" s="4" t="s">
        <v>885</v>
      </c>
      <c r="AU470" s="4" t="s">
        <v>1135</v>
      </c>
      <c r="AV470" s="4" t="s">
        <v>1136</v>
      </c>
      <c r="AW470" s="4" t="s">
        <v>412</v>
      </c>
      <c r="AX470" s="4" t="s">
        <v>413</v>
      </c>
      <c r="AY470" s="4" t="s">
        <v>890</v>
      </c>
      <c r="AZ470" s="4"/>
      <c r="BA470" s="4"/>
      <c r="BB470" s="4"/>
      <c r="BC470" s="4"/>
      <c r="BD470" s="4"/>
      <c r="BE470" s="4"/>
    </row>
    <row r="471" spans="1:57" s="38" customFormat="1" ht="45.75" customHeight="1">
      <c r="A471" s="93"/>
      <c r="B471" s="4" t="s">
        <v>838</v>
      </c>
      <c r="C471" s="93"/>
      <c r="D471" s="85"/>
      <c r="E471" s="85"/>
      <c r="F471" s="93"/>
      <c r="G471" s="93"/>
      <c r="H471" s="93"/>
      <c r="I471" s="4" t="s">
        <v>1103</v>
      </c>
      <c r="J471" s="4">
        <v>0.0001</v>
      </c>
      <c r="K471" s="4">
        <v>1.6</v>
      </c>
      <c r="L471" s="4">
        <v>0.005</v>
      </c>
      <c r="M471" s="4">
        <v>8.7</v>
      </c>
      <c r="N471" s="4">
        <v>0.05</v>
      </c>
      <c r="O471" s="4">
        <v>55.2</v>
      </c>
      <c r="P471" s="4"/>
      <c r="Q471" s="4"/>
      <c r="R471" s="4"/>
      <c r="S471" s="4"/>
      <c r="T471" s="16">
        <v>0.0010661971830985915</v>
      </c>
      <c r="U471" s="4"/>
      <c r="V471" s="11">
        <v>0.26654929577464787</v>
      </c>
      <c r="W471" s="4"/>
      <c r="X471" s="11" t="s">
        <v>533</v>
      </c>
      <c r="Y471" s="11"/>
      <c r="Z471" s="11"/>
      <c r="AA471" s="11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9"/>
      <c r="AO471" s="4"/>
      <c r="AP471" s="9"/>
      <c r="AQ471" s="4"/>
      <c r="AR471" s="4"/>
      <c r="AS471" s="4"/>
      <c r="AT471" s="4" t="s">
        <v>643</v>
      </c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</row>
    <row r="472" spans="1:57" s="38" customFormat="1" ht="45.75" customHeight="1">
      <c r="A472" s="93"/>
      <c r="B472" s="4" t="s">
        <v>838</v>
      </c>
      <c r="C472" s="93"/>
      <c r="D472" s="85"/>
      <c r="E472" s="85"/>
      <c r="F472" s="93"/>
      <c r="G472" s="93"/>
      <c r="H472" s="93"/>
      <c r="I472" s="4" t="s">
        <v>821</v>
      </c>
      <c r="J472" s="4">
        <v>0.1</v>
      </c>
      <c r="K472" s="4">
        <v>19.4</v>
      </c>
      <c r="L472" s="4">
        <v>0.25</v>
      </c>
      <c r="M472" s="4">
        <v>24.2</v>
      </c>
      <c r="N472" s="4">
        <v>0.5</v>
      </c>
      <c r="O472" s="4">
        <v>32</v>
      </c>
      <c r="P472" s="4"/>
      <c r="Q472" s="4"/>
      <c r="R472" s="4"/>
      <c r="S472" s="4"/>
      <c r="T472" s="16">
        <v>0.004368895300130198</v>
      </c>
      <c r="U472" s="4"/>
      <c r="V472" s="11">
        <v>1.0922238250325496</v>
      </c>
      <c r="W472" s="4"/>
      <c r="X472" s="11" t="s">
        <v>533</v>
      </c>
      <c r="Y472" s="11"/>
      <c r="Z472" s="11"/>
      <c r="AA472" s="11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9"/>
      <c r="AO472" s="4"/>
      <c r="AP472" s="9"/>
      <c r="AQ472" s="4"/>
      <c r="AR472" s="4"/>
      <c r="AS472" s="4"/>
      <c r="AT472" s="4" t="s">
        <v>348</v>
      </c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</row>
    <row r="473" spans="1:57" s="38" customFormat="1" ht="45.75" customHeight="1">
      <c r="A473" s="93"/>
      <c r="B473" s="4" t="s">
        <v>838</v>
      </c>
      <c r="C473" s="93"/>
      <c r="D473" s="85"/>
      <c r="E473" s="85"/>
      <c r="F473" s="93"/>
      <c r="G473" s="93"/>
      <c r="H473" s="93"/>
      <c r="I473" s="4" t="s">
        <v>821</v>
      </c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>
        <v>0.01</v>
      </c>
      <c r="U473" s="4"/>
      <c r="V473" s="11">
        <v>2.5</v>
      </c>
      <c r="W473" s="4"/>
      <c r="X473" s="11" t="s">
        <v>533</v>
      </c>
      <c r="Y473" s="11"/>
      <c r="Z473" s="11"/>
      <c r="AA473" s="11"/>
      <c r="AB473" s="11"/>
      <c r="AC473" s="4"/>
      <c r="AD473" s="4"/>
      <c r="AE473" s="4"/>
      <c r="AF473" s="11"/>
      <c r="AG473" s="10"/>
      <c r="AH473" s="4"/>
      <c r="AI473" s="4"/>
      <c r="AJ473" s="4"/>
      <c r="AK473" s="4"/>
      <c r="AL473" s="4"/>
      <c r="AM473" s="4"/>
      <c r="AN473" s="9"/>
      <c r="AO473" s="4"/>
      <c r="AP473" s="9"/>
      <c r="AQ473" s="4"/>
      <c r="AR473" s="4"/>
      <c r="AS473" s="4"/>
      <c r="AT473" s="4" t="s">
        <v>948</v>
      </c>
      <c r="AU473" s="4" t="s">
        <v>950</v>
      </c>
      <c r="AV473" s="4" t="s">
        <v>1096</v>
      </c>
      <c r="AW473" s="4" t="s">
        <v>1009</v>
      </c>
      <c r="AX473" s="4" t="s">
        <v>1137</v>
      </c>
      <c r="AY473" s="4"/>
      <c r="AZ473" s="4"/>
      <c r="BA473" s="4"/>
      <c r="BB473" s="4"/>
      <c r="BC473" s="4"/>
      <c r="BD473" s="4"/>
      <c r="BE473" s="4"/>
    </row>
    <row r="474" spans="1:57" s="38" customFormat="1" ht="45.75" customHeight="1">
      <c r="A474" s="93"/>
      <c r="B474" s="4" t="s">
        <v>838</v>
      </c>
      <c r="C474" s="93"/>
      <c r="D474" s="85"/>
      <c r="E474" s="85"/>
      <c r="F474" s="93"/>
      <c r="G474" s="93"/>
      <c r="H474" s="93"/>
      <c r="I474" s="4" t="s">
        <v>821</v>
      </c>
      <c r="J474" s="4">
        <v>0.0025</v>
      </c>
      <c r="K474" s="4">
        <v>3.4</v>
      </c>
      <c r="L474" s="4">
        <v>0.005</v>
      </c>
      <c r="M474" s="4">
        <v>4.4</v>
      </c>
      <c r="N474" s="4">
        <v>0.01</v>
      </c>
      <c r="O474" s="4">
        <v>4</v>
      </c>
      <c r="P474" s="4">
        <v>0.025</v>
      </c>
      <c r="Q474" s="4">
        <v>5.9</v>
      </c>
      <c r="R474" s="4">
        <v>0.05</v>
      </c>
      <c r="S474" s="4">
        <v>8.9</v>
      </c>
      <c r="T474" s="4">
        <v>0.002</v>
      </c>
      <c r="U474" s="4"/>
      <c r="V474" s="11">
        <v>0.5</v>
      </c>
      <c r="W474" s="4"/>
      <c r="X474" s="11" t="s">
        <v>533</v>
      </c>
      <c r="Y474" s="11"/>
      <c r="Z474" s="4" t="s">
        <v>412</v>
      </c>
      <c r="AA474" s="11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9"/>
      <c r="AO474" s="4"/>
      <c r="AP474" s="9"/>
      <c r="AQ474" s="4"/>
      <c r="AR474" s="4"/>
      <c r="AS474" s="4"/>
      <c r="AT474" s="4" t="s">
        <v>234</v>
      </c>
      <c r="AU474" s="4" t="s">
        <v>412</v>
      </c>
      <c r="AV474" s="4"/>
      <c r="AW474" s="4"/>
      <c r="AX474" s="4"/>
      <c r="AY474" s="4"/>
      <c r="AZ474" s="4"/>
      <c r="BA474" s="4"/>
      <c r="BB474" s="4"/>
      <c r="BC474" s="4"/>
      <c r="BD474" s="4"/>
      <c r="BE474" s="4"/>
    </row>
    <row r="475" spans="1:57" s="38" customFormat="1" ht="45.75" customHeight="1">
      <c r="A475" s="93"/>
      <c r="B475" s="4" t="s">
        <v>838</v>
      </c>
      <c r="C475" s="93"/>
      <c r="D475" s="85"/>
      <c r="E475" s="85"/>
      <c r="F475" s="93"/>
      <c r="G475" s="93"/>
      <c r="H475" s="93"/>
      <c r="I475" s="4" t="s">
        <v>1103</v>
      </c>
      <c r="J475" s="4">
        <v>0.0025</v>
      </c>
      <c r="K475" s="4">
        <v>2.9</v>
      </c>
      <c r="L475" s="4">
        <v>0.005</v>
      </c>
      <c r="M475" s="4">
        <v>4.9</v>
      </c>
      <c r="N475" s="4">
        <v>0.01</v>
      </c>
      <c r="O475" s="4">
        <v>12</v>
      </c>
      <c r="P475" s="4">
        <v>0.025</v>
      </c>
      <c r="Q475" s="4">
        <v>22</v>
      </c>
      <c r="R475" s="4">
        <v>0.05</v>
      </c>
      <c r="S475" s="4">
        <v>33</v>
      </c>
      <c r="T475" s="16">
        <v>0.003</v>
      </c>
      <c r="U475" s="4"/>
      <c r="V475" s="11">
        <v>0.75</v>
      </c>
      <c r="W475" s="4"/>
      <c r="X475" s="11" t="s">
        <v>533</v>
      </c>
      <c r="Y475" s="11"/>
      <c r="Z475" s="4"/>
      <c r="AA475" s="11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9"/>
      <c r="AO475" s="4"/>
      <c r="AP475" s="9"/>
      <c r="AQ475" s="4"/>
      <c r="AR475" s="4"/>
      <c r="AS475" s="4"/>
      <c r="AT475" s="4" t="s">
        <v>889</v>
      </c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</row>
    <row r="476" spans="1:57" s="38" customFormat="1" ht="85.5" customHeight="1">
      <c r="A476" s="93"/>
      <c r="B476" s="4" t="s">
        <v>838</v>
      </c>
      <c r="C476" s="93"/>
      <c r="D476" s="85"/>
      <c r="E476" s="85"/>
      <c r="F476" s="93"/>
      <c r="G476" s="93"/>
      <c r="H476" s="93"/>
      <c r="I476" s="4" t="s">
        <v>821</v>
      </c>
      <c r="J476" s="4">
        <v>0.0025</v>
      </c>
      <c r="K476" s="4">
        <v>3.9</v>
      </c>
      <c r="L476" s="4">
        <v>0.005</v>
      </c>
      <c r="M476" s="4">
        <v>4.8</v>
      </c>
      <c r="N476" s="4">
        <v>0.01</v>
      </c>
      <c r="O476" s="4">
        <v>6</v>
      </c>
      <c r="P476" s="4">
        <v>0.025</v>
      </c>
      <c r="Q476" s="4">
        <v>12</v>
      </c>
      <c r="R476" s="4">
        <v>0.5</v>
      </c>
      <c r="S476" s="4">
        <v>13</v>
      </c>
      <c r="T476" s="32">
        <v>0.0014</v>
      </c>
      <c r="U476" s="4"/>
      <c r="V476" s="11">
        <v>0.35</v>
      </c>
      <c r="W476" s="4"/>
      <c r="X476" s="11" t="s">
        <v>533</v>
      </c>
      <c r="Y476" s="11"/>
      <c r="Z476" s="4" t="s">
        <v>412</v>
      </c>
      <c r="AA476" s="11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9"/>
      <c r="AO476" s="4"/>
      <c r="AP476" s="9"/>
      <c r="AQ476" s="4"/>
      <c r="AR476" s="4"/>
      <c r="AS476" s="4"/>
      <c r="AT476" s="4" t="s">
        <v>412</v>
      </c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</row>
    <row r="477" spans="1:57" s="38" customFormat="1" ht="45.75" customHeight="1">
      <c r="A477" s="93"/>
      <c r="B477" s="4" t="s">
        <v>838</v>
      </c>
      <c r="C477" s="93"/>
      <c r="D477" s="85"/>
      <c r="E477" s="85"/>
      <c r="F477" s="93"/>
      <c r="G477" s="93"/>
      <c r="H477" s="93"/>
      <c r="I477" s="4" t="s">
        <v>821</v>
      </c>
      <c r="J477" s="4">
        <v>0.0025</v>
      </c>
      <c r="K477" s="4">
        <v>4</v>
      </c>
      <c r="L477" s="4">
        <v>0.005</v>
      </c>
      <c r="M477" s="4">
        <v>6.9</v>
      </c>
      <c r="N477" s="4">
        <v>0.01</v>
      </c>
      <c r="O477" s="4">
        <v>16</v>
      </c>
      <c r="P477" s="4">
        <v>0.025</v>
      </c>
      <c r="Q477" s="4">
        <v>40</v>
      </c>
      <c r="R477" s="4">
        <v>0.5</v>
      </c>
      <c r="S477" s="4">
        <v>59</v>
      </c>
      <c r="T477" s="32">
        <v>0.0025</v>
      </c>
      <c r="U477" s="4"/>
      <c r="V477" s="11">
        <v>0.625</v>
      </c>
      <c r="W477" s="4"/>
      <c r="X477" s="11" t="s">
        <v>533</v>
      </c>
      <c r="Y477" s="11"/>
      <c r="Z477" s="4" t="s">
        <v>412</v>
      </c>
      <c r="AA477" s="11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9"/>
      <c r="AO477" s="4"/>
      <c r="AP477" s="9"/>
      <c r="AQ477" s="4"/>
      <c r="AR477" s="4"/>
      <c r="AS477" s="4"/>
      <c r="AT477" s="4" t="s">
        <v>412</v>
      </c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</row>
    <row r="478" spans="1:57" s="38" customFormat="1" ht="45.75" customHeight="1">
      <c r="A478" s="93"/>
      <c r="B478" s="4" t="s">
        <v>838</v>
      </c>
      <c r="C478" s="93"/>
      <c r="D478" s="85"/>
      <c r="E478" s="85"/>
      <c r="F478" s="93"/>
      <c r="G478" s="93"/>
      <c r="H478" s="93"/>
      <c r="I478" s="4" t="s">
        <v>821</v>
      </c>
      <c r="J478" s="4">
        <v>0.0025</v>
      </c>
      <c r="K478" s="4">
        <v>3.8</v>
      </c>
      <c r="L478" s="4">
        <v>0.005</v>
      </c>
      <c r="M478" s="4">
        <v>6.2</v>
      </c>
      <c r="N478" s="4">
        <v>0.01</v>
      </c>
      <c r="O478" s="4">
        <v>7.7</v>
      </c>
      <c r="P478" s="4">
        <v>0.025</v>
      </c>
      <c r="Q478" s="4">
        <v>15</v>
      </c>
      <c r="R478" s="4">
        <v>0.5</v>
      </c>
      <c r="S478" s="4">
        <v>23</v>
      </c>
      <c r="T478" s="32">
        <v>0.0007</v>
      </c>
      <c r="U478" s="4"/>
      <c r="V478" s="11">
        <v>0.175</v>
      </c>
      <c r="W478" s="4"/>
      <c r="X478" s="11" t="s">
        <v>533</v>
      </c>
      <c r="Y478" s="11"/>
      <c r="Z478" s="4" t="s">
        <v>412</v>
      </c>
      <c r="AA478" s="11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9"/>
      <c r="AO478" s="4"/>
      <c r="AP478" s="9"/>
      <c r="AQ478" s="4"/>
      <c r="AR478" s="4"/>
      <c r="AS478" s="4"/>
      <c r="AT478" s="4" t="s">
        <v>412</v>
      </c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</row>
    <row r="479" spans="1:57" s="38" customFormat="1" ht="45.75" customHeight="1">
      <c r="A479" s="94"/>
      <c r="B479" s="4" t="s">
        <v>662</v>
      </c>
      <c r="C479" s="94"/>
      <c r="D479" s="86"/>
      <c r="E479" s="86"/>
      <c r="F479" s="94"/>
      <c r="G479" s="94"/>
      <c r="H479" s="94"/>
      <c r="I479" s="4" t="s">
        <v>928</v>
      </c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16">
        <v>0.013</v>
      </c>
      <c r="U479" s="4"/>
      <c r="V479" s="11">
        <v>3.25</v>
      </c>
      <c r="W479" s="4"/>
      <c r="X479" s="11" t="s">
        <v>533</v>
      </c>
      <c r="Y479" s="11"/>
      <c r="Z479" s="11"/>
      <c r="AA479" s="11"/>
      <c r="AB479" s="11"/>
      <c r="AC479" s="4"/>
      <c r="AD479" s="4"/>
      <c r="AE479" s="4"/>
      <c r="AF479" s="11"/>
      <c r="AG479" s="10"/>
      <c r="AH479" s="4"/>
      <c r="AI479" s="4"/>
      <c r="AJ479" s="4"/>
      <c r="AK479" s="4"/>
      <c r="AL479" s="4"/>
      <c r="AM479" s="4"/>
      <c r="AN479" s="9"/>
      <c r="AO479" s="4"/>
      <c r="AP479" s="9"/>
      <c r="AQ479" s="4"/>
      <c r="AR479" s="4"/>
      <c r="AS479" s="4"/>
      <c r="AT479" s="4" t="s">
        <v>949</v>
      </c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</row>
    <row r="480" spans="1:57" s="38" customFormat="1" ht="45.75" customHeight="1">
      <c r="A480" s="92" t="s">
        <v>1092</v>
      </c>
      <c r="B480" s="4" t="s">
        <v>1093</v>
      </c>
      <c r="C480" s="92"/>
      <c r="D480" s="96" t="s">
        <v>1138</v>
      </c>
      <c r="E480" s="92">
        <v>361.7</v>
      </c>
      <c r="F480" s="92" t="s">
        <v>1155</v>
      </c>
      <c r="G480" s="92" t="s">
        <v>502</v>
      </c>
      <c r="H480" s="92" t="s">
        <v>713</v>
      </c>
      <c r="I480" s="4" t="s">
        <v>436</v>
      </c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 t="s">
        <v>544</v>
      </c>
      <c r="U480" s="8">
        <f>GEOMEAN(T481:T483)</f>
        <v>21.884117951302695</v>
      </c>
      <c r="V480" s="11" t="s">
        <v>544</v>
      </c>
      <c r="W480" s="9">
        <f>GEOMEAN(V481:V483)</f>
        <v>5471.8634466309295</v>
      </c>
      <c r="X480" s="11" t="s">
        <v>1018</v>
      </c>
      <c r="Y480" s="11" t="s">
        <v>895</v>
      </c>
      <c r="Z480" s="11"/>
      <c r="AA480" s="11" t="s">
        <v>922</v>
      </c>
      <c r="AB480" s="4">
        <v>5</v>
      </c>
      <c r="AC480" s="4">
        <v>26</v>
      </c>
      <c r="AD480" s="4" t="s">
        <v>1018</v>
      </c>
      <c r="AE480" s="4" t="s">
        <v>783</v>
      </c>
      <c r="AF480" s="4"/>
      <c r="AG480" s="4"/>
      <c r="AH480" s="4"/>
      <c r="AI480" s="4"/>
      <c r="AJ480" s="4"/>
      <c r="AK480" s="4"/>
      <c r="AL480" s="4"/>
      <c r="AM480" s="4"/>
      <c r="AN480" s="9"/>
      <c r="AO480" s="4"/>
      <c r="AP480" s="9"/>
      <c r="AQ480" s="4"/>
      <c r="AR480" s="4" t="s">
        <v>923</v>
      </c>
      <c r="AS480" s="4"/>
      <c r="AT480" s="4" t="s">
        <v>497</v>
      </c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</row>
    <row r="481" spans="1:57" s="38" customFormat="1" ht="81" customHeight="1">
      <c r="A481" s="93"/>
      <c r="B481" s="4"/>
      <c r="C481" s="93"/>
      <c r="D481" s="107"/>
      <c r="E481" s="93"/>
      <c r="F481" s="93"/>
      <c r="G481" s="93"/>
      <c r="H481" s="93"/>
      <c r="I481" s="4" t="s">
        <v>436</v>
      </c>
      <c r="J481" s="4">
        <v>1</v>
      </c>
      <c r="K481" s="4">
        <v>0.81</v>
      </c>
      <c r="L481" s="4">
        <v>7</v>
      </c>
      <c r="M481" s="4">
        <v>1.42</v>
      </c>
      <c r="N481" s="4">
        <v>33</v>
      </c>
      <c r="O481" s="4">
        <v>4.91</v>
      </c>
      <c r="P481" s="4"/>
      <c r="Q481" s="4"/>
      <c r="R481" s="4"/>
      <c r="S481" s="4"/>
      <c r="T481" s="4">
        <v>18.8</v>
      </c>
      <c r="U481" s="8"/>
      <c r="V481" s="9">
        <v>4693</v>
      </c>
      <c r="W481" s="9"/>
      <c r="X481" s="11" t="s">
        <v>895</v>
      </c>
      <c r="Y481" s="11"/>
      <c r="Z481" s="11"/>
      <c r="AA481" s="11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9"/>
      <c r="AO481" s="4"/>
      <c r="AP481" s="9"/>
      <c r="AQ481" s="4"/>
      <c r="AR481" s="4"/>
      <c r="AS481" s="4"/>
      <c r="AT481" s="4" t="s">
        <v>498</v>
      </c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</row>
    <row r="482" spans="1:57" s="38" customFormat="1" ht="45.75" customHeight="1">
      <c r="A482" s="93"/>
      <c r="B482" s="4"/>
      <c r="C482" s="93"/>
      <c r="D482" s="107"/>
      <c r="E482" s="93"/>
      <c r="F482" s="93"/>
      <c r="G482" s="93"/>
      <c r="H482" s="93"/>
      <c r="I482" s="4" t="s">
        <v>436</v>
      </c>
      <c r="J482" s="4">
        <v>1</v>
      </c>
      <c r="K482" s="4">
        <v>1.13</v>
      </c>
      <c r="L482" s="4">
        <v>7</v>
      </c>
      <c r="M482" s="4">
        <v>1.49</v>
      </c>
      <c r="N482" s="4">
        <v>33</v>
      </c>
      <c r="O482" s="4">
        <v>3.14</v>
      </c>
      <c r="P482" s="4"/>
      <c r="Q482" s="4"/>
      <c r="R482" s="4"/>
      <c r="S482" s="4"/>
      <c r="T482" s="4">
        <v>30.8</v>
      </c>
      <c r="U482" s="8"/>
      <c r="V482" s="9">
        <v>7698</v>
      </c>
      <c r="W482" s="9"/>
      <c r="X482" s="11" t="s">
        <v>895</v>
      </c>
      <c r="Y482" s="11"/>
      <c r="Z482" s="11"/>
      <c r="AA482" s="11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9"/>
      <c r="AO482" s="4"/>
      <c r="AP482" s="9"/>
      <c r="AQ482" s="4"/>
      <c r="AR482" s="4"/>
      <c r="AS482" s="4"/>
      <c r="AT482" s="4" t="s">
        <v>499</v>
      </c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</row>
    <row r="483" spans="1:57" s="38" customFormat="1" ht="45.75" customHeight="1">
      <c r="A483" s="94"/>
      <c r="B483" s="4"/>
      <c r="C483" s="94"/>
      <c r="D483" s="72"/>
      <c r="E483" s="94"/>
      <c r="F483" s="94"/>
      <c r="G483" s="94"/>
      <c r="H483" s="94"/>
      <c r="I483" s="4" t="s">
        <v>436</v>
      </c>
      <c r="J483" s="4">
        <v>1</v>
      </c>
      <c r="K483" s="4">
        <v>1.2</v>
      </c>
      <c r="L483" s="4">
        <v>7</v>
      </c>
      <c r="M483" s="4">
        <v>1.2</v>
      </c>
      <c r="N483" s="4">
        <v>33</v>
      </c>
      <c r="O483" s="4">
        <v>5.4</v>
      </c>
      <c r="P483" s="4"/>
      <c r="Q483" s="4"/>
      <c r="R483" s="4"/>
      <c r="S483" s="4"/>
      <c r="T483" s="4">
        <v>18.1</v>
      </c>
      <c r="U483" s="8"/>
      <c r="V483" s="9">
        <v>4535</v>
      </c>
      <c r="W483" s="9"/>
      <c r="X483" s="11" t="s">
        <v>895</v>
      </c>
      <c r="Y483" s="11"/>
      <c r="Z483" s="11"/>
      <c r="AA483" s="11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9"/>
      <c r="AO483" s="4"/>
      <c r="AP483" s="9"/>
      <c r="AQ483" s="4"/>
      <c r="AR483" s="4"/>
      <c r="AS483" s="4"/>
      <c r="AT483" s="4" t="s">
        <v>185</v>
      </c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</row>
    <row r="484" spans="1:57" s="38" customFormat="1" ht="45.75" customHeight="1">
      <c r="A484" s="19" t="s">
        <v>230</v>
      </c>
      <c r="B484" s="4" t="s">
        <v>231</v>
      </c>
      <c r="C484" s="4"/>
      <c r="D484" s="4" t="s">
        <v>723</v>
      </c>
      <c r="E484" s="4" t="s">
        <v>723</v>
      </c>
      <c r="F484" s="4" t="s">
        <v>723</v>
      </c>
      <c r="G484" s="4" t="s">
        <v>723</v>
      </c>
      <c r="H484" s="4" t="s">
        <v>723</v>
      </c>
      <c r="I484" s="4" t="s">
        <v>585</v>
      </c>
      <c r="J484" s="4">
        <v>2.5</v>
      </c>
      <c r="K484" s="4">
        <v>1.1</v>
      </c>
      <c r="L484" s="4">
        <v>5</v>
      </c>
      <c r="M484" s="4">
        <v>2.1</v>
      </c>
      <c r="N484" s="4">
        <v>10</v>
      </c>
      <c r="O484" s="4">
        <v>3.1</v>
      </c>
      <c r="P484" s="4">
        <v>25</v>
      </c>
      <c r="Q484" s="4">
        <v>3.6</v>
      </c>
      <c r="R484" s="4">
        <v>50</v>
      </c>
      <c r="S484" s="4">
        <v>5</v>
      </c>
      <c r="T484" s="4">
        <v>9.6</v>
      </c>
      <c r="U484" s="8">
        <f>GEOMEAN(T484)</f>
        <v>9.600000000000001</v>
      </c>
      <c r="V484" s="4">
        <v>2400</v>
      </c>
      <c r="W484" s="9">
        <f>GEOMEAN(V484)</f>
        <v>2400.0000000000005</v>
      </c>
      <c r="X484" s="4" t="s">
        <v>1314</v>
      </c>
      <c r="Y484" s="4" t="s">
        <v>1314</v>
      </c>
      <c r="Z484" s="4"/>
      <c r="AA484" s="4" t="s">
        <v>923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 t="s">
        <v>1365</v>
      </c>
      <c r="AM484" s="4" t="s">
        <v>1385</v>
      </c>
      <c r="AN484" s="9"/>
      <c r="AO484" s="4"/>
      <c r="AP484" s="9"/>
      <c r="AQ484" s="9">
        <v>5517</v>
      </c>
      <c r="AR484" s="4" t="s">
        <v>923</v>
      </c>
      <c r="AS484" s="4"/>
      <c r="AT484" s="4" t="s">
        <v>327</v>
      </c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</row>
    <row r="485" spans="1:57" s="38" customFormat="1" ht="45.75" customHeight="1">
      <c r="A485" s="92" t="s">
        <v>829</v>
      </c>
      <c r="B485" s="4" t="s">
        <v>830</v>
      </c>
      <c r="C485" s="92"/>
      <c r="D485" s="96" t="s">
        <v>290</v>
      </c>
      <c r="E485" s="95">
        <v>334.4</v>
      </c>
      <c r="F485" s="92" t="s">
        <v>292</v>
      </c>
      <c r="G485" s="92" t="s">
        <v>502</v>
      </c>
      <c r="H485" s="92" t="s">
        <v>291</v>
      </c>
      <c r="I485" s="4" t="s">
        <v>568</v>
      </c>
      <c r="J485" s="8">
        <v>2.5</v>
      </c>
      <c r="K485" s="8">
        <v>1</v>
      </c>
      <c r="L485" s="8">
        <v>5</v>
      </c>
      <c r="M485" s="8">
        <v>1</v>
      </c>
      <c r="N485" s="7" t="s">
        <v>506</v>
      </c>
      <c r="O485" s="7">
        <v>1.4</v>
      </c>
      <c r="P485" s="8">
        <v>25</v>
      </c>
      <c r="Q485" s="8">
        <v>2.1</v>
      </c>
      <c r="R485" s="8">
        <v>50</v>
      </c>
      <c r="S485" s="7">
        <v>6.6</v>
      </c>
      <c r="T485" s="7">
        <v>30</v>
      </c>
      <c r="U485" s="8">
        <f>GEOMEAN(T485:T490)</f>
        <v>24.160085095789206</v>
      </c>
      <c r="V485" s="9">
        <v>7500</v>
      </c>
      <c r="W485" s="9">
        <f>GEOMEAN(V485:V490)</f>
        <v>5965.418350090563</v>
      </c>
      <c r="X485" s="9" t="s">
        <v>895</v>
      </c>
      <c r="Y485" s="9" t="s">
        <v>895</v>
      </c>
      <c r="Z485" s="9" t="s">
        <v>1324</v>
      </c>
      <c r="AA485" s="9" t="s">
        <v>922</v>
      </c>
      <c r="AB485" s="4">
        <v>0.3</v>
      </c>
      <c r="AC485" s="9">
        <v>73.68421052631578</v>
      </c>
      <c r="AD485" s="11" t="s">
        <v>787</v>
      </c>
      <c r="AE485" s="11" t="s">
        <v>784</v>
      </c>
      <c r="AF485" s="11"/>
      <c r="AG485" s="4"/>
      <c r="AH485" s="4"/>
      <c r="AI485" s="4"/>
      <c r="AJ485" s="4"/>
      <c r="AK485" s="4"/>
      <c r="AL485" s="4" t="s">
        <v>1365</v>
      </c>
      <c r="AM485" s="4" t="s">
        <v>1309</v>
      </c>
      <c r="AN485" s="9">
        <v>17241</v>
      </c>
      <c r="AO485" s="4"/>
      <c r="AP485" s="8">
        <v>7.6</v>
      </c>
      <c r="AQ485" s="9">
        <v>362</v>
      </c>
      <c r="AR485" s="4" t="s">
        <v>922</v>
      </c>
      <c r="AS485" s="4"/>
      <c r="AT485" s="4" t="s">
        <v>885</v>
      </c>
      <c r="AU485" s="4" t="s">
        <v>886</v>
      </c>
      <c r="AV485" s="4" t="s">
        <v>414</v>
      </c>
      <c r="AW485" s="4" t="s">
        <v>887</v>
      </c>
      <c r="AX485" s="4" t="s">
        <v>191</v>
      </c>
      <c r="AY485" s="4"/>
      <c r="AZ485" s="4" t="s">
        <v>890</v>
      </c>
      <c r="BA485" s="4" t="s">
        <v>1126</v>
      </c>
      <c r="BB485" s="4" t="s">
        <v>415</v>
      </c>
      <c r="BC485" s="4"/>
      <c r="BD485" s="4"/>
      <c r="BE485" s="4"/>
    </row>
    <row r="486" spans="1:57" s="38" customFormat="1" ht="108" customHeight="1">
      <c r="A486" s="93"/>
      <c r="B486" s="4" t="s">
        <v>830</v>
      </c>
      <c r="C486" s="93"/>
      <c r="D486" s="85"/>
      <c r="E486" s="85"/>
      <c r="F486" s="93"/>
      <c r="G486" s="93"/>
      <c r="H486" s="93"/>
      <c r="I486" s="4" t="s">
        <v>568</v>
      </c>
      <c r="J486" s="4">
        <v>10</v>
      </c>
      <c r="K486" s="4">
        <v>1.5</v>
      </c>
      <c r="L486" s="4">
        <v>25</v>
      </c>
      <c r="M486" s="4">
        <v>3.8</v>
      </c>
      <c r="N486" s="4">
        <v>50</v>
      </c>
      <c r="O486" s="4">
        <v>8.9</v>
      </c>
      <c r="P486" s="4"/>
      <c r="Q486" s="4"/>
      <c r="R486" s="4"/>
      <c r="S486" s="4"/>
      <c r="T486" s="8">
        <v>19.782608695652172</v>
      </c>
      <c r="U486" s="4"/>
      <c r="V486" s="9">
        <f>T486*250</f>
        <v>4945.652173913043</v>
      </c>
      <c r="W486" s="4"/>
      <c r="X486" s="9" t="s">
        <v>895</v>
      </c>
      <c r="Y486" s="9"/>
      <c r="Z486" s="4" t="s">
        <v>1097</v>
      </c>
      <c r="AA486" s="9"/>
      <c r="AB486" s="4">
        <v>1</v>
      </c>
      <c r="AC486" s="4">
        <v>100</v>
      </c>
      <c r="AD486" s="4"/>
      <c r="AE486" s="4"/>
      <c r="AF486" s="4" t="s">
        <v>1097</v>
      </c>
      <c r="AG486" s="10"/>
      <c r="AH486" s="4"/>
      <c r="AI486" s="4"/>
      <c r="AJ486" s="4"/>
      <c r="AK486" s="4"/>
      <c r="AL486" s="4"/>
      <c r="AM486" s="4"/>
      <c r="AN486" s="4"/>
      <c r="AO486" s="4" t="s">
        <v>1310</v>
      </c>
      <c r="AP486" s="8"/>
      <c r="AQ486" s="4"/>
      <c r="AR486" s="4"/>
      <c r="AS486" s="4"/>
      <c r="AT486" s="4" t="s">
        <v>598</v>
      </c>
      <c r="AU486" s="4" t="s">
        <v>620</v>
      </c>
      <c r="AV486" s="4" t="s">
        <v>654</v>
      </c>
      <c r="AW486" s="4" t="s">
        <v>416</v>
      </c>
      <c r="AX486" s="4" t="s">
        <v>235</v>
      </c>
      <c r="AY486" s="4" t="s">
        <v>1126</v>
      </c>
      <c r="AZ486" s="4"/>
      <c r="BA486" s="4"/>
      <c r="BB486" s="4"/>
      <c r="BC486" s="4"/>
      <c r="BD486" s="4"/>
      <c r="BE486" s="4"/>
    </row>
    <row r="487" spans="1:57" s="38" customFormat="1" ht="91.5" customHeight="1">
      <c r="A487" s="93"/>
      <c r="B487" s="4" t="s">
        <v>830</v>
      </c>
      <c r="C487" s="93"/>
      <c r="D487" s="85"/>
      <c r="E487" s="85"/>
      <c r="F487" s="93"/>
      <c r="G487" s="93"/>
      <c r="H487" s="93"/>
      <c r="I487" s="4" t="s">
        <v>928</v>
      </c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11"/>
      <c r="U487" s="4"/>
      <c r="V487" s="4">
        <v>5606</v>
      </c>
      <c r="W487" s="4"/>
      <c r="X487" s="9" t="s">
        <v>895</v>
      </c>
      <c r="Y487" s="9"/>
      <c r="Z487" s="9"/>
      <c r="AA487" s="9"/>
      <c r="AB487" s="9">
        <v>3</v>
      </c>
      <c r="AC487" s="4">
        <v>100</v>
      </c>
      <c r="AD487" s="4"/>
      <c r="AE487" s="4"/>
      <c r="AF487" s="4"/>
      <c r="AG487" s="10"/>
      <c r="AH487" s="4"/>
      <c r="AI487" s="4"/>
      <c r="AJ487" s="4"/>
      <c r="AK487" s="4"/>
      <c r="AL487" s="4"/>
      <c r="AM487" s="4"/>
      <c r="AN487" s="4"/>
      <c r="AO487" s="4"/>
      <c r="AP487" s="8"/>
      <c r="AQ487" s="4"/>
      <c r="AR487" s="4"/>
      <c r="AS487" s="4"/>
      <c r="AT487" s="4" t="s">
        <v>619</v>
      </c>
      <c r="AU487" s="4" t="s">
        <v>416</v>
      </c>
      <c r="AV487" s="4" t="s">
        <v>117</v>
      </c>
      <c r="AW487" s="4" t="s">
        <v>552</v>
      </c>
      <c r="AX487" s="4" t="s">
        <v>1126</v>
      </c>
      <c r="AY487" s="4"/>
      <c r="AZ487" s="4"/>
      <c r="BA487" s="4"/>
      <c r="BB487" s="4"/>
      <c r="BC487" s="4"/>
      <c r="BD487" s="4"/>
      <c r="BE487" s="4"/>
    </row>
    <row r="488" spans="1:57" s="38" customFormat="1" ht="91.5" customHeight="1">
      <c r="A488" s="93"/>
      <c r="B488" s="4" t="s">
        <v>830</v>
      </c>
      <c r="C488" s="93"/>
      <c r="D488" s="85"/>
      <c r="E488" s="85"/>
      <c r="F488" s="93"/>
      <c r="G488" s="93"/>
      <c r="H488" s="93"/>
      <c r="I488" s="4" t="s">
        <v>568</v>
      </c>
      <c r="J488" s="4">
        <v>2.5</v>
      </c>
      <c r="K488" s="8">
        <v>0.8</v>
      </c>
      <c r="L488" s="4">
        <v>5</v>
      </c>
      <c r="M488" s="8">
        <v>0.7</v>
      </c>
      <c r="N488" s="4">
        <v>10</v>
      </c>
      <c r="O488" s="8">
        <v>0.8</v>
      </c>
      <c r="P488" s="8">
        <v>25</v>
      </c>
      <c r="Q488" s="8">
        <v>1.3</v>
      </c>
      <c r="R488" s="9">
        <v>50</v>
      </c>
      <c r="S488" s="8">
        <v>3.4</v>
      </c>
      <c r="T488" s="11">
        <v>46.4</v>
      </c>
      <c r="U488" s="4"/>
      <c r="V488" s="9">
        <v>11600</v>
      </c>
      <c r="W488" s="4"/>
      <c r="X488" s="9" t="s">
        <v>895</v>
      </c>
      <c r="Y488" s="9"/>
      <c r="Z488" s="9" t="s">
        <v>1325</v>
      </c>
      <c r="AA488" s="9"/>
      <c r="AB488" s="9">
        <v>25</v>
      </c>
      <c r="AC488" s="4">
        <v>100</v>
      </c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8"/>
      <c r="AQ488" s="4"/>
      <c r="AR488" s="4"/>
      <c r="AS488" s="4"/>
      <c r="AT488" s="4" t="s">
        <v>889</v>
      </c>
      <c r="AU488" s="4" t="s">
        <v>416</v>
      </c>
      <c r="AV488" s="4" t="s">
        <v>493</v>
      </c>
      <c r="AW488" s="4" t="s">
        <v>1126</v>
      </c>
      <c r="AX488" s="4"/>
      <c r="AY488" s="4"/>
      <c r="AZ488" s="4"/>
      <c r="BA488" s="4"/>
      <c r="BB488" s="4"/>
      <c r="BC488" s="4"/>
      <c r="BD488" s="4"/>
      <c r="BE488" s="4"/>
    </row>
    <row r="489" spans="1:57" s="38" customFormat="1" ht="95.25" customHeight="1">
      <c r="A489" s="93"/>
      <c r="B489" s="4" t="s">
        <v>830</v>
      </c>
      <c r="C489" s="93"/>
      <c r="D489" s="85"/>
      <c r="E489" s="85"/>
      <c r="F489" s="93"/>
      <c r="G489" s="93"/>
      <c r="H489" s="93"/>
      <c r="I489" s="4" t="s">
        <v>568</v>
      </c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>
        <v>16.7</v>
      </c>
      <c r="U489" s="4"/>
      <c r="V489" s="9">
        <v>4175</v>
      </c>
      <c r="W489" s="4"/>
      <c r="X489" s="9" t="s">
        <v>895</v>
      </c>
      <c r="Y489" s="9"/>
      <c r="Z489" s="9"/>
      <c r="AA489" s="9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8"/>
      <c r="AQ489" s="4"/>
      <c r="AR489" s="4"/>
      <c r="AS489" s="4"/>
      <c r="AT489" s="4" t="s">
        <v>1158</v>
      </c>
      <c r="AU489" s="4" t="s">
        <v>1126</v>
      </c>
      <c r="AV489" s="4"/>
      <c r="AW489" s="4"/>
      <c r="AX489" s="4"/>
      <c r="AY489" s="4"/>
      <c r="AZ489" s="4"/>
      <c r="BA489" s="4"/>
      <c r="BB489" s="4"/>
      <c r="BC489" s="4"/>
      <c r="BD489" s="4"/>
      <c r="BE489" s="4"/>
    </row>
    <row r="490" spans="1:57" s="38" customFormat="1" ht="45.75" customHeight="1">
      <c r="A490" s="94"/>
      <c r="B490" s="4" t="s">
        <v>830</v>
      </c>
      <c r="C490" s="94"/>
      <c r="D490" s="86"/>
      <c r="E490" s="86"/>
      <c r="F490" s="94"/>
      <c r="G490" s="94"/>
      <c r="H490" s="94"/>
      <c r="I490" s="4" t="s">
        <v>568</v>
      </c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>
        <v>17.9</v>
      </c>
      <c r="U490" s="4"/>
      <c r="V490" s="9">
        <v>4475</v>
      </c>
      <c r="W490" s="4"/>
      <c r="X490" s="9" t="s">
        <v>895</v>
      </c>
      <c r="Y490" s="9"/>
      <c r="Z490" s="9"/>
      <c r="AA490" s="9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8"/>
      <c r="AQ490" s="4"/>
      <c r="AR490" s="4"/>
      <c r="AS490" s="4"/>
      <c r="AT490" s="4" t="s">
        <v>1158</v>
      </c>
      <c r="AU490" s="4" t="s">
        <v>1126</v>
      </c>
      <c r="AV490" s="4"/>
      <c r="AW490" s="4"/>
      <c r="AX490" s="4"/>
      <c r="AY490" s="4"/>
      <c r="AZ490" s="4"/>
      <c r="BA490" s="4"/>
      <c r="BB490" s="4"/>
      <c r="BC490" s="4"/>
      <c r="BD490" s="4"/>
      <c r="BE490" s="4"/>
    </row>
    <row r="491" spans="1:57" s="38" customFormat="1" ht="88.5" customHeight="1">
      <c r="A491" s="4" t="s">
        <v>566</v>
      </c>
      <c r="B491" s="4" t="s">
        <v>339</v>
      </c>
      <c r="C491" s="4" t="s">
        <v>118</v>
      </c>
      <c r="D491" s="10" t="s">
        <v>119</v>
      </c>
      <c r="E491" s="7">
        <v>266.3</v>
      </c>
      <c r="F491" s="4" t="s">
        <v>120</v>
      </c>
      <c r="G491" s="4" t="s">
        <v>502</v>
      </c>
      <c r="H491" s="4" t="s">
        <v>394</v>
      </c>
      <c r="I491" s="4" t="s">
        <v>568</v>
      </c>
      <c r="J491" s="4">
        <v>10</v>
      </c>
      <c r="K491" s="4">
        <v>2.1</v>
      </c>
      <c r="L491" s="4">
        <v>25</v>
      </c>
      <c r="M491" s="4">
        <v>3.5</v>
      </c>
      <c r="N491" s="4">
        <v>50</v>
      </c>
      <c r="O491" s="4">
        <v>5.4</v>
      </c>
      <c r="P491" s="4"/>
      <c r="Q491" s="4"/>
      <c r="R491" s="4"/>
      <c r="S491" s="4"/>
      <c r="T491" s="8">
        <f>V491/250</f>
        <v>20</v>
      </c>
      <c r="U491" s="8">
        <f>GEOMEAN(T491)</f>
        <v>19.999999999999996</v>
      </c>
      <c r="V491" s="4">
        <v>5000</v>
      </c>
      <c r="W491" s="9">
        <f>GEOMEAN(V491)</f>
        <v>5000.000000000004</v>
      </c>
      <c r="X491" s="4" t="s">
        <v>895</v>
      </c>
      <c r="Y491" s="4" t="s">
        <v>895</v>
      </c>
      <c r="Z491" s="4" t="s">
        <v>1326</v>
      </c>
      <c r="AA491" s="4" t="s">
        <v>923</v>
      </c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 t="s">
        <v>1365</v>
      </c>
      <c r="AM491" s="4"/>
      <c r="AN491" s="9"/>
      <c r="AO491" s="4" t="s">
        <v>1311</v>
      </c>
      <c r="AP491" s="4">
        <v>215.5</v>
      </c>
      <c r="AQ491" s="9">
        <v>215.5</v>
      </c>
      <c r="AR491" s="4" t="s">
        <v>923</v>
      </c>
      <c r="AS491" s="4"/>
      <c r="AT491" s="4" t="s">
        <v>885</v>
      </c>
      <c r="AU491" s="4" t="s">
        <v>191</v>
      </c>
      <c r="AV491" s="4" t="s">
        <v>890</v>
      </c>
      <c r="AW491" s="7" t="s">
        <v>619</v>
      </c>
      <c r="AX491" s="7" t="s">
        <v>415</v>
      </c>
      <c r="AY491" s="7" t="s">
        <v>948</v>
      </c>
      <c r="AZ491" s="4"/>
      <c r="BA491" s="4"/>
      <c r="BB491" s="4"/>
      <c r="BC491" s="4"/>
      <c r="BD491" s="4"/>
      <c r="BE491" s="4"/>
    </row>
    <row r="492" spans="1:57" s="38" customFormat="1" ht="45.75" customHeight="1">
      <c r="A492" s="4" t="s">
        <v>877</v>
      </c>
      <c r="B492" s="4" t="s">
        <v>1165</v>
      </c>
      <c r="C492" s="4"/>
      <c r="D492" s="4" t="s">
        <v>121</v>
      </c>
      <c r="E492" s="4">
        <v>298.3</v>
      </c>
      <c r="F492" s="4" t="s">
        <v>723</v>
      </c>
      <c r="G492" s="4" t="s">
        <v>723</v>
      </c>
      <c r="H492" s="4" t="s">
        <v>723</v>
      </c>
      <c r="I492" s="4" t="s">
        <v>1103</v>
      </c>
      <c r="J492" s="11">
        <v>0.005</v>
      </c>
      <c r="K492" s="11">
        <f>87/73</f>
        <v>1.1917808219178083</v>
      </c>
      <c r="L492" s="11">
        <v>0.01</v>
      </c>
      <c r="M492" s="11">
        <f>67/73</f>
        <v>0.9178082191780822</v>
      </c>
      <c r="N492" s="11">
        <v>0.05</v>
      </c>
      <c r="O492" s="11">
        <f>126/75</f>
        <v>1.68</v>
      </c>
      <c r="P492" s="11">
        <v>0.1</v>
      </c>
      <c r="Q492" s="11">
        <f>185/76</f>
        <v>2.4342105263157894</v>
      </c>
      <c r="R492" s="4"/>
      <c r="S492" s="4"/>
      <c r="T492" s="8" t="s">
        <v>544</v>
      </c>
      <c r="U492" s="8" t="s">
        <v>544</v>
      </c>
      <c r="V492" s="4" t="s">
        <v>544</v>
      </c>
      <c r="W492" s="9" t="s">
        <v>544</v>
      </c>
      <c r="X492" s="4" t="s">
        <v>1018</v>
      </c>
      <c r="Y492" s="4" t="s">
        <v>1018</v>
      </c>
      <c r="Z492" s="4"/>
      <c r="AA492" s="4" t="s">
        <v>923</v>
      </c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 t="s">
        <v>1365</v>
      </c>
      <c r="AM492" s="4" t="s">
        <v>1312</v>
      </c>
      <c r="AN492" s="4">
        <v>30</v>
      </c>
      <c r="AO492" s="4"/>
      <c r="AP492" s="9"/>
      <c r="AQ492" s="9">
        <v>30</v>
      </c>
      <c r="AR492" s="4" t="s">
        <v>923</v>
      </c>
      <c r="AS492" s="4"/>
      <c r="AT492" s="4" t="s">
        <v>329</v>
      </c>
      <c r="AU492" s="4" t="s">
        <v>1007</v>
      </c>
      <c r="AV492" s="4" t="s">
        <v>8</v>
      </c>
      <c r="AW492" s="4" t="s">
        <v>9</v>
      </c>
      <c r="AX492" s="4"/>
      <c r="AY492" s="4"/>
      <c r="AZ492" s="4"/>
      <c r="BA492" s="4"/>
      <c r="BB492" s="4"/>
      <c r="BC492" s="4"/>
      <c r="BD492" s="4"/>
      <c r="BE492" s="4"/>
    </row>
    <row r="493" spans="1:57" s="38" customFormat="1" ht="45.75" customHeight="1">
      <c r="A493" s="92" t="s">
        <v>1394</v>
      </c>
      <c r="B493" s="4" t="s">
        <v>358</v>
      </c>
      <c r="C493" s="92"/>
      <c r="D493" s="96" t="s">
        <v>10</v>
      </c>
      <c r="E493" s="95">
        <v>198.2</v>
      </c>
      <c r="F493" s="92" t="s">
        <v>384</v>
      </c>
      <c r="G493" s="92" t="s">
        <v>502</v>
      </c>
      <c r="H493" s="92" t="s">
        <v>410</v>
      </c>
      <c r="I493" s="4" t="s">
        <v>821</v>
      </c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8">
        <f>V493/250</f>
        <v>19.6</v>
      </c>
      <c r="U493" s="8">
        <f>GEOMEAN(T493:T496)</f>
        <v>9.463415837509682</v>
      </c>
      <c r="V493" s="4">
        <v>4900</v>
      </c>
      <c r="W493" s="9">
        <f>GEOMEAN(V493:V496)</f>
        <v>2365.85395937742</v>
      </c>
      <c r="X493" s="4" t="s">
        <v>895</v>
      </c>
      <c r="Y493" s="4" t="s">
        <v>1314</v>
      </c>
      <c r="Z493" s="4"/>
      <c r="AA493" s="4" t="s">
        <v>923</v>
      </c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 t="s">
        <v>1365</v>
      </c>
      <c r="AM493" s="4"/>
      <c r="AN493" s="9"/>
      <c r="AO493" s="4" t="s">
        <v>1336</v>
      </c>
      <c r="AP493" s="9">
        <v>944.8</v>
      </c>
      <c r="AQ493" s="9">
        <v>944.8</v>
      </c>
      <c r="AR493" s="4" t="s">
        <v>923</v>
      </c>
      <c r="AS493" s="4"/>
      <c r="AT493" s="4" t="s">
        <v>1006</v>
      </c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</row>
    <row r="494" spans="1:57" s="38" customFormat="1" ht="45.75" customHeight="1">
      <c r="A494" s="93"/>
      <c r="B494" s="4" t="s">
        <v>358</v>
      </c>
      <c r="C494" s="93"/>
      <c r="D494" s="85"/>
      <c r="E494" s="85"/>
      <c r="F494" s="93"/>
      <c r="G494" s="93"/>
      <c r="H494" s="93"/>
      <c r="I494" s="4" t="s">
        <v>821</v>
      </c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8">
        <v>17.05</v>
      </c>
      <c r="U494" s="4"/>
      <c r="V494" s="9">
        <v>4262.5</v>
      </c>
      <c r="W494" s="4"/>
      <c r="X494" s="9" t="s">
        <v>895</v>
      </c>
      <c r="Y494" s="4"/>
      <c r="Z494" s="4"/>
      <c r="AA494" s="9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9"/>
      <c r="AO494" s="4"/>
      <c r="AP494" s="9"/>
      <c r="AQ494" s="4"/>
      <c r="AR494" s="4"/>
      <c r="AS494" s="4"/>
      <c r="AT494" s="4" t="s">
        <v>949</v>
      </c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</row>
    <row r="495" spans="1:57" s="38" customFormat="1" ht="45.75" customHeight="1">
      <c r="A495" s="93"/>
      <c r="B495" s="4" t="s">
        <v>358</v>
      </c>
      <c r="C495" s="93"/>
      <c r="D495" s="85"/>
      <c r="E495" s="85"/>
      <c r="F495" s="93"/>
      <c r="G495" s="93"/>
      <c r="H495" s="93"/>
      <c r="I495" s="4" t="s">
        <v>821</v>
      </c>
      <c r="J495" s="4">
        <v>1</v>
      </c>
      <c r="K495" s="4">
        <v>2</v>
      </c>
      <c r="L495" s="4">
        <v>2.5</v>
      </c>
      <c r="M495" s="4">
        <v>6.4</v>
      </c>
      <c r="N495" s="4">
        <v>5</v>
      </c>
      <c r="O495" s="4">
        <v>9.3</v>
      </c>
      <c r="P495" s="4">
        <v>10</v>
      </c>
      <c r="Q495" s="4">
        <v>8.7</v>
      </c>
      <c r="R495" s="4">
        <v>25</v>
      </c>
      <c r="S495" s="4">
        <v>11.1</v>
      </c>
      <c r="T495" s="4">
        <v>1.2</v>
      </c>
      <c r="U495" s="4"/>
      <c r="V495" s="4">
        <v>300</v>
      </c>
      <c r="W495" s="4"/>
      <c r="X495" s="4" t="s">
        <v>1314</v>
      </c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9"/>
      <c r="AO495" s="4"/>
      <c r="AP495" s="9"/>
      <c r="AQ495" s="4"/>
      <c r="AR495" s="4"/>
      <c r="AS495" s="4"/>
      <c r="AT495" s="4" t="s">
        <v>234</v>
      </c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</row>
    <row r="496" spans="1:57" s="38" customFormat="1" ht="45.75" customHeight="1">
      <c r="A496" s="94"/>
      <c r="B496" s="4" t="s">
        <v>358</v>
      </c>
      <c r="C496" s="94"/>
      <c r="D496" s="86"/>
      <c r="E496" s="86"/>
      <c r="F496" s="94"/>
      <c r="G496" s="94"/>
      <c r="H496" s="94"/>
      <c r="I496" s="4" t="s">
        <v>821</v>
      </c>
      <c r="J496" s="4">
        <v>5</v>
      </c>
      <c r="K496" s="4">
        <v>2.3</v>
      </c>
      <c r="L496" s="4" t="s">
        <v>506</v>
      </c>
      <c r="M496" s="4">
        <v>2.1</v>
      </c>
      <c r="N496" s="4">
        <v>25</v>
      </c>
      <c r="O496" s="4">
        <v>3.5</v>
      </c>
      <c r="P496" s="4"/>
      <c r="Q496" s="4"/>
      <c r="R496" s="4"/>
      <c r="S496" s="4"/>
      <c r="T496" s="4">
        <v>20</v>
      </c>
      <c r="U496" s="4"/>
      <c r="V496" s="4">
        <v>5000</v>
      </c>
      <c r="W496" s="4"/>
      <c r="X496" s="4" t="s">
        <v>895</v>
      </c>
      <c r="Y496" s="4"/>
      <c r="Z496" s="4" t="s">
        <v>885</v>
      </c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9"/>
      <c r="AO496" s="4"/>
      <c r="AP496" s="9"/>
      <c r="AQ496" s="4"/>
      <c r="AR496" s="4"/>
      <c r="AS496" s="4"/>
      <c r="AT496" s="4" t="s">
        <v>1096</v>
      </c>
      <c r="AU496" s="4" t="s">
        <v>885</v>
      </c>
      <c r="AV496" s="4" t="s">
        <v>886</v>
      </c>
      <c r="AW496" s="4" t="s">
        <v>206</v>
      </c>
      <c r="AX496" s="4" t="s">
        <v>890</v>
      </c>
      <c r="AY496" s="4" t="s">
        <v>1006</v>
      </c>
      <c r="AZ496" s="4"/>
      <c r="BA496" s="4"/>
      <c r="BB496" s="4"/>
      <c r="BC496" s="4"/>
      <c r="BD496" s="4"/>
      <c r="BE496" s="4"/>
    </row>
    <row r="497" spans="1:57" s="38" customFormat="1" ht="96" customHeight="1">
      <c r="A497" s="92" t="s">
        <v>623</v>
      </c>
      <c r="B497" s="4" t="s">
        <v>1149</v>
      </c>
      <c r="C497" s="92"/>
      <c r="D497" s="96" t="s">
        <v>89</v>
      </c>
      <c r="E497" s="95">
        <v>120.2</v>
      </c>
      <c r="F497" s="92" t="s">
        <v>90</v>
      </c>
      <c r="G497" s="92" t="s">
        <v>1101</v>
      </c>
      <c r="H497" s="92" t="s">
        <v>613</v>
      </c>
      <c r="I497" s="4" t="s">
        <v>821</v>
      </c>
      <c r="J497" s="4">
        <v>1</v>
      </c>
      <c r="K497" s="4">
        <v>0.7</v>
      </c>
      <c r="L497" s="4">
        <v>2.5</v>
      </c>
      <c r="M497" s="4">
        <v>1.8</v>
      </c>
      <c r="N497" s="4">
        <v>5</v>
      </c>
      <c r="O497" s="4">
        <v>7.8</v>
      </c>
      <c r="P497" s="4" t="s">
        <v>506</v>
      </c>
      <c r="Q497" s="4">
        <v>8.8</v>
      </c>
      <c r="R497" s="4">
        <v>25</v>
      </c>
      <c r="S497" s="4">
        <v>19</v>
      </c>
      <c r="T497" s="8">
        <f>V497/250</f>
        <v>3</v>
      </c>
      <c r="U497" s="8">
        <f>GEOMEAN(T497:T501)</f>
        <v>4.497017994030296</v>
      </c>
      <c r="V497" s="4">
        <v>750</v>
      </c>
      <c r="W497" s="9">
        <f>GEOMEAN(V497:V501)</f>
        <v>1124.2544985075735</v>
      </c>
      <c r="X497" s="4" t="s">
        <v>1314</v>
      </c>
      <c r="Y497" s="4" t="s">
        <v>1314</v>
      </c>
      <c r="Z497" s="4" t="s">
        <v>1327</v>
      </c>
      <c r="AA497" s="4" t="s">
        <v>923</v>
      </c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 t="s">
        <v>1365</v>
      </c>
      <c r="AM497" s="4"/>
      <c r="AN497" s="9">
        <v>118</v>
      </c>
      <c r="AO497" s="4" t="s">
        <v>1338</v>
      </c>
      <c r="AP497" s="9">
        <v>58</v>
      </c>
      <c r="AQ497" s="9">
        <v>67</v>
      </c>
      <c r="AR497" s="4" t="s">
        <v>923</v>
      </c>
      <c r="AS497" s="4"/>
      <c r="AT497" s="4" t="s">
        <v>1096</v>
      </c>
      <c r="AU497" s="4" t="s">
        <v>885</v>
      </c>
      <c r="AV497" s="4" t="s">
        <v>297</v>
      </c>
      <c r="AW497" s="4" t="s">
        <v>889</v>
      </c>
      <c r="AX497" s="4" t="s">
        <v>52</v>
      </c>
      <c r="AY497" s="4" t="s">
        <v>37</v>
      </c>
      <c r="AZ497" s="4" t="s">
        <v>1006</v>
      </c>
      <c r="BA497" s="4" t="s">
        <v>1007</v>
      </c>
      <c r="BB497" s="4" t="s">
        <v>997</v>
      </c>
      <c r="BD497" s="4"/>
      <c r="BE497" s="4"/>
    </row>
    <row r="498" spans="1:57" s="38" customFormat="1" ht="45.75" customHeight="1">
      <c r="A498" s="93"/>
      <c r="B498" s="4" t="s">
        <v>1149</v>
      </c>
      <c r="C498" s="93"/>
      <c r="D498" s="85"/>
      <c r="E498" s="85"/>
      <c r="F498" s="93"/>
      <c r="G498" s="93"/>
      <c r="H498" s="93"/>
      <c r="I498" s="4" t="s">
        <v>928</v>
      </c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8">
        <f>V498/250</f>
        <v>3.848</v>
      </c>
      <c r="U498" s="4"/>
      <c r="V498" s="4">
        <v>962</v>
      </c>
      <c r="W498" s="4"/>
      <c r="X498" s="4" t="s">
        <v>1314</v>
      </c>
      <c r="Y498" s="4"/>
      <c r="Z498" s="4"/>
      <c r="AA498" s="4"/>
      <c r="AB498" s="4"/>
      <c r="AC498" s="4"/>
      <c r="AD498" s="4"/>
      <c r="AE498" s="33"/>
      <c r="AF498" s="4"/>
      <c r="AG498" s="4"/>
      <c r="AH498" s="4"/>
      <c r="AI498" s="4"/>
      <c r="AJ498" s="4"/>
      <c r="AK498" s="4"/>
      <c r="AL498" s="4"/>
      <c r="AM498" s="4"/>
      <c r="AN498" s="9"/>
      <c r="AO498" s="4" t="s">
        <v>1339</v>
      </c>
      <c r="AP498" s="9"/>
      <c r="AQ498" s="4"/>
      <c r="AR498" s="4"/>
      <c r="AS498" s="4"/>
      <c r="AT498" s="4" t="s">
        <v>1151</v>
      </c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</row>
    <row r="499" spans="1:57" s="38" customFormat="1" ht="45.75" customHeight="1">
      <c r="A499" s="93"/>
      <c r="B499" s="4" t="s">
        <v>1149</v>
      </c>
      <c r="C499" s="93"/>
      <c r="D499" s="85"/>
      <c r="E499" s="85"/>
      <c r="F499" s="93"/>
      <c r="G499" s="93"/>
      <c r="H499" s="93"/>
      <c r="I499" s="4" t="s">
        <v>928</v>
      </c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8">
        <f>V499/250</f>
        <v>3.852</v>
      </c>
      <c r="U499" s="4"/>
      <c r="V499" s="4">
        <v>963</v>
      </c>
      <c r="W499" s="4"/>
      <c r="X499" s="4" t="s">
        <v>1314</v>
      </c>
      <c r="Y499" s="4"/>
      <c r="Z499" s="4"/>
      <c r="AA499" s="4"/>
      <c r="AB499" s="4"/>
      <c r="AC499" s="4"/>
      <c r="AD499" s="4"/>
      <c r="AE499" s="33"/>
      <c r="AF499" s="4"/>
      <c r="AG499" s="4"/>
      <c r="AH499" s="4"/>
      <c r="AI499" s="4"/>
      <c r="AJ499" s="4"/>
      <c r="AK499" s="4"/>
      <c r="AL499" s="4"/>
      <c r="AM499" s="4"/>
      <c r="AN499" s="9"/>
      <c r="AO499" s="4" t="s">
        <v>1203</v>
      </c>
      <c r="AP499" s="9"/>
      <c r="AQ499" s="4"/>
      <c r="AR499" s="4"/>
      <c r="AS499" s="4"/>
      <c r="AT499" s="4" t="s">
        <v>619</v>
      </c>
      <c r="AU499" s="4" t="s">
        <v>162</v>
      </c>
      <c r="AV499" s="4"/>
      <c r="AW499" s="4"/>
      <c r="AX499" s="4"/>
      <c r="AY499" s="4"/>
      <c r="AZ499" s="4"/>
      <c r="BA499" s="4"/>
      <c r="BB499" s="4"/>
      <c r="BC499" s="4"/>
      <c r="BD499" s="4"/>
      <c r="BE499" s="4"/>
    </row>
    <row r="500" spans="1:57" s="38" customFormat="1" ht="45.75" customHeight="1">
      <c r="A500" s="93"/>
      <c r="B500" s="4" t="s">
        <v>1149</v>
      </c>
      <c r="C500" s="93"/>
      <c r="D500" s="85"/>
      <c r="E500" s="85"/>
      <c r="F500" s="93"/>
      <c r="G500" s="93"/>
      <c r="H500" s="93"/>
      <c r="I500" s="4" t="s">
        <v>821</v>
      </c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8">
        <v>4.7</v>
      </c>
      <c r="U500" s="4"/>
      <c r="V500" s="4">
        <v>1175</v>
      </c>
      <c r="W500" s="4"/>
      <c r="X500" s="4" t="s">
        <v>1314</v>
      </c>
      <c r="Y500" s="4"/>
      <c r="Z500" s="4"/>
      <c r="AA500" s="4"/>
      <c r="AB500" s="4"/>
      <c r="AC500" s="4"/>
      <c r="AD500" s="4"/>
      <c r="AE500" s="33"/>
      <c r="AF500" s="4"/>
      <c r="AG500" s="4"/>
      <c r="AH500" s="4"/>
      <c r="AI500" s="4"/>
      <c r="AJ500" s="4"/>
      <c r="AK500" s="4"/>
      <c r="AL500" s="4"/>
      <c r="AM500" s="4"/>
      <c r="AN500" s="9"/>
      <c r="AO500" s="4" t="s">
        <v>1340</v>
      </c>
      <c r="AP500" s="9"/>
      <c r="AQ500" s="4"/>
      <c r="AR500" s="4"/>
      <c r="AS500" s="4"/>
      <c r="AT500" s="4" t="s">
        <v>948</v>
      </c>
      <c r="AU500" s="4" t="s">
        <v>949</v>
      </c>
      <c r="AV500" s="4" t="s">
        <v>950</v>
      </c>
      <c r="AW500" s="4" t="s">
        <v>416</v>
      </c>
      <c r="AX500" s="4" t="s">
        <v>996</v>
      </c>
      <c r="AY500" s="4" t="s">
        <v>1006</v>
      </c>
      <c r="AZ500" s="4"/>
      <c r="BA500" s="4"/>
      <c r="BB500" s="4"/>
      <c r="BC500" s="4"/>
      <c r="BD500" s="4"/>
      <c r="BE500" s="4"/>
    </row>
    <row r="501" spans="1:57" s="38" customFormat="1" ht="45.75" customHeight="1">
      <c r="A501" s="93"/>
      <c r="B501" s="4" t="s">
        <v>1149</v>
      </c>
      <c r="C501" s="93"/>
      <c r="D501" s="85"/>
      <c r="E501" s="85"/>
      <c r="F501" s="93"/>
      <c r="G501" s="93"/>
      <c r="H501" s="93"/>
      <c r="I501" s="4"/>
      <c r="J501" s="4"/>
      <c r="K501" s="4">
        <v>25</v>
      </c>
      <c r="L501" s="4">
        <v>15.5</v>
      </c>
      <c r="M501" s="4">
        <v>50</v>
      </c>
      <c r="N501" s="4">
        <v>23.8</v>
      </c>
      <c r="O501" s="4">
        <v>100</v>
      </c>
      <c r="P501" s="4">
        <v>24.1</v>
      </c>
      <c r="Q501" s="4"/>
      <c r="R501" s="4"/>
      <c r="S501" s="4"/>
      <c r="T501" s="8">
        <v>8.8</v>
      </c>
      <c r="U501" s="4"/>
      <c r="V501" s="4">
        <v>2200</v>
      </c>
      <c r="W501" s="4"/>
      <c r="X501" s="4"/>
      <c r="Y501" s="4"/>
      <c r="Z501" s="4"/>
      <c r="AA501" s="4"/>
      <c r="AB501" s="4"/>
      <c r="AC501" s="4"/>
      <c r="AD501" s="4"/>
      <c r="AE501" s="33"/>
      <c r="AF501" s="4"/>
      <c r="AG501" s="4"/>
      <c r="AH501" s="4"/>
      <c r="AI501" s="4"/>
      <c r="AJ501" s="4"/>
      <c r="AK501" s="4"/>
      <c r="AL501" s="4"/>
      <c r="AM501" s="4"/>
      <c r="AN501" s="9"/>
      <c r="AO501" s="4"/>
      <c r="AP501" s="9"/>
      <c r="AQ501" s="4"/>
      <c r="AR501" s="4"/>
      <c r="AS501" s="4"/>
      <c r="AT501" s="4" t="s">
        <v>52</v>
      </c>
      <c r="AU501" s="4" t="s">
        <v>161</v>
      </c>
      <c r="AV501" s="4"/>
      <c r="AW501" s="4"/>
      <c r="AX501" s="4"/>
      <c r="AY501" s="4"/>
      <c r="AZ501" s="4"/>
      <c r="BA501" s="4"/>
      <c r="BB501" s="4"/>
      <c r="BC501" s="4"/>
      <c r="BD501" s="4"/>
      <c r="BE501" s="4"/>
    </row>
    <row r="502" spans="1:57" s="38" customFormat="1" ht="45.75" customHeight="1">
      <c r="A502" s="94"/>
      <c r="B502" s="4" t="s">
        <v>1149</v>
      </c>
      <c r="C502" s="94"/>
      <c r="D502" s="86"/>
      <c r="E502" s="86"/>
      <c r="F502" s="94"/>
      <c r="G502" s="94"/>
      <c r="H502" s="9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8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33"/>
      <c r="AF502" s="4"/>
      <c r="AG502" s="4"/>
      <c r="AH502" s="4"/>
      <c r="AI502" s="4"/>
      <c r="AJ502" s="4"/>
      <c r="AK502" s="4"/>
      <c r="AL502" s="4"/>
      <c r="AM502" s="4" t="s">
        <v>1337</v>
      </c>
      <c r="AN502" s="9"/>
      <c r="AO502" s="4"/>
      <c r="AP502" s="9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</row>
    <row r="503" spans="1:57" s="38" customFormat="1" ht="82.5" customHeight="1">
      <c r="A503" s="92" t="s">
        <v>990</v>
      </c>
      <c r="B503" s="4" t="s">
        <v>584</v>
      </c>
      <c r="C503" s="92" t="s">
        <v>59</v>
      </c>
      <c r="D503" s="96" t="s">
        <v>58</v>
      </c>
      <c r="E503" s="95">
        <v>108.1</v>
      </c>
      <c r="F503" s="92" t="s">
        <v>629</v>
      </c>
      <c r="G503" s="92" t="s">
        <v>502</v>
      </c>
      <c r="H503" s="92" t="s">
        <v>912</v>
      </c>
      <c r="I503" s="4" t="s">
        <v>821</v>
      </c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>
        <f>V503/250</f>
        <v>0.09</v>
      </c>
      <c r="U503" s="11">
        <f>GEOMEAN(T503:T522)</f>
        <v>0.11425232937619267</v>
      </c>
      <c r="V503" s="4">
        <v>22.5</v>
      </c>
      <c r="W503" s="9">
        <f>GEOMEAN(V503:V522)</f>
        <v>28.56308234404817</v>
      </c>
      <c r="X503" s="4" t="s">
        <v>533</v>
      </c>
      <c r="Y503" s="4" t="s">
        <v>533</v>
      </c>
      <c r="Z503" s="4"/>
      <c r="AA503" s="4" t="s">
        <v>922</v>
      </c>
      <c r="AB503" s="11">
        <v>0.25</v>
      </c>
      <c r="AC503" s="4">
        <v>100</v>
      </c>
      <c r="AD503" s="11" t="s">
        <v>787</v>
      </c>
      <c r="AE503" s="11" t="s">
        <v>784</v>
      </c>
      <c r="AF503" s="4" t="s">
        <v>887</v>
      </c>
      <c r="AG503" s="4">
        <v>2</v>
      </c>
      <c r="AH503" s="4">
        <v>100</v>
      </c>
      <c r="AI503" s="4" t="s">
        <v>787</v>
      </c>
      <c r="AJ503" s="4" t="s">
        <v>784</v>
      </c>
      <c r="AK503" s="4"/>
      <c r="AL503" s="4" t="s">
        <v>1365</v>
      </c>
      <c r="AM503" s="4" t="s">
        <v>1341</v>
      </c>
      <c r="AN503" s="8">
        <v>0.4</v>
      </c>
      <c r="AO503" s="4"/>
      <c r="AP503" s="9">
        <v>3</v>
      </c>
      <c r="AQ503" s="8">
        <v>1</v>
      </c>
      <c r="AR503" s="4" t="s">
        <v>922</v>
      </c>
      <c r="AS503" s="4"/>
      <c r="AT503" s="4" t="s">
        <v>1006</v>
      </c>
      <c r="AU503" s="4" t="s">
        <v>346</v>
      </c>
      <c r="AV503" s="4"/>
      <c r="AW503" s="4"/>
      <c r="AX503" s="4"/>
      <c r="AY503" s="4"/>
      <c r="AZ503" s="4"/>
      <c r="BA503" s="4"/>
      <c r="BB503" s="4"/>
      <c r="BC503" s="4"/>
      <c r="BD503" s="4"/>
      <c r="BE503" s="4"/>
    </row>
    <row r="504" spans="1:57" s="38" customFormat="1" ht="45.75" customHeight="1">
      <c r="A504" s="93"/>
      <c r="B504" s="4" t="s">
        <v>584</v>
      </c>
      <c r="C504" s="93"/>
      <c r="D504" s="85"/>
      <c r="E504" s="85"/>
      <c r="F504" s="93"/>
      <c r="G504" s="93"/>
      <c r="H504" s="93"/>
      <c r="I504" s="4" t="s">
        <v>821</v>
      </c>
      <c r="J504" s="4">
        <v>0.05</v>
      </c>
      <c r="K504" s="4">
        <v>1.9</v>
      </c>
      <c r="L504" s="4">
        <v>0.1</v>
      </c>
      <c r="M504" s="4">
        <v>2.3</v>
      </c>
      <c r="N504" s="4">
        <v>0.25</v>
      </c>
      <c r="O504" s="4">
        <v>4</v>
      </c>
      <c r="P504" s="4">
        <v>0.5</v>
      </c>
      <c r="Q504" s="4">
        <v>5.7</v>
      </c>
      <c r="R504" s="4">
        <v>1</v>
      </c>
      <c r="S504" s="4">
        <v>6.6</v>
      </c>
      <c r="T504" s="4">
        <f>V504/250</f>
        <v>0.16</v>
      </c>
      <c r="U504" s="4"/>
      <c r="V504" s="4">
        <f>0.16*250</f>
        <v>40</v>
      </c>
      <c r="W504" s="4"/>
      <c r="X504" s="4" t="s">
        <v>787</v>
      </c>
      <c r="Y504" s="4"/>
      <c r="Z504" s="4" t="s">
        <v>1154</v>
      </c>
      <c r="AA504" s="4"/>
      <c r="AB504" s="4">
        <v>1</v>
      </c>
      <c r="AC504" s="4">
        <v>100</v>
      </c>
      <c r="AD504" s="4"/>
      <c r="AE504" s="4"/>
      <c r="AF504" s="4"/>
      <c r="AG504" s="10" t="s">
        <v>336</v>
      </c>
      <c r="AH504" s="4">
        <v>90</v>
      </c>
      <c r="AI504" s="4"/>
      <c r="AJ504" s="4"/>
      <c r="AK504" s="4"/>
      <c r="AL504" s="4"/>
      <c r="AM504" s="4"/>
      <c r="AN504" s="8"/>
      <c r="AO504" s="4" t="s">
        <v>1342</v>
      </c>
      <c r="AP504" s="4"/>
      <c r="AQ504" s="8"/>
      <c r="AR504" s="4"/>
      <c r="AS504" s="4"/>
      <c r="AT504" s="4" t="s">
        <v>885</v>
      </c>
      <c r="AU504" s="4" t="s">
        <v>886</v>
      </c>
      <c r="AV504" s="4" t="s">
        <v>414</v>
      </c>
      <c r="AW504" s="4" t="s">
        <v>722</v>
      </c>
      <c r="AX504" s="4" t="s">
        <v>191</v>
      </c>
      <c r="AY504" s="4" t="s">
        <v>972</v>
      </c>
      <c r="AZ504" s="4" t="s">
        <v>416</v>
      </c>
      <c r="BA504" s="4" t="s">
        <v>235</v>
      </c>
      <c r="BB504" s="4" t="s">
        <v>60</v>
      </c>
      <c r="BD504" s="6"/>
      <c r="BE504" s="4" t="s">
        <v>61</v>
      </c>
    </row>
    <row r="505" spans="1:57" s="38" customFormat="1" ht="45.75" customHeight="1">
      <c r="A505" s="93"/>
      <c r="B505" s="4" t="s">
        <v>584</v>
      </c>
      <c r="C505" s="93"/>
      <c r="D505" s="85"/>
      <c r="E505" s="85"/>
      <c r="F505" s="93"/>
      <c r="G505" s="93"/>
      <c r="H505" s="93"/>
      <c r="I505" s="4" t="s">
        <v>928</v>
      </c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>
        <f>V505/250</f>
        <v>0.092</v>
      </c>
      <c r="U505" s="4"/>
      <c r="V505" s="4">
        <v>23</v>
      </c>
      <c r="W505" s="4"/>
      <c r="X505" s="4" t="s">
        <v>533</v>
      </c>
      <c r="Y505" s="4"/>
      <c r="Z505" s="4"/>
      <c r="AA505" s="4"/>
      <c r="AB505" s="4">
        <v>10</v>
      </c>
      <c r="AC505" s="4">
        <v>80</v>
      </c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8"/>
      <c r="AO505" s="4" t="s">
        <v>1343</v>
      </c>
      <c r="AP505" s="4"/>
      <c r="AQ505" s="8"/>
      <c r="AR505" s="4"/>
      <c r="AS505" s="4"/>
      <c r="AT505" s="4" t="s">
        <v>1158</v>
      </c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</row>
    <row r="506" spans="1:57" s="38" customFormat="1" ht="45.75" customHeight="1">
      <c r="A506" s="93"/>
      <c r="B506" s="4" t="s">
        <v>584</v>
      </c>
      <c r="C506" s="93"/>
      <c r="D506" s="85"/>
      <c r="E506" s="85"/>
      <c r="F506" s="93"/>
      <c r="G506" s="93"/>
      <c r="H506" s="93"/>
      <c r="I506" s="4" t="s">
        <v>928</v>
      </c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16">
        <f>V506/250</f>
        <v>0.09</v>
      </c>
      <c r="U506" s="4"/>
      <c r="V506" s="4">
        <v>22.5</v>
      </c>
      <c r="W506" s="4"/>
      <c r="X506" s="4" t="s">
        <v>533</v>
      </c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 t="s">
        <v>1344</v>
      </c>
      <c r="AN506" s="8"/>
      <c r="AO506" s="4"/>
      <c r="AP506" s="4"/>
      <c r="AQ506" s="8"/>
      <c r="AR506" s="4"/>
      <c r="AS506" s="4"/>
      <c r="AT506" s="4" t="s">
        <v>1158</v>
      </c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</row>
    <row r="507" spans="1:57" s="38" customFormat="1" ht="45.75" customHeight="1">
      <c r="A507" s="93"/>
      <c r="B507" s="4" t="s">
        <v>584</v>
      </c>
      <c r="C507" s="93"/>
      <c r="D507" s="85"/>
      <c r="E507" s="85"/>
      <c r="F507" s="93"/>
      <c r="G507" s="93"/>
      <c r="H507" s="93"/>
      <c r="I507" s="4" t="s">
        <v>821</v>
      </c>
      <c r="J507" s="4">
        <v>0.05</v>
      </c>
      <c r="K507" s="4">
        <v>2</v>
      </c>
      <c r="L507" s="4">
        <v>0.1</v>
      </c>
      <c r="M507" s="4">
        <v>3.3</v>
      </c>
      <c r="N507" s="4">
        <v>0.25</v>
      </c>
      <c r="O507" s="4">
        <v>10.2</v>
      </c>
      <c r="P507" s="4">
        <v>0.5</v>
      </c>
      <c r="Q507" s="4">
        <v>20.5</v>
      </c>
      <c r="R507" s="4">
        <v>1</v>
      </c>
      <c r="S507" s="4">
        <v>26.4</v>
      </c>
      <c r="T507" s="11">
        <v>0.1</v>
      </c>
      <c r="U507" s="4"/>
      <c r="V507" s="9">
        <v>25</v>
      </c>
      <c r="W507" s="4"/>
      <c r="X507" s="9" t="s">
        <v>787</v>
      </c>
      <c r="Y507" s="9"/>
      <c r="Z507" s="9" t="s">
        <v>62</v>
      </c>
      <c r="AA507" s="9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8"/>
      <c r="AO507" s="4"/>
      <c r="AP507" s="4"/>
      <c r="AQ507" s="8"/>
      <c r="AR507" s="4"/>
      <c r="AS507" s="4"/>
      <c r="AT507" s="4" t="s">
        <v>413</v>
      </c>
      <c r="AU507" s="4" t="s">
        <v>890</v>
      </c>
      <c r="AV507" s="4" t="s">
        <v>995</v>
      </c>
      <c r="AX507" s="4"/>
      <c r="AY507" s="4"/>
      <c r="AZ507" s="4"/>
      <c r="BA507" s="4"/>
      <c r="BB507" s="4"/>
      <c r="BC507" s="4"/>
      <c r="BD507" s="4"/>
      <c r="BE507" s="4"/>
    </row>
    <row r="508" spans="1:57" s="38" customFormat="1" ht="45.75" customHeight="1">
      <c r="A508" s="93"/>
      <c r="B508" s="4" t="s">
        <v>584</v>
      </c>
      <c r="C508" s="93"/>
      <c r="D508" s="85"/>
      <c r="E508" s="85"/>
      <c r="F508" s="93"/>
      <c r="G508" s="93"/>
      <c r="H508" s="93"/>
      <c r="I508" s="4" t="s">
        <v>821</v>
      </c>
      <c r="J508" s="4">
        <v>0.05</v>
      </c>
      <c r="K508" s="4">
        <v>2.2</v>
      </c>
      <c r="L508" s="4">
        <v>0.1</v>
      </c>
      <c r="M508" s="4">
        <v>4.2</v>
      </c>
      <c r="N508" s="4">
        <v>0.25</v>
      </c>
      <c r="O508" s="4">
        <v>13.73</v>
      </c>
      <c r="P508" s="4">
        <v>0.5</v>
      </c>
      <c r="Q508" s="4">
        <v>20.77</v>
      </c>
      <c r="R508" s="4">
        <v>1</v>
      </c>
      <c r="S508" s="4">
        <v>25.28</v>
      </c>
      <c r="T508" s="4">
        <v>0.07</v>
      </c>
      <c r="U508" s="4"/>
      <c r="V508" s="9">
        <v>17.5</v>
      </c>
      <c r="W508" s="4"/>
      <c r="X508" s="9" t="s">
        <v>533</v>
      </c>
      <c r="Y508" s="9"/>
      <c r="Z508" s="9" t="s">
        <v>62</v>
      </c>
      <c r="AA508" s="9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8"/>
      <c r="AO508" s="4"/>
      <c r="AP508" s="4"/>
      <c r="AQ508" s="8"/>
      <c r="AR508" s="4"/>
      <c r="AS508" s="4"/>
      <c r="AT508" s="4" t="s">
        <v>1126</v>
      </c>
      <c r="AU508" s="4"/>
      <c r="AV508" s="4"/>
      <c r="AX508" s="4"/>
      <c r="AY508" s="4"/>
      <c r="AZ508" s="4"/>
      <c r="BA508" s="4"/>
      <c r="BB508" s="4"/>
      <c r="BC508" s="4"/>
      <c r="BD508" s="4"/>
      <c r="BE508" s="4"/>
    </row>
    <row r="509" spans="1:57" s="38" customFormat="1" ht="45.75" customHeight="1">
      <c r="A509" s="93"/>
      <c r="B509" s="4" t="s">
        <v>584</v>
      </c>
      <c r="C509" s="93"/>
      <c r="D509" s="85"/>
      <c r="E509" s="85"/>
      <c r="F509" s="93"/>
      <c r="G509" s="93"/>
      <c r="H509" s="93"/>
      <c r="I509" s="4" t="s">
        <v>821</v>
      </c>
      <c r="J509" s="4">
        <v>2.5</v>
      </c>
      <c r="K509" s="4">
        <v>6.5</v>
      </c>
      <c r="L509" s="4">
        <v>5</v>
      </c>
      <c r="M509" s="4">
        <v>23.7</v>
      </c>
      <c r="N509" s="4"/>
      <c r="O509" s="4"/>
      <c r="P509" s="4"/>
      <c r="Q509" s="4"/>
      <c r="R509" s="4"/>
      <c r="S509" s="4"/>
      <c r="T509" s="8">
        <v>2.1711203843866107</v>
      </c>
      <c r="U509" s="4"/>
      <c r="V509" s="9">
        <v>542.7800960966526</v>
      </c>
      <c r="W509" s="4"/>
      <c r="X509" s="9" t="s">
        <v>1314</v>
      </c>
      <c r="Y509" s="9"/>
      <c r="Z509" s="9"/>
      <c r="AA509" s="9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8"/>
      <c r="AO509" s="4"/>
      <c r="AP509" s="4"/>
      <c r="AQ509" s="8"/>
      <c r="AR509" s="4"/>
      <c r="AS509" s="4"/>
      <c r="AT509" s="4" t="s">
        <v>245</v>
      </c>
      <c r="AU509" s="4" t="s">
        <v>1126</v>
      </c>
      <c r="AV509" s="4"/>
      <c r="AW509" s="4"/>
      <c r="AX509" s="4"/>
      <c r="AY509" s="4"/>
      <c r="AZ509" s="4"/>
      <c r="BA509" s="4"/>
      <c r="BB509" s="4"/>
      <c r="BC509" s="4"/>
      <c r="BD509" s="4"/>
      <c r="BE509" s="4"/>
    </row>
    <row r="510" spans="1:57" s="38" customFormat="1" ht="81.75" customHeight="1">
      <c r="A510" s="93"/>
      <c r="B510" s="4" t="s">
        <v>584</v>
      </c>
      <c r="C510" s="93"/>
      <c r="D510" s="85"/>
      <c r="E510" s="85"/>
      <c r="F510" s="93"/>
      <c r="G510" s="93"/>
      <c r="H510" s="93"/>
      <c r="I510" s="4" t="s">
        <v>821</v>
      </c>
      <c r="J510" s="4">
        <v>2.5</v>
      </c>
      <c r="K510" s="4">
        <v>12.8</v>
      </c>
      <c r="L510" s="4">
        <v>5</v>
      </c>
      <c r="M510" s="4">
        <v>16.5</v>
      </c>
      <c r="N510" s="4">
        <v>10</v>
      </c>
      <c r="O510" s="4">
        <v>23.3</v>
      </c>
      <c r="P510" s="4"/>
      <c r="Q510" s="4"/>
      <c r="R510" s="4"/>
      <c r="S510" s="4"/>
      <c r="T510" s="8">
        <v>0.39867345279218597</v>
      </c>
      <c r="U510" s="4"/>
      <c r="V510" s="9">
        <v>99.66836319804649</v>
      </c>
      <c r="W510" s="4"/>
      <c r="X510" s="9" t="s">
        <v>787</v>
      </c>
      <c r="Y510" s="4"/>
      <c r="Z510" s="4"/>
      <c r="AA510" s="9"/>
      <c r="AB510" s="4"/>
      <c r="AC510" s="10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8"/>
      <c r="AO510" s="4"/>
      <c r="AP510" s="4"/>
      <c r="AQ510" s="8"/>
      <c r="AR510" s="4"/>
      <c r="AS510" s="4"/>
      <c r="AT510" s="4" t="s">
        <v>245</v>
      </c>
      <c r="AU510" s="4" t="s">
        <v>414</v>
      </c>
      <c r="AV510" s="4" t="s">
        <v>1126</v>
      </c>
      <c r="AW510" s="4"/>
      <c r="AX510" s="4"/>
      <c r="AY510" s="4"/>
      <c r="AZ510" s="4"/>
      <c r="BA510" s="4"/>
      <c r="BB510" s="4"/>
      <c r="BC510" s="4"/>
      <c r="BD510" s="4"/>
      <c r="BE510" s="4"/>
    </row>
    <row r="511" spans="1:57" s="38" customFormat="1" ht="45.75" customHeight="1">
      <c r="A511" s="93"/>
      <c r="B511" s="4" t="s">
        <v>584</v>
      </c>
      <c r="C511" s="93"/>
      <c r="D511" s="85"/>
      <c r="E511" s="85"/>
      <c r="F511" s="93"/>
      <c r="G511" s="93"/>
      <c r="H511" s="93"/>
      <c r="I511" s="4" t="s">
        <v>821</v>
      </c>
      <c r="J511" s="4">
        <v>2.5</v>
      </c>
      <c r="K511" s="4">
        <v>18.6</v>
      </c>
      <c r="L511" s="4">
        <v>5</v>
      </c>
      <c r="M511" s="4">
        <v>20</v>
      </c>
      <c r="N511" s="4">
        <v>10</v>
      </c>
      <c r="O511" s="4">
        <v>37.4</v>
      </c>
      <c r="P511" s="4"/>
      <c r="Q511" s="4"/>
      <c r="R511" s="4"/>
      <c r="S511" s="4"/>
      <c r="T511" s="16">
        <v>0.0011056197073533935</v>
      </c>
      <c r="U511" s="4"/>
      <c r="V511" s="11">
        <v>0.2764049268383484</v>
      </c>
      <c r="W511" s="4"/>
      <c r="X511" s="11" t="s">
        <v>533</v>
      </c>
      <c r="Y511" s="4"/>
      <c r="Z511" s="4"/>
      <c r="AA511" s="11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8"/>
      <c r="AO511" s="4"/>
      <c r="AP511" s="4"/>
      <c r="AQ511" s="8"/>
      <c r="AR511" s="4"/>
      <c r="AS511" s="4"/>
      <c r="AT511" s="4" t="s">
        <v>245</v>
      </c>
      <c r="AU511" s="4" t="s">
        <v>1126</v>
      </c>
      <c r="AV511" s="4"/>
      <c r="AW511" s="4"/>
      <c r="AX511" s="4"/>
      <c r="AY511" s="4"/>
      <c r="AZ511" s="4"/>
      <c r="BA511" s="4"/>
      <c r="BB511" s="4"/>
      <c r="BC511" s="4"/>
      <c r="BD511" s="4"/>
      <c r="BE511" s="4"/>
    </row>
    <row r="512" spans="1:57" s="38" customFormat="1" ht="45.75" customHeight="1">
      <c r="A512" s="93"/>
      <c r="B512" s="4" t="s">
        <v>584</v>
      </c>
      <c r="C512" s="93"/>
      <c r="D512" s="85"/>
      <c r="E512" s="85"/>
      <c r="F512" s="93"/>
      <c r="G512" s="93"/>
      <c r="H512" s="93"/>
      <c r="I512" s="4" t="s">
        <v>821</v>
      </c>
      <c r="J512" s="4">
        <v>2.5</v>
      </c>
      <c r="K512" s="4">
        <v>21</v>
      </c>
      <c r="L512" s="4">
        <v>5</v>
      </c>
      <c r="M512" s="4">
        <v>26</v>
      </c>
      <c r="N512" s="4">
        <v>10</v>
      </c>
      <c r="O512" s="4">
        <v>75.3</v>
      </c>
      <c r="P512" s="4"/>
      <c r="Q512" s="4"/>
      <c r="R512" s="4"/>
      <c r="S512" s="4"/>
      <c r="T512" s="8">
        <v>0.2061731110582648</v>
      </c>
      <c r="U512" s="4"/>
      <c r="V512" s="9">
        <v>51.5432777645662</v>
      </c>
      <c r="W512" s="4"/>
      <c r="X512" s="9" t="s">
        <v>787</v>
      </c>
      <c r="Y512" s="4"/>
      <c r="Z512" s="4"/>
      <c r="AA512" s="9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8"/>
      <c r="AO512" s="4"/>
      <c r="AP512" s="4"/>
      <c r="AQ512" s="8"/>
      <c r="AR512" s="4"/>
      <c r="AS512" s="4"/>
      <c r="AT512" s="4" t="s">
        <v>245</v>
      </c>
      <c r="AU512" s="4" t="s">
        <v>346</v>
      </c>
      <c r="AV512" s="4"/>
      <c r="AW512" s="4"/>
      <c r="AX512" s="4"/>
      <c r="AY512" s="4"/>
      <c r="AZ512" s="4"/>
      <c r="BA512" s="4"/>
      <c r="BB512" s="4"/>
      <c r="BC512" s="4"/>
      <c r="BD512" s="4"/>
      <c r="BE512" s="4"/>
    </row>
    <row r="513" spans="1:57" s="38" customFormat="1" ht="45.75" customHeight="1">
      <c r="A513" s="93"/>
      <c r="B513" s="4" t="s">
        <v>584</v>
      </c>
      <c r="C513" s="93"/>
      <c r="D513" s="85"/>
      <c r="E513" s="85"/>
      <c r="F513" s="93"/>
      <c r="G513" s="93"/>
      <c r="H513" s="93"/>
      <c r="I513" s="4" t="s">
        <v>821</v>
      </c>
      <c r="J513" s="4">
        <v>0.05</v>
      </c>
      <c r="K513" s="4">
        <v>2.6</v>
      </c>
      <c r="L513" s="4">
        <v>0.1</v>
      </c>
      <c r="M513" s="4">
        <v>4.7</v>
      </c>
      <c r="N513" s="4">
        <v>0.25</v>
      </c>
      <c r="O513" s="4">
        <v>10.3</v>
      </c>
      <c r="P513" s="4">
        <v>0.5</v>
      </c>
      <c r="Q513" s="4">
        <v>15.5</v>
      </c>
      <c r="R513" s="4">
        <v>1</v>
      </c>
      <c r="S513" s="4">
        <v>14.2</v>
      </c>
      <c r="T513" s="11">
        <v>0.06</v>
      </c>
      <c r="U513" s="4"/>
      <c r="V513" s="9">
        <v>15</v>
      </c>
      <c r="W513" s="4"/>
      <c r="X513" s="9" t="s">
        <v>533</v>
      </c>
      <c r="Y513" s="4"/>
      <c r="Z513" s="4" t="s">
        <v>62</v>
      </c>
      <c r="AA513" s="9"/>
      <c r="AB513" s="4"/>
      <c r="AC513" s="4"/>
      <c r="AD513" s="4"/>
      <c r="AE513" s="4"/>
      <c r="AF513" s="11"/>
      <c r="AG513" s="4"/>
      <c r="AH513" s="4"/>
      <c r="AI513" s="4"/>
      <c r="AJ513" s="4"/>
      <c r="AK513" s="4"/>
      <c r="AL513" s="4"/>
      <c r="AM513" s="4"/>
      <c r="AN513" s="8"/>
      <c r="AO513" s="4"/>
      <c r="AP513" s="4"/>
      <c r="AQ513" s="8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</row>
    <row r="514" spans="1:57" s="38" customFormat="1" ht="45.75" customHeight="1">
      <c r="A514" s="93"/>
      <c r="B514" s="4" t="s">
        <v>584</v>
      </c>
      <c r="C514" s="93"/>
      <c r="D514" s="85"/>
      <c r="E514" s="85"/>
      <c r="F514" s="93"/>
      <c r="G514" s="93"/>
      <c r="H514" s="93"/>
      <c r="I514" s="4" t="s">
        <v>928</v>
      </c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11">
        <v>0.29</v>
      </c>
      <c r="U514" s="4"/>
      <c r="V514" s="9">
        <v>72.5</v>
      </c>
      <c r="W514" s="4"/>
      <c r="X514" s="9" t="s">
        <v>787</v>
      </c>
      <c r="Y514" s="4"/>
      <c r="Z514" s="4"/>
      <c r="AA514" s="9"/>
      <c r="AB514" s="11"/>
      <c r="AC514" s="4"/>
      <c r="AD514" s="4"/>
      <c r="AE514" s="4"/>
      <c r="AF514" s="11"/>
      <c r="AG514" s="10"/>
      <c r="AH514" s="4"/>
      <c r="AI514" s="4"/>
      <c r="AJ514" s="4"/>
      <c r="AK514" s="4"/>
      <c r="AL514" s="4"/>
      <c r="AM514" s="4"/>
      <c r="AN514" s="8"/>
      <c r="AO514" s="4"/>
      <c r="AP514" s="4"/>
      <c r="AQ514" s="8"/>
      <c r="AR514" s="4"/>
      <c r="AS514" s="4"/>
      <c r="AT514" s="4" t="s">
        <v>949</v>
      </c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</row>
    <row r="515" spans="1:57" s="38" customFormat="1" ht="45.75" customHeight="1">
      <c r="A515" s="93"/>
      <c r="B515" s="4" t="s">
        <v>584</v>
      </c>
      <c r="C515" s="93"/>
      <c r="D515" s="85"/>
      <c r="E515" s="85"/>
      <c r="F515" s="93"/>
      <c r="G515" s="93"/>
      <c r="H515" s="93"/>
      <c r="I515" s="4" t="s">
        <v>821</v>
      </c>
      <c r="J515" s="4">
        <v>0.01</v>
      </c>
      <c r="K515" s="4">
        <v>0.9</v>
      </c>
      <c r="L515" s="4">
        <v>0.025</v>
      </c>
      <c r="M515" s="4">
        <v>1.5</v>
      </c>
      <c r="N515" s="4">
        <v>0.05</v>
      </c>
      <c r="O515" s="4">
        <v>1.3</v>
      </c>
      <c r="P515" s="4">
        <v>0.1</v>
      </c>
      <c r="Q515" s="4">
        <v>1.9</v>
      </c>
      <c r="R515" s="4">
        <v>0.25</v>
      </c>
      <c r="S515" s="4">
        <v>7.1</v>
      </c>
      <c r="T515" s="4">
        <v>0.13</v>
      </c>
      <c r="U515" s="4"/>
      <c r="V515" s="9">
        <v>32.5</v>
      </c>
      <c r="W515" s="4"/>
      <c r="X515" s="9" t="s">
        <v>787</v>
      </c>
      <c r="Y515" s="4"/>
      <c r="Z515" s="4"/>
      <c r="AA515" s="9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8"/>
      <c r="AO515" s="4"/>
      <c r="AP515" s="4"/>
      <c r="AQ515" s="8"/>
      <c r="AR515" s="4"/>
      <c r="AS515" s="4"/>
      <c r="AT515" s="4" t="s">
        <v>63</v>
      </c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</row>
    <row r="516" spans="1:57" s="38" customFormat="1" ht="45.75" customHeight="1">
      <c r="A516" s="93"/>
      <c r="B516" s="4" t="s">
        <v>303</v>
      </c>
      <c r="C516" s="93"/>
      <c r="D516" s="85"/>
      <c r="E516" s="85"/>
      <c r="F516" s="93"/>
      <c r="G516" s="93"/>
      <c r="H516" s="93"/>
      <c r="I516" s="4" t="s">
        <v>821</v>
      </c>
      <c r="J516" s="4">
        <v>0.05</v>
      </c>
      <c r="K516" s="4">
        <v>1.1</v>
      </c>
      <c r="L516" s="4">
        <v>0.1</v>
      </c>
      <c r="M516" s="4">
        <v>2.2</v>
      </c>
      <c r="N516" s="4">
        <v>0.25</v>
      </c>
      <c r="O516" s="4">
        <v>3.5</v>
      </c>
      <c r="P516" s="4">
        <v>0.5</v>
      </c>
      <c r="Q516" s="4">
        <v>7.6</v>
      </c>
      <c r="R516" s="4">
        <v>1</v>
      </c>
      <c r="S516" s="4">
        <v>4.6</v>
      </c>
      <c r="T516" s="11">
        <v>0.2</v>
      </c>
      <c r="U516" s="4"/>
      <c r="V516" s="9">
        <v>50</v>
      </c>
      <c r="W516" s="4"/>
      <c r="X516" s="9" t="s">
        <v>787</v>
      </c>
      <c r="Y516" s="4"/>
      <c r="Z516" s="4" t="s">
        <v>62</v>
      </c>
      <c r="AA516" s="9"/>
      <c r="AB516" s="11"/>
      <c r="AC516" s="4"/>
      <c r="AD516" s="4"/>
      <c r="AE516" s="4"/>
      <c r="AF516" s="11"/>
      <c r="AG516" s="10"/>
      <c r="AH516" s="4"/>
      <c r="AI516" s="4"/>
      <c r="AJ516" s="4"/>
      <c r="AK516" s="4"/>
      <c r="AL516" s="4"/>
      <c r="AM516" s="4"/>
      <c r="AN516" s="8"/>
      <c r="AO516" s="4"/>
      <c r="AP516" s="4"/>
      <c r="AQ516" s="8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</row>
    <row r="517" spans="1:57" s="38" customFormat="1" ht="45.75" customHeight="1">
      <c r="A517" s="93"/>
      <c r="B517" s="4" t="s">
        <v>303</v>
      </c>
      <c r="C517" s="93"/>
      <c r="D517" s="85"/>
      <c r="E517" s="85"/>
      <c r="F517" s="93"/>
      <c r="G517" s="93"/>
      <c r="H517" s="93"/>
      <c r="I517" s="4" t="s">
        <v>821</v>
      </c>
      <c r="J517" s="4">
        <v>0.05</v>
      </c>
      <c r="K517" s="4">
        <v>1.59</v>
      </c>
      <c r="L517" s="4">
        <v>0.1</v>
      </c>
      <c r="M517" s="4">
        <v>2.62</v>
      </c>
      <c r="N517" s="4">
        <v>0.25</v>
      </c>
      <c r="O517" s="4">
        <v>5.64</v>
      </c>
      <c r="P517" s="4">
        <v>0.5</v>
      </c>
      <c r="Q517" s="4">
        <v>9.51</v>
      </c>
      <c r="R517" s="4">
        <v>1</v>
      </c>
      <c r="S517" s="4">
        <v>9.44</v>
      </c>
      <c r="T517" s="4">
        <v>0.15</v>
      </c>
      <c r="U517" s="4"/>
      <c r="V517" s="9">
        <v>37.5</v>
      </c>
      <c r="W517" s="4"/>
      <c r="X517" s="9" t="s">
        <v>787</v>
      </c>
      <c r="Y517" s="4"/>
      <c r="Z517" s="4" t="s">
        <v>62</v>
      </c>
      <c r="AA517" s="9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8"/>
      <c r="AO517" s="4"/>
      <c r="AP517" s="4"/>
      <c r="AQ517" s="8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</row>
    <row r="518" spans="1:57" s="38" customFormat="1" ht="45.75" customHeight="1">
      <c r="A518" s="93"/>
      <c r="B518" s="4" t="s">
        <v>303</v>
      </c>
      <c r="C518" s="93"/>
      <c r="D518" s="85"/>
      <c r="E518" s="85"/>
      <c r="F518" s="93"/>
      <c r="G518" s="93"/>
      <c r="H518" s="93"/>
      <c r="I518" s="4" t="s">
        <v>821</v>
      </c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>
        <v>0.12</v>
      </c>
      <c r="U518" s="4"/>
      <c r="V518" s="9">
        <v>30</v>
      </c>
      <c r="W518" s="4"/>
      <c r="X518" s="9" t="s">
        <v>787</v>
      </c>
      <c r="Y518" s="4"/>
      <c r="Z518" s="4"/>
      <c r="AA518" s="9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8"/>
      <c r="AO518" s="4"/>
      <c r="AP518" s="4"/>
      <c r="AQ518" s="8"/>
      <c r="AR518" s="4"/>
      <c r="AS518" s="4"/>
      <c r="AT518" s="4" t="s">
        <v>1158</v>
      </c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</row>
    <row r="519" spans="1:57" s="38" customFormat="1" ht="45.75" customHeight="1">
      <c r="A519" s="93"/>
      <c r="B519" s="4" t="s">
        <v>303</v>
      </c>
      <c r="C519" s="93"/>
      <c r="D519" s="85"/>
      <c r="E519" s="85"/>
      <c r="F519" s="93"/>
      <c r="G519" s="93"/>
      <c r="H519" s="93"/>
      <c r="I519" s="4" t="s">
        <v>821</v>
      </c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>
        <v>0.08</v>
      </c>
      <c r="U519" s="4"/>
      <c r="V519" s="9">
        <v>20</v>
      </c>
      <c r="W519" s="4"/>
      <c r="X519" s="9" t="s">
        <v>533</v>
      </c>
      <c r="Y519" s="4"/>
      <c r="Z519" s="4"/>
      <c r="AA519" s="9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8"/>
      <c r="AO519" s="4"/>
      <c r="AP519" s="4"/>
      <c r="AQ519" s="8"/>
      <c r="AR519" s="4"/>
      <c r="AS519" s="4"/>
      <c r="AT519" s="4" t="s">
        <v>1158</v>
      </c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</row>
    <row r="520" spans="1:57" s="38" customFormat="1" ht="45.75" customHeight="1">
      <c r="A520" s="93"/>
      <c r="B520" s="4" t="s">
        <v>303</v>
      </c>
      <c r="C520" s="93"/>
      <c r="D520" s="85"/>
      <c r="E520" s="85"/>
      <c r="F520" s="93"/>
      <c r="G520" s="93"/>
      <c r="H520" s="93"/>
      <c r="I520" s="4" t="s">
        <v>821</v>
      </c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>
        <v>0.14</v>
      </c>
      <c r="U520" s="4"/>
      <c r="V520" s="9">
        <v>35</v>
      </c>
      <c r="W520" s="4"/>
      <c r="X520" s="9" t="s">
        <v>787</v>
      </c>
      <c r="Y520" s="4"/>
      <c r="Z520" s="4"/>
      <c r="AA520" s="9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8"/>
      <c r="AO520" s="4"/>
      <c r="AP520" s="4"/>
      <c r="AQ520" s="8"/>
      <c r="AR520" s="4"/>
      <c r="AS520" s="4"/>
      <c r="AT520" s="4" t="s">
        <v>1158</v>
      </c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</row>
    <row r="521" spans="1:57" s="38" customFormat="1" ht="45.75" customHeight="1">
      <c r="A521" s="93"/>
      <c r="B521" s="4" t="s">
        <v>303</v>
      </c>
      <c r="C521" s="93"/>
      <c r="D521" s="85"/>
      <c r="E521" s="85"/>
      <c r="F521" s="93"/>
      <c r="G521" s="93"/>
      <c r="H521" s="93"/>
      <c r="I521" s="4" t="s">
        <v>821</v>
      </c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>
        <v>0.18</v>
      </c>
      <c r="U521" s="4"/>
      <c r="V521" s="9">
        <v>45</v>
      </c>
      <c r="W521" s="4"/>
      <c r="X521" s="9" t="s">
        <v>787</v>
      </c>
      <c r="Y521" s="4"/>
      <c r="Z521" s="4"/>
      <c r="AA521" s="9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8"/>
      <c r="AO521" s="4"/>
      <c r="AP521" s="4"/>
      <c r="AQ521" s="8"/>
      <c r="AR521" s="4"/>
      <c r="AS521" s="4"/>
      <c r="AT521" s="4" t="s">
        <v>1158</v>
      </c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</row>
    <row r="522" spans="1:57" s="38" customFormat="1" ht="45.75" customHeight="1">
      <c r="A522" s="94"/>
      <c r="B522" s="4" t="s">
        <v>303</v>
      </c>
      <c r="C522" s="94"/>
      <c r="D522" s="86"/>
      <c r="E522" s="86"/>
      <c r="F522" s="94"/>
      <c r="G522" s="94"/>
      <c r="H522" s="94"/>
      <c r="I522" s="4" t="s">
        <v>821</v>
      </c>
      <c r="J522" s="4">
        <v>0.4</v>
      </c>
      <c r="K522" s="4">
        <v>10.4</v>
      </c>
      <c r="L522" s="4">
        <v>2</v>
      </c>
      <c r="M522" s="4">
        <v>16.3</v>
      </c>
      <c r="N522" s="4"/>
      <c r="O522" s="4"/>
      <c r="P522" s="4"/>
      <c r="Q522" s="4"/>
      <c r="R522" s="4"/>
      <c r="S522" s="4"/>
      <c r="T522" s="11">
        <v>0.0531356195348301</v>
      </c>
      <c r="U522" s="4"/>
      <c r="V522" s="9">
        <v>13.283904883707525</v>
      </c>
      <c r="W522" s="4"/>
      <c r="X522" s="9" t="s">
        <v>533</v>
      </c>
      <c r="Y522" s="4"/>
      <c r="Z522" s="4"/>
      <c r="AA522" s="9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8"/>
      <c r="AO522" s="4"/>
      <c r="AP522" s="4"/>
      <c r="AQ522" s="8"/>
      <c r="AR522" s="4"/>
      <c r="AS522" s="4"/>
      <c r="AT522" s="4" t="s">
        <v>254</v>
      </c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</row>
    <row r="523" spans="1:57" s="38" customFormat="1" ht="45.75" customHeight="1">
      <c r="A523" s="4" t="s">
        <v>1005</v>
      </c>
      <c r="B523" s="4" t="s">
        <v>565</v>
      </c>
      <c r="C523" s="4" t="s">
        <v>64</v>
      </c>
      <c r="D523" s="4" t="s">
        <v>65</v>
      </c>
      <c r="E523" s="4">
        <v>134.2</v>
      </c>
      <c r="F523" s="4"/>
      <c r="G523" s="4"/>
      <c r="H523" s="4"/>
      <c r="I523" s="4" t="s">
        <v>928</v>
      </c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>
        <f>V523/250</f>
        <v>6.3</v>
      </c>
      <c r="U523" s="8">
        <f>GEOMEAN(T523)</f>
        <v>6.299999999999999</v>
      </c>
      <c r="V523" s="4">
        <v>1575</v>
      </c>
      <c r="W523" s="9">
        <f>GEOMEAN(V523)</f>
        <v>1575.0000000000002</v>
      </c>
      <c r="X523" s="4" t="s">
        <v>1314</v>
      </c>
      <c r="Y523" s="4" t="s">
        <v>1314</v>
      </c>
      <c r="Z523" s="4"/>
      <c r="AA523" s="4" t="s">
        <v>923</v>
      </c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 t="s">
        <v>1365</v>
      </c>
      <c r="AM523" s="4"/>
      <c r="AN523" s="9"/>
      <c r="AO523" s="4" t="s">
        <v>1345</v>
      </c>
      <c r="AP523" s="4">
        <v>69.2</v>
      </c>
      <c r="AQ523" s="9">
        <v>69.2</v>
      </c>
      <c r="AR523" s="4" t="s">
        <v>923</v>
      </c>
      <c r="AS523" s="4"/>
      <c r="AT523" s="4" t="s">
        <v>619</v>
      </c>
      <c r="AU523" s="4" t="s">
        <v>66</v>
      </c>
      <c r="AV523" s="4" t="s">
        <v>949</v>
      </c>
      <c r="AW523" s="4"/>
      <c r="AX523" s="4"/>
      <c r="AY523" s="4"/>
      <c r="AZ523" s="4"/>
      <c r="BA523" s="4"/>
      <c r="BB523" s="4"/>
      <c r="BC523" s="4"/>
      <c r="BD523" s="4"/>
      <c r="BE523" s="4"/>
    </row>
    <row r="524" spans="1:57" s="38" customFormat="1" ht="45.75" customHeight="1">
      <c r="A524" s="92" t="s">
        <v>630</v>
      </c>
      <c r="B524" s="4" t="s">
        <v>1040</v>
      </c>
      <c r="C524" s="92" t="s">
        <v>67</v>
      </c>
      <c r="D524" s="92" t="s">
        <v>723</v>
      </c>
      <c r="E524" s="92" t="s">
        <v>723</v>
      </c>
      <c r="F524" s="92" t="s">
        <v>723</v>
      </c>
      <c r="G524" s="92" t="s">
        <v>723</v>
      </c>
      <c r="H524" s="92" t="s">
        <v>723</v>
      </c>
      <c r="I524" s="4" t="s">
        <v>821</v>
      </c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>
        <v>0.36</v>
      </c>
      <c r="U524" s="11">
        <f>GEOMEAN(T524)</f>
        <v>0.36</v>
      </c>
      <c r="V524" s="9">
        <v>90</v>
      </c>
      <c r="W524" s="9">
        <f>GEOMEAN(V524)</f>
        <v>90</v>
      </c>
      <c r="X524" s="9" t="s">
        <v>787</v>
      </c>
      <c r="Y524" s="9" t="s">
        <v>787</v>
      </c>
      <c r="Z524" s="9"/>
      <c r="AA524" s="9" t="s">
        <v>922</v>
      </c>
      <c r="AB524" s="11">
        <v>0.1</v>
      </c>
      <c r="AC524" s="4">
        <v>90</v>
      </c>
      <c r="AD524" s="11" t="s">
        <v>787</v>
      </c>
      <c r="AE524" s="11" t="s">
        <v>784</v>
      </c>
      <c r="AF524" s="11" t="s">
        <v>1097</v>
      </c>
      <c r="AG524" s="4">
        <v>20</v>
      </c>
      <c r="AH524" s="4">
        <v>78</v>
      </c>
      <c r="AI524" s="4" t="s">
        <v>895</v>
      </c>
      <c r="AJ524" s="4" t="s">
        <v>784</v>
      </c>
      <c r="AK524" s="4"/>
      <c r="AL524" s="4"/>
      <c r="AM524" s="4"/>
      <c r="AN524" s="9"/>
      <c r="AO524" s="4"/>
      <c r="AP524" s="9"/>
      <c r="AQ524" s="4"/>
      <c r="AR524" s="4" t="s">
        <v>923</v>
      </c>
      <c r="AS524" s="4"/>
      <c r="AT524" s="4" t="s">
        <v>1096</v>
      </c>
      <c r="AU524" s="4" t="s">
        <v>413</v>
      </c>
      <c r="AV524" s="4" t="s">
        <v>948</v>
      </c>
      <c r="AW524" s="4" t="s">
        <v>348</v>
      </c>
      <c r="AX524" s="4" t="s">
        <v>949</v>
      </c>
      <c r="AY524" s="4" t="s">
        <v>950</v>
      </c>
      <c r="AZ524" s="4" t="s">
        <v>1009</v>
      </c>
      <c r="BA524" s="4" t="s">
        <v>716</v>
      </c>
      <c r="BB524" s="4"/>
      <c r="BC524" s="4"/>
      <c r="BD524" s="4"/>
      <c r="BE524" s="4"/>
    </row>
    <row r="525" spans="1:57" s="38" customFormat="1" ht="45.75" customHeight="1">
      <c r="A525" s="86"/>
      <c r="B525" s="4" t="s">
        <v>1040</v>
      </c>
      <c r="C525" s="94"/>
      <c r="D525" s="94"/>
      <c r="E525" s="94"/>
      <c r="F525" s="94"/>
      <c r="G525" s="94"/>
      <c r="H525" s="9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8"/>
      <c r="V525" s="9"/>
      <c r="W525" s="9"/>
      <c r="X525" s="9"/>
      <c r="Y525" s="9"/>
      <c r="Z525" s="9"/>
      <c r="AA525" s="9"/>
      <c r="AB525" s="4"/>
      <c r="AC525" s="4"/>
      <c r="AD525" s="4"/>
      <c r="AE525" s="4"/>
      <c r="AF525" s="4"/>
      <c r="AG525" s="4">
        <v>25</v>
      </c>
      <c r="AH525" s="4">
        <v>30</v>
      </c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</row>
    <row r="526" spans="1:57" s="38" customFormat="1" ht="45.75" customHeight="1">
      <c r="A526" s="92" t="s">
        <v>1173</v>
      </c>
      <c r="B526" s="4" t="s">
        <v>432</v>
      </c>
      <c r="C526" s="92" t="s">
        <v>68</v>
      </c>
      <c r="D526" s="96" t="s">
        <v>69</v>
      </c>
      <c r="E526" s="95">
        <v>294.2</v>
      </c>
      <c r="F526" s="92" t="s">
        <v>70</v>
      </c>
      <c r="G526" s="92" t="s">
        <v>502</v>
      </c>
      <c r="H526" s="92" t="s">
        <v>71</v>
      </c>
      <c r="I526" s="4" t="s">
        <v>928</v>
      </c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8">
        <f>166/250</f>
        <v>0.664</v>
      </c>
      <c r="U526" s="11">
        <f>GEOMEAN(T526:T546)</f>
        <v>0.1232307898554369</v>
      </c>
      <c r="V526" s="4">
        <v>116</v>
      </c>
      <c r="W526" s="9">
        <f>GEOMEAN(V526:V546)</f>
        <v>30.286377506094734</v>
      </c>
      <c r="X526" s="4" t="s">
        <v>787</v>
      </c>
      <c r="Y526" s="4" t="s">
        <v>533</v>
      </c>
      <c r="Z526" s="4"/>
      <c r="AA526" s="4" t="s">
        <v>922</v>
      </c>
      <c r="AB526" s="4">
        <v>0.05</v>
      </c>
      <c r="AC526" s="4">
        <v>90</v>
      </c>
      <c r="AD526" s="4" t="s">
        <v>533</v>
      </c>
      <c r="AE526" s="4" t="s">
        <v>784</v>
      </c>
      <c r="AF526" s="4" t="s">
        <v>1097</v>
      </c>
      <c r="AG526" s="10" t="s">
        <v>336</v>
      </c>
      <c r="AH526" s="4">
        <v>20</v>
      </c>
      <c r="AI526" s="4" t="s">
        <v>895</v>
      </c>
      <c r="AJ526" s="4" t="s">
        <v>782</v>
      </c>
      <c r="AK526" s="4"/>
      <c r="AL526" s="4" t="s">
        <v>1365</v>
      </c>
      <c r="AM526" s="4"/>
      <c r="AN526" s="9"/>
      <c r="AO526" s="4" t="s">
        <v>1346</v>
      </c>
      <c r="AP526" s="9">
        <v>11.1</v>
      </c>
      <c r="AQ526" s="9">
        <v>11.1</v>
      </c>
      <c r="AR526" s="4" t="s">
        <v>922</v>
      </c>
      <c r="AS526" s="4"/>
      <c r="AT526" s="4" t="s">
        <v>245</v>
      </c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</row>
    <row r="527" spans="1:57" s="38" customFormat="1" ht="45.75" customHeight="1">
      <c r="A527" s="93"/>
      <c r="B527" s="4" t="s">
        <v>432</v>
      </c>
      <c r="C527" s="93"/>
      <c r="D527" s="85"/>
      <c r="E527" s="85"/>
      <c r="F527" s="93"/>
      <c r="G527" s="93"/>
      <c r="H527" s="93"/>
      <c r="I527" s="4" t="s">
        <v>928</v>
      </c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>
        <f>7.5/250</f>
        <v>0.03</v>
      </c>
      <c r="U527" s="4"/>
      <c r="V527" s="4">
        <f>0.03*250</f>
        <v>7.5</v>
      </c>
      <c r="W527" s="4"/>
      <c r="X527" s="4" t="s">
        <v>533</v>
      </c>
      <c r="Y527" s="4"/>
      <c r="Z527" s="4"/>
      <c r="AA527" s="4"/>
      <c r="AB527" s="4">
        <v>0.25</v>
      </c>
      <c r="AC527" s="4">
        <v>100</v>
      </c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 t="s">
        <v>619</v>
      </c>
      <c r="AU527" s="4" t="s">
        <v>414</v>
      </c>
      <c r="AV527" s="4" t="s">
        <v>1126</v>
      </c>
      <c r="AW527" s="4" t="s">
        <v>415</v>
      </c>
      <c r="AX527" s="4"/>
      <c r="AY527" s="4"/>
      <c r="AZ527" s="4"/>
      <c r="BA527" s="4"/>
      <c r="BB527" s="4"/>
      <c r="BC527" s="4"/>
      <c r="BD527" s="4"/>
      <c r="BE527" s="4"/>
    </row>
    <row r="528" spans="1:57" s="38" customFormat="1" ht="45.75" customHeight="1">
      <c r="A528" s="93"/>
      <c r="B528" s="4" t="s">
        <v>432</v>
      </c>
      <c r="C528" s="93"/>
      <c r="D528" s="85"/>
      <c r="E528" s="85"/>
      <c r="F528" s="93"/>
      <c r="G528" s="93"/>
      <c r="H528" s="93"/>
      <c r="I528" s="4" t="s">
        <v>568</v>
      </c>
      <c r="J528" s="7">
        <v>0.025</v>
      </c>
      <c r="K528" s="7">
        <v>1.6</v>
      </c>
      <c r="L528" s="7">
        <v>0.05</v>
      </c>
      <c r="M528" s="7">
        <v>1.4</v>
      </c>
      <c r="N528" s="7">
        <v>0.1</v>
      </c>
      <c r="O528" s="7">
        <v>3.8</v>
      </c>
      <c r="P528" s="7">
        <v>0.25</v>
      </c>
      <c r="Q528" s="7">
        <v>5.3</v>
      </c>
      <c r="R528" s="7">
        <v>0.5</v>
      </c>
      <c r="S528" s="7">
        <v>16.1</v>
      </c>
      <c r="T528" s="7">
        <v>0.08</v>
      </c>
      <c r="U528" s="4"/>
      <c r="V528" s="4">
        <f>0.08*250</f>
        <v>20</v>
      </c>
      <c r="W528" s="4"/>
      <c r="X528" s="4" t="s">
        <v>533</v>
      </c>
      <c r="Y528" s="4"/>
      <c r="Z528" s="4" t="s">
        <v>43</v>
      </c>
      <c r="AA528" s="4"/>
      <c r="AB528" s="4">
        <v>0.3</v>
      </c>
      <c r="AC528" s="10" t="s">
        <v>1066</v>
      </c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 t="s">
        <v>885</v>
      </c>
      <c r="AU528" s="4" t="s">
        <v>722</v>
      </c>
      <c r="AV528" s="4" t="s">
        <v>1097</v>
      </c>
      <c r="AW528" s="4" t="s">
        <v>414</v>
      </c>
      <c r="AX528" s="4" t="s">
        <v>246</v>
      </c>
      <c r="AY528" s="4" t="s">
        <v>191</v>
      </c>
      <c r="AZ528" s="4" t="s">
        <v>296</v>
      </c>
      <c r="BA528" s="4" t="s">
        <v>890</v>
      </c>
      <c r="BB528" s="4" t="s">
        <v>415</v>
      </c>
      <c r="BC528" s="4" t="s">
        <v>1096</v>
      </c>
      <c r="BD528" s="4"/>
      <c r="BE528" s="4"/>
    </row>
    <row r="529" spans="1:57" s="38" customFormat="1" ht="45.75" customHeight="1">
      <c r="A529" s="93"/>
      <c r="B529" s="4" t="s">
        <v>432</v>
      </c>
      <c r="C529" s="93"/>
      <c r="D529" s="85"/>
      <c r="E529" s="85"/>
      <c r="F529" s="93"/>
      <c r="G529" s="93"/>
      <c r="H529" s="93"/>
      <c r="I529" s="4" t="s">
        <v>568</v>
      </c>
      <c r="J529" s="7">
        <v>0.025</v>
      </c>
      <c r="K529" s="7">
        <v>1.4</v>
      </c>
      <c r="L529" s="7">
        <v>0.05</v>
      </c>
      <c r="M529" s="7">
        <v>2.5</v>
      </c>
      <c r="N529" s="7">
        <v>0.1</v>
      </c>
      <c r="O529" s="7">
        <v>9.5</v>
      </c>
      <c r="P529" s="7">
        <v>0.25</v>
      </c>
      <c r="Q529" s="7">
        <v>25.9</v>
      </c>
      <c r="R529" s="7">
        <v>0.5</v>
      </c>
      <c r="S529" s="7">
        <v>10.1</v>
      </c>
      <c r="T529" s="11">
        <v>0.053571428571428575</v>
      </c>
      <c r="U529" s="4"/>
      <c r="V529" s="9">
        <v>13.392857142857144</v>
      </c>
      <c r="W529" s="4"/>
      <c r="X529" s="9" t="s">
        <v>533</v>
      </c>
      <c r="Y529" s="4"/>
      <c r="Z529" s="4"/>
      <c r="AA529" s="9"/>
      <c r="AB529" s="4">
        <v>1</v>
      </c>
      <c r="AC529" s="4">
        <v>75</v>
      </c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 t="s">
        <v>495</v>
      </c>
      <c r="AU529" s="4" t="s">
        <v>413</v>
      </c>
      <c r="AV529" s="4" t="s">
        <v>346</v>
      </c>
      <c r="AW529" s="4" t="s">
        <v>552</v>
      </c>
      <c r="AX529" s="4"/>
      <c r="AY529" s="4"/>
      <c r="AZ529" s="4"/>
      <c r="BA529" s="4"/>
      <c r="BB529" s="4"/>
      <c r="BC529" s="4"/>
      <c r="BD529" s="4"/>
      <c r="BE529" s="4"/>
    </row>
    <row r="530" spans="1:57" s="38" customFormat="1" ht="45.75" customHeight="1">
      <c r="A530" s="93"/>
      <c r="B530" s="4" t="s">
        <v>432</v>
      </c>
      <c r="C530" s="93"/>
      <c r="D530" s="85"/>
      <c r="E530" s="85"/>
      <c r="F530" s="93"/>
      <c r="G530" s="93"/>
      <c r="H530" s="93"/>
      <c r="I530" s="4" t="s">
        <v>568</v>
      </c>
      <c r="J530" s="4">
        <v>0.025</v>
      </c>
      <c r="K530" s="8">
        <f>366/302</f>
        <v>1.2119205298013245</v>
      </c>
      <c r="L530" s="4">
        <v>0.05</v>
      </c>
      <c r="M530" s="8">
        <f>557/302</f>
        <v>1.8443708609271523</v>
      </c>
      <c r="N530" s="4">
        <v>0.1</v>
      </c>
      <c r="O530" s="8">
        <f>669/302</f>
        <v>2.2152317880794703</v>
      </c>
      <c r="P530" s="4">
        <v>0.25</v>
      </c>
      <c r="Q530" s="8">
        <f>1025/302</f>
        <v>3.3940397350993377</v>
      </c>
      <c r="R530" s="4"/>
      <c r="S530" s="4"/>
      <c r="T530" s="11">
        <v>0.19985955056179777</v>
      </c>
      <c r="U530" s="4"/>
      <c r="V530" s="9">
        <v>49.96488764044944</v>
      </c>
      <c r="W530" s="4"/>
      <c r="X530" s="9" t="s">
        <v>787</v>
      </c>
      <c r="Y530" s="4"/>
      <c r="Z530" s="4"/>
      <c r="AA530" s="9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 t="s">
        <v>329</v>
      </c>
      <c r="AU530" s="4" t="s">
        <v>346</v>
      </c>
      <c r="AV530" s="4" t="s">
        <v>248</v>
      </c>
      <c r="AW530" s="4"/>
      <c r="AX530" s="4"/>
      <c r="AY530" s="4"/>
      <c r="AZ530" s="4"/>
      <c r="BA530" s="4"/>
      <c r="BB530" s="4"/>
      <c r="BC530" s="4"/>
      <c r="BD530" s="4"/>
      <c r="BE530" s="4"/>
    </row>
    <row r="531" spans="1:57" s="38" customFormat="1" ht="45.75" customHeight="1">
      <c r="A531" s="93"/>
      <c r="B531" s="4" t="s">
        <v>432</v>
      </c>
      <c r="C531" s="93"/>
      <c r="D531" s="85"/>
      <c r="E531" s="85"/>
      <c r="F531" s="93"/>
      <c r="G531" s="93"/>
      <c r="H531" s="93"/>
      <c r="I531" s="4" t="s">
        <v>436</v>
      </c>
      <c r="J531" s="4">
        <v>0.025</v>
      </c>
      <c r="K531" s="4">
        <v>1.1</v>
      </c>
      <c r="L531" s="4">
        <v>0.05</v>
      </c>
      <c r="M531" s="4">
        <v>1.1</v>
      </c>
      <c r="N531" s="4">
        <v>0.1</v>
      </c>
      <c r="O531" s="4">
        <v>1.4</v>
      </c>
      <c r="P531" s="4">
        <v>0.25</v>
      </c>
      <c r="Q531" s="4">
        <v>4.9</v>
      </c>
      <c r="R531" s="4">
        <v>0.5</v>
      </c>
      <c r="S531" s="4">
        <v>5.4</v>
      </c>
      <c r="T531" s="11">
        <v>0.16857142857142857</v>
      </c>
      <c r="U531" s="4"/>
      <c r="V531" s="9">
        <v>42.14285714285714</v>
      </c>
      <c r="W531" s="4"/>
      <c r="X531" s="9" t="s">
        <v>787</v>
      </c>
      <c r="Y531" s="4"/>
      <c r="Z531" s="4"/>
      <c r="AA531" s="9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 t="s">
        <v>495</v>
      </c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</row>
    <row r="532" spans="1:57" s="38" customFormat="1" ht="45.75" customHeight="1">
      <c r="A532" s="93"/>
      <c r="B532" s="4" t="s">
        <v>432</v>
      </c>
      <c r="C532" s="93"/>
      <c r="D532" s="85"/>
      <c r="E532" s="85"/>
      <c r="F532" s="93"/>
      <c r="G532" s="93"/>
      <c r="H532" s="93"/>
      <c r="I532" s="4" t="s">
        <v>545</v>
      </c>
      <c r="J532" s="4">
        <v>0.025</v>
      </c>
      <c r="K532" s="4">
        <v>2.9</v>
      </c>
      <c r="L532" s="4">
        <v>0.05</v>
      </c>
      <c r="M532" s="4">
        <v>4.3</v>
      </c>
      <c r="N532" s="4">
        <v>0.1</v>
      </c>
      <c r="O532" s="4">
        <v>9.1</v>
      </c>
      <c r="P532" s="4">
        <v>0.25</v>
      </c>
      <c r="Q532" s="4">
        <v>15.1</v>
      </c>
      <c r="R532" s="4">
        <v>0.5</v>
      </c>
      <c r="S532" s="4">
        <v>22.6</v>
      </c>
      <c r="T532" s="4">
        <v>0.33</v>
      </c>
      <c r="U532" s="4"/>
      <c r="V532" s="9">
        <v>82.5</v>
      </c>
      <c r="W532" s="4"/>
      <c r="X532" s="9" t="s">
        <v>787</v>
      </c>
      <c r="Y532" s="4"/>
      <c r="Z532" s="4"/>
      <c r="AA532" s="9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 t="s">
        <v>495</v>
      </c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</row>
    <row r="533" spans="1:57" s="38" customFormat="1" ht="45.75" customHeight="1">
      <c r="A533" s="93"/>
      <c r="B533" s="4" t="s">
        <v>432</v>
      </c>
      <c r="C533" s="93"/>
      <c r="D533" s="85"/>
      <c r="E533" s="85"/>
      <c r="F533" s="93"/>
      <c r="G533" s="93"/>
      <c r="H533" s="93"/>
      <c r="I533" s="4" t="s">
        <v>436</v>
      </c>
      <c r="J533" s="4">
        <v>0.02</v>
      </c>
      <c r="K533" s="4">
        <v>1.06</v>
      </c>
      <c r="L533" s="4">
        <v>0.1</v>
      </c>
      <c r="M533" s="4">
        <v>1.04</v>
      </c>
      <c r="N533" s="4">
        <v>0.5</v>
      </c>
      <c r="O533" s="4">
        <v>5.55</v>
      </c>
      <c r="P533" s="4"/>
      <c r="Q533" s="4"/>
      <c r="R533" s="4"/>
      <c r="S533" s="4"/>
      <c r="T533" s="4">
        <v>0.3</v>
      </c>
      <c r="U533" s="4"/>
      <c r="V533" s="9">
        <v>75</v>
      </c>
      <c r="W533" s="4"/>
      <c r="X533" s="9" t="s">
        <v>787</v>
      </c>
      <c r="Y533" s="4"/>
      <c r="Z533" s="4"/>
      <c r="AA533" s="9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 t="s">
        <v>498</v>
      </c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</row>
    <row r="534" spans="1:57" s="38" customFormat="1" ht="81.75" customHeight="1">
      <c r="A534" s="93"/>
      <c r="B534" s="4" t="s">
        <v>432</v>
      </c>
      <c r="C534" s="93"/>
      <c r="D534" s="85"/>
      <c r="E534" s="85"/>
      <c r="F534" s="93"/>
      <c r="G534" s="93"/>
      <c r="H534" s="93"/>
      <c r="I534" s="4" t="s">
        <v>436</v>
      </c>
      <c r="J534" s="4">
        <v>0.02</v>
      </c>
      <c r="K534" s="4">
        <v>2.4</v>
      </c>
      <c r="L534" s="4">
        <v>0.1</v>
      </c>
      <c r="M534" s="4">
        <v>2.9</v>
      </c>
      <c r="N534" s="4">
        <v>0.5</v>
      </c>
      <c r="O534" s="4">
        <v>7.9</v>
      </c>
      <c r="P534" s="4"/>
      <c r="Q534" s="4"/>
      <c r="R534" s="4"/>
      <c r="S534" s="4"/>
      <c r="T534" s="4">
        <v>0.11</v>
      </c>
      <c r="U534" s="4"/>
      <c r="V534" s="9">
        <v>27.5</v>
      </c>
      <c r="W534" s="4"/>
      <c r="X534" s="9" t="s">
        <v>787</v>
      </c>
      <c r="Y534" s="4"/>
      <c r="Z534" s="4"/>
      <c r="AA534" s="9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 t="s">
        <v>835</v>
      </c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</row>
    <row r="535" spans="1:57" s="38" customFormat="1" ht="45.75" customHeight="1">
      <c r="A535" s="93"/>
      <c r="B535" s="4" t="s">
        <v>432</v>
      </c>
      <c r="C535" s="93"/>
      <c r="D535" s="85"/>
      <c r="E535" s="85"/>
      <c r="F535" s="93"/>
      <c r="G535" s="93"/>
      <c r="H535" s="93"/>
      <c r="I535" s="4" t="s">
        <v>436</v>
      </c>
      <c r="J535" s="4">
        <v>0.02</v>
      </c>
      <c r="K535" s="4">
        <v>1.4</v>
      </c>
      <c r="L535" s="4">
        <v>0.1</v>
      </c>
      <c r="M535" s="4">
        <v>1.8</v>
      </c>
      <c r="N535" s="4">
        <v>0.5</v>
      </c>
      <c r="O535" s="4">
        <v>7.8</v>
      </c>
      <c r="P535" s="4"/>
      <c r="Q535" s="4"/>
      <c r="R535" s="4"/>
      <c r="S535" s="4"/>
      <c r="T535" s="4">
        <v>0.18</v>
      </c>
      <c r="U535" s="4"/>
      <c r="V535" s="9">
        <v>45</v>
      </c>
      <c r="W535" s="4"/>
      <c r="X535" s="9" t="s">
        <v>787</v>
      </c>
      <c r="Y535" s="4"/>
      <c r="Z535" s="4"/>
      <c r="AA535" s="9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 t="s">
        <v>499</v>
      </c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</row>
    <row r="536" spans="1:57" s="38" customFormat="1" ht="45.75" customHeight="1">
      <c r="A536" s="93"/>
      <c r="B536" s="4" t="s">
        <v>432</v>
      </c>
      <c r="C536" s="93"/>
      <c r="D536" s="85"/>
      <c r="E536" s="85"/>
      <c r="F536" s="93"/>
      <c r="G536" s="93"/>
      <c r="H536" s="93"/>
      <c r="I536" s="4" t="s">
        <v>436</v>
      </c>
      <c r="J536" s="4">
        <v>0.02</v>
      </c>
      <c r="K536" s="4">
        <v>1.7</v>
      </c>
      <c r="L536" s="4">
        <v>0.1</v>
      </c>
      <c r="M536" s="4">
        <v>1.5</v>
      </c>
      <c r="N536" s="4">
        <v>0.5</v>
      </c>
      <c r="O536" s="4">
        <v>4.1</v>
      </c>
      <c r="P536" s="4"/>
      <c r="Q536" s="4"/>
      <c r="R536" s="4"/>
      <c r="S536" s="4"/>
      <c r="T536" s="4">
        <v>0.33</v>
      </c>
      <c r="U536" s="4"/>
      <c r="V536" s="9">
        <v>82.5</v>
      </c>
      <c r="W536" s="4"/>
      <c r="X536" s="9" t="s">
        <v>787</v>
      </c>
      <c r="Y536" s="4"/>
      <c r="Z536" s="4"/>
      <c r="AA536" s="9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</row>
    <row r="537" spans="1:57" s="38" customFormat="1" ht="45.75" customHeight="1">
      <c r="A537" s="93"/>
      <c r="B537" s="4" t="s">
        <v>302</v>
      </c>
      <c r="C537" s="93"/>
      <c r="D537" s="85"/>
      <c r="E537" s="85"/>
      <c r="F537" s="93"/>
      <c r="G537" s="93"/>
      <c r="H537" s="93"/>
      <c r="I537" s="4" t="s">
        <v>568</v>
      </c>
      <c r="J537" s="4">
        <v>0.025</v>
      </c>
      <c r="K537" s="4">
        <v>1.1</v>
      </c>
      <c r="L537" s="4">
        <v>0.05</v>
      </c>
      <c r="M537" s="4">
        <v>1.3</v>
      </c>
      <c r="N537" s="4">
        <v>0.1</v>
      </c>
      <c r="O537" s="4">
        <v>2.3</v>
      </c>
      <c r="P537" s="4">
        <v>0.25</v>
      </c>
      <c r="Q537" s="4">
        <v>5.1</v>
      </c>
      <c r="R537" s="4">
        <v>0.5</v>
      </c>
      <c r="S537" s="4">
        <v>13.1</v>
      </c>
      <c r="T537" s="4">
        <v>0.15</v>
      </c>
      <c r="U537" s="4"/>
      <c r="V537" s="9">
        <v>37.5</v>
      </c>
      <c r="W537" s="4"/>
      <c r="X537" s="9" t="s">
        <v>787</v>
      </c>
      <c r="Y537" s="4"/>
      <c r="Z537" s="4" t="s">
        <v>246</v>
      </c>
      <c r="AA537" s="9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 t="s">
        <v>234</v>
      </c>
      <c r="AU537" s="4" t="s">
        <v>246</v>
      </c>
      <c r="AV537" s="4" t="s">
        <v>317</v>
      </c>
      <c r="AW537" s="4"/>
      <c r="AX537" s="4"/>
      <c r="AY537" s="4"/>
      <c r="AZ537" s="4"/>
      <c r="BA537" s="4"/>
      <c r="BB537" s="4"/>
      <c r="BC537" s="4"/>
      <c r="BD537" s="4"/>
      <c r="BE537" s="4"/>
    </row>
    <row r="538" spans="1:57" s="38" customFormat="1" ht="45.75" customHeight="1">
      <c r="A538" s="93"/>
      <c r="B538" s="4" t="s">
        <v>302</v>
      </c>
      <c r="C538" s="93"/>
      <c r="D538" s="85"/>
      <c r="E538" s="85"/>
      <c r="F538" s="93"/>
      <c r="G538" s="93"/>
      <c r="H538" s="93"/>
      <c r="I538" s="4" t="s">
        <v>568</v>
      </c>
      <c r="J538" s="4">
        <v>0.1</v>
      </c>
      <c r="K538" s="4">
        <v>3.5</v>
      </c>
      <c r="L538" s="4">
        <v>0.25</v>
      </c>
      <c r="M538" s="4">
        <v>10.2</v>
      </c>
      <c r="N538" s="4">
        <v>0.5</v>
      </c>
      <c r="O538" s="4">
        <v>10.4</v>
      </c>
      <c r="P538" s="4"/>
      <c r="Q538" s="4"/>
      <c r="R538" s="4"/>
      <c r="S538" s="4"/>
      <c r="T538" s="11">
        <v>0.03</v>
      </c>
      <c r="U538" s="4"/>
      <c r="V538" s="9">
        <v>7.5</v>
      </c>
      <c r="W538" s="4"/>
      <c r="X538" s="9" t="s">
        <v>533</v>
      </c>
      <c r="Y538" s="4"/>
      <c r="Z538" s="4"/>
      <c r="AA538" s="9"/>
      <c r="AB538" s="11"/>
      <c r="AC538" s="4"/>
      <c r="AD538" s="4"/>
      <c r="AE538" s="4"/>
      <c r="AF538" s="11"/>
      <c r="AG538" s="10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 t="s">
        <v>619</v>
      </c>
      <c r="AU538" s="4" t="s">
        <v>414</v>
      </c>
      <c r="AV538" s="4" t="s">
        <v>1126</v>
      </c>
      <c r="AW538" s="4" t="s">
        <v>415</v>
      </c>
      <c r="AX538" s="4"/>
      <c r="AY538" s="4"/>
      <c r="AZ538" s="4"/>
      <c r="BA538" s="4"/>
      <c r="BB538" s="4"/>
      <c r="BC538" s="4"/>
      <c r="BD538" s="4"/>
      <c r="BE538" s="4"/>
    </row>
    <row r="539" spans="1:57" s="38" customFormat="1" ht="82.5" customHeight="1">
      <c r="A539" s="93"/>
      <c r="B539" s="4" t="s">
        <v>302</v>
      </c>
      <c r="C539" s="93"/>
      <c r="D539" s="85"/>
      <c r="E539" s="85"/>
      <c r="F539" s="93"/>
      <c r="G539" s="93"/>
      <c r="H539" s="93"/>
      <c r="I539" s="4" t="s">
        <v>928</v>
      </c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11">
        <v>0.464</v>
      </c>
      <c r="U539" s="4"/>
      <c r="V539" s="4">
        <v>116</v>
      </c>
      <c r="W539" s="4"/>
      <c r="X539" s="4" t="s">
        <v>787</v>
      </c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 t="s">
        <v>950</v>
      </c>
      <c r="AU539" s="4" t="s">
        <v>1009</v>
      </c>
      <c r="AV539" s="4" t="s">
        <v>72</v>
      </c>
      <c r="AW539" s="4"/>
      <c r="AX539" s="4"/>
      <c r="AY539" s="4"/>
      <c r="AZ539" s="4"/>
      <c r="BA539" s="4"/>
      <c r="BB539" s="4"/>
      <c r="BC539" s="4"/>
      <c r="BD539" s="4"/>
      <c r="BE539" s="4"/>
    </row>
    <row r="540" spans="1:57" s="38" customFormat="1" ht="99.75" customHeight="1">
      <c r="A540" s="93"/>
      <c r="B540" s="4" t="s">
        <v>302</v>
      </c>
      <c r="C540" s="93"/>
      <c r="D540" s="85"/>
      <c r="E540" s="85"/>
      <c r="F540" s="93"/>
      <c r="G540" s="93"/>
      <c r="H540" s="93"/>
      <c r="I540" s="4" t="s">
        <v>568</v>
      </c>
      <c r="J540" s="4">
        <v>0.1</v>
      </c>
      <c r="K540" s="4">
        <v>7.9</v>
      </c>
      <c r="L540" s="4">
        <v>0.25</v>
      </c>
      <c r="M540" s="4">
        <v>22.6</v>
      </c>
      <c r="N540" s="4">
        <v>0.5</v>
      </c>
      <c r="O540" s="4">
        <v>33.6</v>
      </c>
      <c r="P540" s="4"/>
      <c r="Q540" s="4"/>
      <c r="R540" s="4"/>
      <c r="S540" s="4"/>
      <c r="T540" s="11">
        <v>0.07368062997280773</v>
      </c>
      <c r="U540" s="4"/>
      <c r="V540" s="9">
        <v>18.420157493201934</v>
      </c>
      <c r="W540" s="4"/>
      <c r="X540" s="9" t="s">
        <v>533</v>
      </c>
      <c r="Y540" s="4"/>
      <c r="Z540" s="4" t="s">
        <v>245</v>
      </c>
      <c r="AA540" s="9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 t="s">
        <v>245</v>
      </c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</row>
    <row r="541" spans="1:57" s="38" customFormat="1" ht="59.25" customHeight="1">
      <c r="A541" s="93"/>
      <c r="B541" s="4" t="s">
        <v>302</v>
      </c>
      <c r="C541" s="93"/>
      <c r="D541" s="85"/>
      <c r="E541" s="85"/>
      <c r="F541" s="93"/>
      <c r="G541" s="93"/>
      <c r="H541" s="93"/>
      <c r="I541" s="4" t="s">
        <v>568</v>
      </c>
      <c r="J541" s="4">
        <v>0.1</v>
      </c>
      <c r="K541" s="4">
        <v>1.8</v>
      </c>
      <c r="L541" s="4">
        <v>0.25</v>
      </c>
      <c r="M541" s="4">
        <v>5.1</v>
      </c>
      <c r="N541" s="4">
        <v>0.5</v>
      </c>
      <c r="O541" s="4">
        <v>6.9</v>
      </c>
      <c r="P541" s="4"/>
      <c r="Q541" s="4"/>
      <c r="R541" s="4"/>
      <c r="S541" s="4"/>
      <c r="T541" s="11">
        <v>0.15454545454545454</v>
      </c>
      <c r="U541" s="4"/>
      <c r="V541" s="9">
        <v>38.63636363636363</v>
      </c>
      <c r="W541" s="4"/>
      <c r="X541" s="9" t="s">
        <v>787</v>
      </c>
      <c r="Y541" s="4"/>
      <c r="Z541" s="4" t="s">
        <v>245</v>
      </c>
      <c r="AA541" s="9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7" t="s">
        <v>245</v>
      </c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</row>
    <row r="542" spans="1:57" s="38" customFormat="1" ht="45.75" customHeight="1">
      <c r="A542" s="93"/>
      <c r="B542" s="4" t="s">
        <v>302</v>
      </c>
      <c r="C542" s="93"/>
      <c r="D542" s="85"/>
      <c r="E542" s="85"/>
      <c r="F542" s="93"/>
      <c r="G542" s="93"/>
      <c r="H542" s="93"/>
      <c r="I542" s="4" t="s">
        <v>568</v>
      </c>
      <c r="J542" s="4">
        <v>0.25</v>
      </c>
      <c r="K542" s="4">
        <v>8.8</v>
      </c>
      <c r="L542" s="4">
        <v>0.5</v>
      </c>
      <c r="M542" s="4">
        <v>10.1</v>
      </c>
      <c r="N542" s="4"/>
      <c r="O542" s="4"/>
      <c r="P542" s="4"/>
      <c r="Q542" s="4"/>
      <c r="R542" s="4"/>
      <c r="S542" s="4"/>
      <c r="T542" s="11">
        <v>0.011347053563393135</v>
      </c>
      <c r="U542" s="4"/>
      <c r="V542" s="9">
        <v>2.836763390848284</v>
      </c>
      <c r="W542" s="4"/>
      <c r="X542" s="9" t="s">
        <v>533</v>
      </c>
      <c r="Y542" s="4"/>
      <c r="Z542" s="4" t="s">
        <v>245</v>
      </c>
      <c r="AA542" s="9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7" t="s">
        <v>245</v>
      </c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</row>
    <row r="543" spans="1:57" s="38" customFormat="1" ht="45.75" customHeight="1">
      <c r="A543" s="93"/>
      <c r="B543" s="4" t="s">
        <v>302</v>
      </c>
      <c r="C543" s="93"/>
      <c r="D543" s="85"/>
      <c r="E543" s="85"/>
      <c r="F543" s="93"/>
      <c r="G543" s="93"/>
      <c r="H543" s="93"/>
      <c r="I543" s="4" t="s">
        <v>568</v>
      </c>
      <c r="J543" s="4">
        <v>0.1</v>
      </c>
      <c r="K543" s="8">
        <v>2</v>
      </c>
      <c r="L543" s="4">
        <v>0.25</v>
      </c>
      <c r="M543" s="8">
        <v>4.1</v>
      </c>
      <c r="N543" s="8">
        <v>0.5</v>
      </c>
      <c r="O543" s="8">
        <v>5.4</v>
      </c>
      <c r="P543" s="4"/>
      <c r="Q543" s="4"/>
      <c r="R543" s="4"/>
      <c r="S543" s="4"/>
      <c r="T543" s="11">
        <v>0.17142857142857143</v>
      </c>
      <c r="U543" s="4"/>
      <c r="V543" s="9">
        <v>42.857142857142854</v>
      </c>
      <c r="W543" s="4"/>
      <c r="X543" s="9" t="s">
        <v>787</v>
      </c>
      <c r="Y543" s="4"/>
      <c r="Z543" s="4" t="s">
        <v>245</v>
      </c>
      <c r="AA543" s="9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</row>
    <row r="544" spans="1:57" s="38" customFormat="1" ht="45.75" customHeight="1">
      <c r="A544" s="93"/>
      <c r="B544" s="4" t="s">
        <v>302</v>
      </c>
      <c r="C544" s="93"/>
      <c r="D544" s="85"/>
      <c r="E544" s="85"/>
      <c r="F544" s="93"/>
      <c r="G544" s="93"/>
      <c r="H544" s="93"/>
      <c r="I544" s="4" t="s">
        <v>568</v>
      </c>
      <c r="J544" s="4">
        <v>0.025</v>
      </c>
      <c r="K544" s="8">
        <v>1.7</v>
      </c>
      <c r="L544" s="4">
        <v>0.05</v>
      </c>
      <c r="M544" s="8">
        <v>2.9</v>
      </c>
      <c r="N544" s="8">
        <v>0.1</v>
      </c>
      <c r="O544" s="8">
        <v>4.5</v>
      </c>
      <c r="P544" s="11">
        <v>0.25</v>
      </c>
      <c r="Q544" s="8">
        <v>10.4</v>
      </c>
      <c r="R544" s="8">
        <v>0.5</v>
      </c>
      <c r="S544" s="8">
        <v>19.1</v>
      </c>
      <c r="T544" s="4">
        <v>0.058</v>
      </c>
      <c r="U544" s="4"/>
      <c r="V544" s="9">
        <v>14.5</v>
      </c>
      <c r="W544" s="4"/>
      <c r="X544" s="9" t="s">
        <v>533</v>
      </c>
      <c r="Y544" s="4"/>
      <c r="Z544" s="4" t="s">
        <v>246</v>
      </c>
      <c r="AA544" s="9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 t="s">
        <v>246</v>
      </c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</row>
    <row r="545" spans="1:57" s="38" customFormat="1" ht="45.75" customHeight="1">
      <c r="A545" s="93"/>
      <c r="B545" s="4" t="s">
        <v>302</v>
      </c>
      <c r="C545" s="93"/>
      <c r="D545" s="85"/>
      <c r="E545" s="85"/>
      <c r="F545" s="93"/>
      <c r="G545" s="93"/>
      <c r="H545" s="93"/>
      <c r="I545" s="4" t="s">
        <v>568</v>
      </c>
      <c r="J545" s="4">
        <v>0.025</v>
      </c>
      <c r="K545" s="8">
        <v>1.2</v>
      </c>
      <c r="L545" s="4">
        <v>0.05</v>
      </c>
      <c r="M545" s="8">
        <v>2.1</v>
      </c>
      <c r="N545" s="8">
        <v>0.1</v>
      </c>
      <c r="O545" s="8">
        <v>3.4</v>
      </c>
      <c r="P545" s="11">
        <v>0.25</v>
      </c>
      <c r="Q545" s="8">
        <v>4.5</v>
      </c>
      <c r="R545" s="8">
        <v>0.5</v>
      </c>
      <c r="S545" s="8">
        <v>11.2</v>
      </c>
      <c r="T545" s="4">
        <v>0.132</v>
      </c>
      <c r="U545" s="4"/>
      <c r="V545" s="9">
        <v>33</v>
      </c>
      <c r="W545" s="4"/>
      <c r="X545" s="9" t="s">
        <v>787</v>
      </c>
      <c r="Y545" s="4"/>
      <c r="Z545" s="4" t="s">
        <v>246</v>
      </c>
      <c r="AA545" s="9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 t="s">
        <v>246</v>
      </c>
      <c r="AU545" s="4" t="s">
        <v>247</v>
      </c>
      <c r="AV545" s="4" t="s">
        <v>1097</v>
      </c>
      <c r="AW545" s="4" t="s">
        <v>178</v>
      </c>
      <c r="AX545" s="4" t="s">
        <v>76</v>
      </c>
      <c r="AY545" s="4"/>
      <c r="AZ545" s="4"/>
      <c r="BA545" s="4"/>
      <c r="BB545" s="4"/>
      <c r="BC545" s="4"/>
      <c r="BD545" s="4"/>
      <c r="BE545" s="4"/>
    </row>
    <row r="546" spans="1:57" s="38" customFormat="1" ht="45.75" customHeight="1">
      <c r="A546" s="93"/>
      <c r="B546" s="4" t="s">
        <v>302</v>
      </c>
      <c r="C546" s="93"/>
      <c r="D546" s="85"/>
      <c r="E546" s="85"/>
      <c r="F546" s="93"/>
      <c r="G546" s="93"/>
      <c r="H546" s="93"/>
      <c r="I546" s="4" t="s">
        <v>568</v>
      </c>
      <c r="J546" s="4">
        <v>0.025</v>
      </c>
      <c r="K546" s="4">
        <v>1.9</v>
      </c>
      <c r="L546" s="4">
        <v>0.05</v>
      </c>
      <c r="M546" s="4">
        <v>1.7</v>
      </c>
      <c r="N546" s="4">
        <v>0.1</v>
      </c>
      <c r="O546" s="4">
        <v>2.2</v>
      </c>
      <c r="P546" s="4">
        <v>0.25</v>
      </c>
      <c r="Q546" s="4">
        <v>5.9</v>
      </c>
      <c r="R546" s="4">
        <v>0.5</v>
      </c>
      <c r="S546" s="4">
        <v>13</v>
      </c>
      <c r="T546" s="4">
        <v>0.122</v>
      </c>
      <c r="U546" s="4"/>
      <c r="V546" s="9">
        <v>30.5</v>
      </c>
      <c r="W546" s="4"/>
      <c r="X546" s="9" t="s">
        <v>787</v>
      </c>
      <c r="Y546" s="4"/>
      <c r="Z546" s="4" t="s">
        <v>246</v>
      </c>
      <c r="AA546" s="9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 t="s">
        <v>246</v>
      </c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</row>
    <row r="547" spans="1:57" s="38" customFormat="1" ht="45.75" customHeight="1">
      <c r="A547" s="94"/>
      <c r="B547" s="4" t="s">
        <v>302</v>
      </c>
      <c r="C547" s="94"/>
      <c r="D547" s="86"/>
      <c r="E547" s="86"/>
      <c r="F547" s="94"/>
      <c r="G547" s="94"/>
      <c r="H547" s="9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9"/>
      <c r="W547" s="4"/>
      <c r="X547" s="9" t="s">
        <v>787</v>
      </c>
      <c r="Y547" s="4"/>
      <c r="Z547" s="4"/>
      <c r="AA547" s="9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7" t="s">
        <v>246</v>
      </c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</row>
    <row r="548" spans="1:57" s="38" customFormat="1" ht="45.75" customHeight="1">
      <c r="A548" s="92" t="s">
        <v>479</v>
      </c>
      <c r="B548" s="4" t="s">
        <v>534</v>
      </c>
      <c r="C548" s="92" t="s">
        <v>179</v>
      </c>
      <c r="D548" s="96" t="s">
        <v>180</v>
      </c>
      <c r="E548" s="95">
        <v>76.1</v>
      </c>
      <c r="F548" s="92" t="s">
        <v>228</v>
      </c>
      <c r="G548" s="92" t="s">
        <v>1101</v>
      </c>
      <c r="H548" s="92" t="s">
        <v>516</v>
      </c>
      <c r="I548" s="7" t="s">
        <v>1153</v>
      </c>
      <c r="J548" s="8">
        <v>50</v>
      </c>
      <c r="K548" s="7">
        <v>1.2</v>
      </c>
      <c r="L548" s="8">
        <v>100</v>
      </c>
      <c r="M548" s="7">
        <v>1.6</v>
      </c>
      <c r="N548" s="4"/>
      <c r="O548" s="4"/>
      <c r="P548" s="4"/>
      <c r="Q548" s="4"/>
      <c r="R548" s="4"/>
      <c r="S548" s="4"/>
      <c r="T548" s="4" t="s">
        <v>544</v>
      </c>
      <c r="U548" s="8" t="s">
        <v>544</v>
      </c>
      <c r="V548" s="4" t="s">
        <v>544</v>
      </c>
      <c r="W548" s="9" t="s">
        <v>544</v>
      </c>
      <c r="X548" s="4" t="s">
        <v>1018</v>
      </c>
      <c r="Y548" s="4" t="s">
        <v>1018</v>
      </c>
      <c r="Z548" s="4"/>
      <c r="AA548" s="4" t="s">
        <v>922</v>
      </c>
      <c r="AB548" s="4">
        <v>100</v>
      </c>
      <c r="AC548" s="4">
        <v>0</v>
      </c>
      <c r="AD548" s="4" t="s">
        <v>1018</v>
      </c>
      <c r="AE548" s="4" t="s">
        <v>783</v>
      </c>
      <c r="AF548" s="4"/>
      <c r="AG548" s="4"/>
      <c r="AH548" s="4"/>
      <c r="AI548" s="4"/>
      <c r="AJ548" s="4"/>
      <c r="AK548" s="4"/>
      <c r="AL548" s="4" t="s">
        <v>1365</v>
      </c>
      <c r="AM548" s="4" t="s">
        <v>1309</v>
      </c>
      <c r="AN548" s="9">
        <v>17241</v>
      </c>
      <c r="AO548" s="4"/>
      <c r="AP548" s="9"/>
      <c r="AQ548" s="9">
        <v>17241</v>
      </c>
      <c r="AR548" s="4" t="s">
        <v>922</v>
      </c>
      <c r="AS548" s="4"/>
      <c r="AT548" s="4" t="s">
        <v>599</v>
      </c>
      <c r="AU548" s="4" t="s">
        <v>773</v>
      </c>
      <c r="AV548" s="4" t="s">
        <v>598</v>
      </c>
      <c r="AW548" s="4" t="s">
        <v>600</v>
      </c>
      <c r="AX548" s="4" t="s">
        <v>654</v>
      </c>
      <c r="AY548" s="4"/>
      <c r="AZ548" s="4"/>
      <c r="BA548" s="4"/>
      <c r="BB548" s="4"/>
      <c r="BC548" s="4"/>
      <c r="BD548" s="4"/>
      <c r="BE548" s="4"/>
    </row>
    <row r="549" spans="1:57" s="38" customFormat="1" ht="45.75" customHeight="1">
      <c r="A549" s="94"/>
      <c r="B549" s="4" t="s">
        <v>534</v>
      </c>
      <c r="C549" s="94"/>
      <c r="D549" s="86"/>
      <c r="E549" s="86"/>
      <c r="F549" s="94"/>
      <c r="G549" s="94"/>
      <c r="H549" s="94"/>
      <c r="I549" s="4" t="s">
        <v>458</v>
      </c>
      <c r="J549" s="4">
        <v>50</v>
      </c>
      <c r="K549" s="4">
        <v>1.2</v>
      </c>
      <c r="L549" s="4">
        <v>100</v>
      </c>
      <c r="M549" s="4">
        <v>1.6</v>
      </c>
      <c r="N549" s="4"/>
      <c r="O549" s="4"/>
      <c r="P549" s="4"/>
      <c r="Q549" s="4"/>
      <c r="R549" s="4"/>
      <c r="S549" s="4"/>
      <c r="T549" s="4" t="s">
        <v>544</v>
      </c>
      <c r="U549" s="8"/>
      <c r="V549" s="4" t="s">
        <v>544</v>
      </c>
      <c r="W549" s="9"/>
      <c r="X549" s="4" t="s">
        <v>1018</v>
      </c>
      <c r="Y549" s="4"/>
      <c r="Z549" s="4" t="s">
        <v>773</v>
      </c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9"/>
      <c r="AO549" s="4"/>
      <c r="AP549" s="9"/>
      <c r="AQ549" s="4"/>
      <c r="AR549" s="4"/>
      <c r="AS549" s="4"/>
      <c r="AT549" s="4" t="s">
        <v>885</v>
      </c>
      <c r="AU549" s="4" t="s">
        <v>413</v>
      </c>
      <c r="AV549" s="4" t="s">
        <v>890</v>
      </c>
      <c r="AW549" s="4" t="s">
        <v>416</v>
      </c>
      <c r="AX549" s="4" t="s">
        <v>235</v>
      </c>
      <c r="AY549" s="4" t="s">
        <v>415</v>
      </c>
      <c r="BA549" s="4"/>
      <c r="BB549" s="4"/>
      <c r="BC549" s="4"/>
      <c r="BD549" s="4"/>
      <c r="BE549" s="4"/>
    </row>
    <row r="550" spans="1:57" s="38" customFormat="1" ht="45.75" customHeight="1">
      <c r="A550" s="4" t="s">
        <v>563</v>
      </c>
      <c r="B550" s="4" t="s">
        <v>273</v>
      </c>
      <c r="C550" s="4" t="s">
        <v>220</v>
      </c>
      <c r="D550" s="4" t="s">
        <v>221</v>
      </c>
      <c r="E550" s="4">
        <v>212.2</v>
      </c>
      <c r="F550" s="4" t="s">
        <v>723</v>
      </c>
      <c r="G550" s="4" t="s">
        <v>723</v>
      </c>
      <c r="H550" s="4" t="s">
        <v>723</v>
      </c>
      <c r="I550" s="4" t="s">
        <v>821</v>
      </c>
      <c r="J550" s="4">
        <v>5</v>
      </c>
      <c r="K550" s="4">
        <v>22.3</v>
      </c>
      <c r="L550" s="4">
        <v>10</v>
      </c>
      <c r="M550" s="4">
        <v>18.3</v>
      </c>
      <c r="N550" s="4">
        <v>25</v>
      </c>
      <c r="O550" s="4">
        <v>33.6</v>
      </c>
      <c r="P550" s="4"/>
      <c r="Q550" s="4"/>
      <c r="R550" s="4"/>
      <c r="S550" s="4"/>
      <c r="T550" s="4">
        <v>0.32</v>
      </c>
      <c r="U550" s="8">
        <f>GEOMEAN(T550)</f>
        <v>0.32</v>
      </c>
      <c r="V550" s="9">
        <v>80</v>
      </c>
      <c r="W550" s="9">
        <f>GEOMEAN(V550)</f>
        <v>79.99999999999997</v>
      </c>
      <c r="X550" s="9" t="s">
        <v>787</v>
      </c>
      <c r="Y550" s="9" t="s">
        <v>787</v>
      </c>
      <c r="Z550" s="4" t="s">
        <v>1097</v>
      </c>
      <c r="AA550" s="9" t="s">
        <v>922</v>
      </c>
      <c r="AB550" s="4">
        <v>0.35</v>
      </c>
      <c r="AC550" s="4">
        <v>100</v>
      </c>
      <c r="AD550" s="11" t="s">
        <v>787</v>
      </c>
      <c r="AE550" s="11" t="s">
        <v>784</v>
      </c>
      <c r="AF550" s="4" t="s">
        <v>1097</v>
      </c>
      <c r="AG550" s="4"/>
      <c r="AH550" s="4"/>
      <c r="AI550" s="4"/>
      <c r="AJ550" s="4"/>
      <c r="AK550" s="4"/>
      <c r="AL550" s="4"/>
      <c r="AM550" s="4"/>
      <c r="AN550" s="9"/>
      <c r="AO550" s="4"/>
      <c r="AP550" s="9"/>
      <c r="AQ550" s="4"/>
      <c r="AR550" s="4" t="s">
        <v>923</v>
      </c>
      <c r="AS550" s="4"/>
      <c r="AT550" s="18" t="s">
        <v>1096</v>
      </c>
      <c r="AU550" s="18" t="s">
        <v>887</v>
      </c>
      <c r="AV550" s="18" t="s">
        <v>229</v>
      </c>
      <c r="AW550" s="4"/>
      <c r="AX550" s="4"/>
      <c r="AY550" s="4"/>
      <c r="AZ550" s="4"/>
      <c r="BA550" s="4"/>
      <c r="BB550" s="4"/>
      <c r="BC550" s="4"/>
      <c r="BD550" s="4"/>
      <c r="BE550" s="4"/>
    </row>
    <row r="551" spans="1:57" s="38" customFormat="1" ht="45.75" customHeight="1">
      <c r="A551" s="4" t="s">
        <v>362</v>
      </c>
      <c r="B551" s="4" t="s">
        <v>202</v>
      </c>
      <c r="C551" s="4"/>
      <c r="D551" s="4" t="s">
        <v>723</v>
      </c>
      <c r="E551" s="4" t="s">
        <v>723</v>
      </c>
      <c r="F551" s="4" t="s">
        <v>723</v>
      </c>
      <c r="G551" s="4" t="s">
        <v>723</v>
      </c>
      <c r="H551" s="4" t="s">
        <v>723</v>
      </c>
      <c r="I551" s="4" t="s">
        <v>928</v>
      </c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>
        <f>V551/250</f>
        <v>3.1</v>
      </c>
      <c r="U551" s="8">
        <f>GEOMEAN(T551)</f>
        <v>3.1</v>
      </c>
      <c r="V551" s="9">
        <v>775</v>
      </c>
      <c r="W551" s="9">
        <f>GEOMEAN(V551)</f>
        <v>775.0000000000002</v>
      </c>
      <c r="X551" s="9" t="s">
        <v>1314</v>
      </c>
      <c r="Y551" s="9" t="s">
        <v>1314</v>
      </c>
      <c r="Z551" s="9"/>
      <c r="AA551" s="9" t="s">
        <v>923</v>
      </c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 t="s">
        <v>1365</v>
      </c>
      <c r="AM551" s="4"/>
      <c r="AN551" s="9"/>
      <c r="AO551" s="4" t="s">
        <v>1198</v>
      </c>
      <c r="AP551" s="4">
        <v>115</v>
      </c>
      <c r="AQ551" s="9">
        <v>115</v>
      </c>
      <c r="AR551" s="4" t="s">
        <v>923</v>
      </c>
      <c r="AS551" s="4"/>
      <c r="AT551" s="4" t="s">
        <v>619</v>
      </c>
      <c r="AU551" s="4" t="s">
        <v>17</v>
      </c>
      <c r="AV551" s="4" t="s">
        <v>18</v>
      </c>
      <c r="AW551" s="4"/>
      <c r="AX551" s="4"/>
      <c r="AY551" s="4"/>
      <c r="AZ551" s="4"/>
      <c r="BA551" s="4"/>
      <c r="BB551" s="4"/>
      <c r="BC551" s="4"/>
      <c r="BD551" s="4"/>
      <c r="BE551" s="4"/>
    </row>
    <row r="552" spans="1:57" s="38" customFormat="1" ht="45.75" customHeight="1">
      <c r="A552" s="4" t="s">
        <v>366</v>
      </c>
      <c r="B552" s="4" t="s">
        <v>367</v>
      </c>
      <c r="C552" s="7" t="s">
        <v>186</v>
      </c>
      <c r="D552" s="10" t="s">
        <v>187</v>
      </c>
      <c r="E552" s="7">
        <v>180.2</v>
      </c>
      <c r="F552" s="4" t="s">
        <v>188</v>
      </c>
      <c r="G552" s="4" t="s">
        <v>502</v>
      </c>
      <c r="H552" s="4" t="s">
        <v>115</v>
      </c>
      <c r="I552" s="4" t="s">
        <v>928</v>
      </c>
      <c r="J552" s="4">
        <v>5</v>
      </c>
      <c r="K552" s="4">
        <v>1.4</v>
      </c>
      <c r="L552" s="4" t="s">
        <v>506</v>
      </c>
      <c r="M552" s="4">
        <v>1</v>
      </c>
      <c r="N552" s="4">
        <v>25</v>
      </c>
      <c r="O552" s="4">
        <v>1.3</v>
      </c>
      <c r="P552" s="4"/>
      <c r="Q552" s="4"/>
      <c r="R552" s="4"/>
      <c r="S552" s="4"/>
      <c r="T552" s="4" t="s">
        <v>544</v>
      </c>
      <c r="U552" s="8" t="s">
        <v>544</v>
      </c>
      <c r="V552" s="9" t="s">
        <v>544</v>
      </c>
      <c r="W552" s="9" t="s">
        <v>544</v>
      </c>
      <c r="X552" s="9" t="s">
        <v>1018</v>
      </c>
      <c r="Y552" s="9" t="s">
        <v>1018</v>
      </c>
      <c r="Z552" s="4" t="s">
        <v>1097</v>
      </c>
      <c r="AA552" s="9" t="s">
        <v>922</v>
      </c>
      <c r="AB552" s="4">
        <v>0.5</v>
      </c>
      <c r="AC552" s="4">
        <v>0</v>
      </c>
      <c r="AD552" s="4" t="s">
        <v>1018</v>
      </c>
      <c r="AE552" s="4" t="s">
        <v>783</v>
      </c>
      <c r="AF552" s="4" t="s">
        <v>1097</v>
      </c>
      <c r="AG552" s="4"/>
      <c r="AH552" s="4"/>
      <c r="AI552" s="4"/>
      <c r="AJ552" s="4"/>
      <c r="AK552" s="4"/>
      <c r="AL552" s="4"/>
      <c r="AM552" s="4"/>
      <c r="AN552" s="9"/>
      <c r="AO552" s="4"/>
      <c r="AP552" s="9"/>
      <c r="AQ552" s="4"/>
      <c r="AR552" s="4" t="s">
        <v>923</v>
      </c>
      <c r="AS552" s="4"/>
      <c r="AT552" s="4" t="s">
        <v>599</v>
      </c>
      <c r="AU552" s="4" t="s">
        <v>285</v>
      </c>
      <c r="AV552" s="4" t="s">
        <v>948</v>
      </c>
      <c r="AW552" s="4" t="s">
        <v>887</v>
      </c>
      <c r="AX552" s="4" t="s">
        <v>890</v>
      </c>
      <c r="AY552" s="4"/>
      <c r="AZ552" s="4"/>
      <c r="BA552" s="4"/>
      <c r="BB552" s="4"/>
      <c r="BC552" s="4"/>
      <c r="BD552" s="4"/>
      <c r="BE552" s="4"/>
    </row>
    <row r="553" spans="1:57" s="38" customFormat="1" ht="45.75" customHeight="1">
      <c r="A553" s="92" t="s">
        <v>780</v>
      </c>
      <c r="B553" s="4" t="s">
        <v>781</v>
      </c>
      <c r="C553" s="92"/>
      <c r="D553" s="96" t="s">
        <v>189</v>
      </c>
      <c r="E553" s="95">
        <v>79.1</v>
      </c>
      <c r="F553" s="92" t="s">
        <v>190</v>
      </c>
      <c r="G553" s="92" t="s">
        <v>1101</v>
      </c>
      <c r="H553" s="92" t="s">
        <v>660</v>
      </c>
      <c r="I553" s="4" t="s">
        <v>821</v>
      </c>
      <c r="J553" s="4">
        <v>25</v>
      </c>
      <c r="K553" s="4">
        <v>1.1</v>
      </c>
      <c r="L553" s="4">
        <v>50</v>
      </c>
      <c r="M553" s="4">
        <v>2.3</v>
      </c>
      <c r="N553" s="4">
        <v>100</v>
      </c>
      <c r="O553" s="4">
        <v>3.9</v>
      </c>
      <c r="P553" s="4"/>
      <c r="Q553" s="4"/>
      <c r="R553" s="4"/>
      <c r="S553" s="4"/>
      <c r="T553" s="4">
        <f>V553/250</f>
        <v>71.9</v>
      </c>
      <c r="U553" s="8">
        <f>GEOMEAN(T553:T554)</f>
        <v>71.94998262682206</v>
      </c>
      <c r="V553" s="4">
        <v>17975</v>
      </c>
      <c r="W553" s="9">
        <f>GEOMEAN(V553:V554)</f>
        <v>17987.495656705523</v>
      </c>
      <c r="X553" s="4" t="s">
        <v>895</v>
      </c>
      <c r="Y553" s="4" t="s">
        <v>895</v>
      </c>
      <c r="Z553" s="4" t="s">
        <v>191</v>
      </c>
      <c r="AA553" s="4" t="s">
        <v>923</v>
      </c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 t="s">
        <v>1365</v>
      </c>
      <c r="AM553" s="4"/>
      <c r="AN553" s="9"/>
      <c r="AO553" s="4" t="s">
        <v>1347</v>
      </c>
      <c r="AP553" s="9">
        <v>4105.1</v>
      </c>
      <c r="AQ553" s="9">
        <v>4105.1</v>
      </c>
      <c r="AR553" s="4" t="s">
        <v>923</v>
      </c>
      <c r="AS553" s="4"/>
      <c r="AT553" s="4" t="s">
        <v>885</v>
      </c>
      <c r="AU553" s="4" t="s">
        <v>191</v>
      </c>
      <c r="AV553" s="4" t="s">
        <v>81</v>
      </c>
      <c r="AW553" s="4" t="s">
        <v>619</v>
      </c>
      <c r="AX553" s="4" t="s">
        <v>949</v>
      </c>
      <c r="AY553" s="4" t="s">
        <v>890</v>
      </c>
      <c r="AZ553" s="4" t="s">
        <v>415</v>
      </c>
      <c r="BA553" s="4" t="s">
        <v>40</v>
      </c>
      <c r="BB553" s="4"/>
      <c r="BC553" s="4"/>
      <c r="BD553" s="4"/>
      <c r="BE553" s="4"/>
    </row>
    <row r="554" spans="1:57" s="38" customFormat="1" ht="45.75" customHeight="1">
      <c r="A554" s="94"/>
      <c r="B554" s="4" t="s">
        <v>781</v>
      </c>
      <c r="C554" s="94"/>
      <c r="D554" s="86"/>
      <c r="E554" s="86"/>
      <c r="F554" s="94"/>
      <c r="G554" s="94"/>
      <c r="H554" s="94"/>
      <c r="I554" s="4" t="s">
        <v>928</v>
      </c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>
        <f>V554/250</f>
        <v>72</v>
      </c>
      <c r="U554" s="4"/>
      <c r="V554" s="4">
        <f>72*250</f>
        <v>18000</v>
      </c>
      <c r="W554" s="4"/>
      <c r="X554" s="4" t="s">
        <v>895</v>
      </c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9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</row>
    <row r="555" spans="1:57" s="38" customFormat="1" ht="66.75" customHeight="1">
      <c r="A555" s="92" t="s">
        <v>801</v>
      </c>
      <c r="B555" s="4" t="s">
        <v>798</v>
      </c>
      <c r="C555" s="92"/>
      <c r="D555" s="96" t="s">
        <v>216</v>
      </c>
      <c r="E555" s="92" t="s">
        <v>217</v>
      </c>
      <c r="F555" s="92" t="s">
        <v>218</v>
      </c>
      <c r="G555" s="92" t="s">
        <v>1101</v>
      </c>
      <c r="H555" s="92" t="s">
        <v>660</v>
      </c>
      <c r="I555" s="4" t="s">
        <v>436</v>
      </c>
      <c r="J555" s="7">
        <v>7</v>
      </c>
      <c r="K555" s="7">
        <v>2.09</v>
      </c>
      <c r="L555" s="7">
        <v>33</v>
      </c>
      <c r="M555" s="7">
        <v>10.66</v>
      </c>
      <c r="N555" s="7">
        <v>100</v>
      </c>
      <c r="O555" s="8">
        <v>20.28</v>
      </c>
      <c r="P555" s="7"/>
      <c r="Q555" s="7"/>
      <c r="R555" s="7"/>
      <c r="S555" s="7"/>
      <c r="T555" s="8">
        <v>9.760793465577596</v>
      </c>
      <c r="U555" s="8">
        <f>GEOMEAN(T555:T560)</f>
        <v>20.893253164265506</v>
      </c>
      <c r="V555" s="9">
        <f aca="true" t="shared" si="0" ref="V555:V560">T555*250</f>
        <v>2440.198366394399</v>
      </c>
      <c r="W555" s="9">
        <f>GEOMEAN(V555:V560)</f>
        <v>5223.313291066374</v>
      </c>
      <c r="X555" s="9" t="s">
        <v>895</v>
      </c>
      <c r="Y555" s="9" t="s">
        <v>895</v>
      </c>
      <c r="Z555" s="4" t="s">
        <v>1020</v>
      </c>
      <c r="AA555" s="4"/>
      <c r="AB555" s="4"/>
      <c r="AC555" s="4"/>
      <c r="AD555" s="4"/>
      <c r="AE555" s="4"/>
      <c r="AF555" s="4"/>
      <c r="AG555" s="4">
        <v>10</v>
      </c>
      <c r="AH555" s="4">
        <v>47</v>
      </c>
      <c r="AI555" s="4" t="s">
        <v>895</v>
      </c>
      <c r="AJ555" s="4" t="s">
        <v>782</v>
      </c>
      <c r="AK555" s="4" t="s">
        <v>1020</v>
      </c>
      <c r="AL555" s="4"/>
      <c r="AM555" s="4"/>
      <c r="AN555" s="9"/>
      <c r="AO555" s="4"/>
      <c r="AP555" s="9"/>
      <c r="AQ555" s="4"/>
      <c r="AR555" s="4"/>
      <c r="AS555" s="4"/>
      <c r="AT555" s="4" t="s">
        <v>1020</v>
      </c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</row>
    <row r="556" spans="1:57" s="38" customFormat="1" ht="75.75" customHeight="1">
      <c r="A556" s="93"/>
      <c r="B556" s="4"/>
      <c r="C556" s="93"/>
      <c r="D556" s="85"/>
      <c r="E556" s="93"/>
      <c r="F556" s="93"/>
      <c r="G556" s="93"/>
      <c r="H556" s="93"/>
      <c r="I556" s="4" t="s">
        <v>137</v>
      </c>
      <c r="J556" s="7">
        <v>7</v>
      </c>
      <c r="K556" s="7">
        <v>1.2</v>
      </c>
      <c r="L556" s="7">
        <v>33</v>
      </c>
      <c r="M556" s="7">
        <v>7.2</v>
      </c>
      <c r="N556" s="7">
        <v>100</v>
      </c>
      <c r="O556" s="8">
        <v>12.4</v>
      </c>
      <c r="P556" s="7"/>
      <c r="Q556" s="7"/>
      <c r="R556" s="7"/>
      <c r="S556" s="7"/>
      <c r="T556" s="8">
        <v>14.8</v>
      </c>
      <c r="U556" s="4"/>
      <c r="V556" s="9">
        <f t="shared" si="0"/>
        <v>3700</v>
      </c>
      <c r="W556" s="4"/>
      <c r="X556" s="9" t="s">
        <v>895</v>
      </c>
      <c r="Y556" s="4"/>
      <c r="Z556" s="4" t="s">
        <v>1021</v>
      </c>
      <c r="AA556" s="9" t="s">
        <v>922</v>
      </c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 t="s">
        <v>923</v>
      </c>
      <c r="AS556" s="4"/>
      <c r="AT556" s="4" t="s">
        <v>1021</v>
      </c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</row>
    <row r="557" spans="1:57" s="38" customFormat="1" ht="57" customHeight="1">
      <c r="A557" s="93"/>
      <c r="B557" s="4"/>
      <c r="C557" s="93"/>
      <c r="D557" s="85"/>
      <c r="E557" s="93"/>
      <c r="F557" s="93"/>
      <c r="G557" s="93"/>
      <c r="H557" s="93"/>
      <c r="I557" s="4" t="s">
        <v>137</v>
      </c>
      <c r="J557" s="7">
        <v>12.5</v>
      </c>
      <c r="K557" s="7">
        <v>2</v>
      </c>
      <c r="L557" s="7">
        <v>25</v>
      </c>
      <c r="M557" s="7">
        <v>2.3</v>
      </c>
      <c r="N557" s="7">
        <v>50</v>
      </c>
      <c r="O557" s="8">
        <v>8.6</v>
      </c>
      <c r="P557" s="7">
        <v>75</v>
      </c>
      <c r="Q557" s="7">
        <v>15.8</v>
      </c>
      <c r="R557" s="7">
        <v>100</v>
      </c>
      <c r="S557" s="7">
        <v>30.1</v>
      </c>
      <c r="T557" s="8">
        <v>27.77777777777778</v>
      </c>
      <c r="U557" s="4"/>
      <c r="V557" s="9">
        <f t="shared" si="0"/>
        <v>6944.444444444444</v>
      </c>
      <c r="W557" s="4"/>
      <c r="X557" s="9" t="s">
        <v>895</v>
      </c>
      <c r="Y557" s="4"/>
      <c r="Z557" s="4" t="s">
        <v>1163</v>
      </c>
      <c r="AA557" s="9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 t="s">
        <v>1163</v>
      </c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</row>
    <row r="558" spans="1:57" s="38" customFormat="1" ht="61.5" customHeight="1">
      <c r="A558" s="93"/>
      <c r="B558" s="4"/>
      <c r="C558" s="93"/>
      <c r="D558" s="85"/>
      <c r="E558" s="93"/>
      <c r="F558" s="93"/>
      <c r="G558" s="93"/>
      <c r="H558" s="93"/>
      <c r="I558" s="4" t="s">
        <v>436</v>
      </c>
      <c r="J558" s="7">
        <v>7</v>
      </c>
      <c r="K558" s="7">
        <v>0.4</v>
      </c>
      <c r="L558" s="7">
        <v>33</v>
      </c>
      <c r="M558" s="7">
        <v>3.8</v>
      </c>
      <c r="N558" s="7">
        <v>100</v>
      </c>
      <c r="O558" s="8">
        <v>2</v>
      </c>
      <c r="P558" s="7"/>
      <c r="Q558" s="7"/>
      <c r="R558" s="7"/>
      <c r="S558" s="7"/>
      <c r="T558" s="8">
        <v>26.88235294117647</v>
      </c>
      <c r="U558" s="4"/>
      <c r="V558" s="9">
        <f t="shared" si="0"/>
        <v>6720.588235294118</v>
      </c>
      <c r="W558" s="4"/>
      <c r="X558" s="9" t="s">
        <v>895</v>
      </c>
      <c r="Y558" s="4"/>
      <c r="Z558" s="4" t="s">
        <v>1163</v>
      </c>
      <c r="AA558" s="9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 t="s">
        <v>1163</v>
      </c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</row>
    <row r="559" spans="1:57" s="38" customFormat="1" ht="63.75" customHeight="1">
      <c r="A559" s="93"/>
      <c r="B559" s="4"/>
      <c r="C559" s="93"/>
      <c r="D559" s="85"/>
      <c r="E559" s="93"/>
      <c r="F559" s="93"/>
      <c r="G559" s="93"/>
      <c r="H559" s="93"/>
      <c r="I559" s="4" t="s">
        <v>436</v>
      </c>
      <c r="J559" s="7">
        <v>7</v>
      </c>
      <c r="K559" s="7">
        <v>1.35</v>
      </c>
      <c r="L559" s="7">
        <v>33</v>
      </c>
      <c r="M559" s="7">
        <v>1.95</v>
      </c>
      <c r="N559" s="7">
        <v>100</v>
      </c>
      <c r="O559" s="8">
        <v>6.15</v>
      </c>
      <c r="P559" s="7"/>
      <c r="Q559" s="7"/>
      <c r="R559" s="7"/>
      <c r="S559" s="7"/>
      <c r="T559" s="8">
        <v>49.75</v>
      </c>
      <c r="U559" s="4"/>
      <c r="V559" s="9">
        <f t="shared" si="0"/>
        <v>12437.5</v>
      </c>
      <c r="W559" s="4"/>
      <c r="X559" s="9" t="s">
        <v>895</v>
      </c>
      <c r="Y559" s="4"/>
      <c r="Z559" s="4" t="s">
        <v>1022</v>
      </c>
      <c r="AA559" s="9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 t="s">
        <v>1022</v>
      </c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</row>
    <row r="560" spans="1:57" s="38" customFormat="1" ht="60" customHeight="1">
      <c r="A560" s="94"/>
      <c r="B560" s="4"/>
      <c r="C560" s="94"/>
      <c r="D560" s="86"/>
      <c r="E560" s="94"/>
      <c r="F560" s="94"/>
      <c r="G560" s="94"/>
      <c r="H560" s="94"/>
      <c r="I560" s="4" t="s">
        <v>436</v>
      </c>
      <c r="J560" s="7">
        <v>7</v>
      </c>
      <c r="K560" s="7">
        <v>1.3</v>
      </c>
      <c r="L560" s="7">
        <v>33</v>
      </c>
      <c r="M560" s="7">
        <v>6.5</v>
      </c>
      <c r="N560" s="7">
        <v>100</v>
      </c>
      <c r="O560" s="8">
        <v>13.6</v>
      </c>
      <c r="P560" s="7"/>
      <c r="Q560" s="7"/>
      <c r="R560" s="7"/>
      <c r="S560" s="7"/>
      <c r="T560" s="8">
        <v>15.5</v>
      </c>
      <c r="U560" s="4"/>
      <c r="V560" s="9">
        <f t="shared" si="0"/>
        <v>3875</v>
      </c>
      <c r="W560" s="4"/>
      <c r="X560" s="9" t="s">
        <v>895</v>
      </c>
      <c r="Y560" s="4"/>
      <c r="Z560" s="4" t="s">
        <v>862</v>
      </c>
      <c r="AA560" s="9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 t="s">
        <v>862</v>
      </c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</row>
    <row r="561" spans="1:57" s="38" customFormat="1" ht="57.75" customHeight="1">
      <c r="A561" s="4" t="s">
        <v>799</v>
      </c>
      <c r="B561" s="4" t="s">
        <v>800</v>
      </c>
      <c r="C561" s="4"/>
      <c r="D561" s="10" t="s">
        <v>863</v>
      </c>
      <c r="E561" s="4">
        <v>308.1</v>
      </c>
      <c r="F561" s="4" t="s">
        <v>864</v>
      </c>
      <c r="G561" s="4" t="s">
        <v>1101</v>
      </c>
      <c r="H561" s="4" t="s">
        <v>660</v>
      </c>
      <c r="I561" s="4" t="s">
        <v>436</v>
      </c>
      <c r="J561" s="4">
        <v>7</v>
      </c>
      <c r="K561" s="4">
        <v>1.1</v>
      </c>
      <c r="L561" s="4">
        <v>33</v>
      </c>
      <c r="M561" s="4">
        <v>1.7</v>
      </c>
      <c r="N561" s="4">
        <v>100</v>
      </c>
      <c r="O561" s="4">
        <v>0.8</v>
      </c>
      <c r="P561" s="4"/>
      <c r="Q561" s="4"/>
      <c r="R561" s="4"/>
      <c r="S561" s="4"/>
      <c r="T561" s="4" t="s">
        <v>544</v>
      </c>
      <c r="U561" s="8" t="s">
        <v>544</v>
      </c>
      <c r="V561" s="4" t="s">
        <v>544</v>
      </c>
      <c r="W561" s="9" t="s">
        <v>544</v>
      </c>
      <c r="X561" s="4" t="s">
        <v>1018</v>
      </c>
      <c r="Y561" s="4" t="s">
        <v>1018</v>
      </c>
      <c r="Z561" s="4" t="s">
        <v>1163</v>
      </c>
      <c r="AA561" s="4" t="s">
        <v>922</v>
      </c>
      <c r="AB561" s="4"/>
      <c r="AC561" s="4"/>
      <c r="AD561" s="4"/>
      <c r="AE561" s="4"/>
      <c r="AF561" s="4"/>
      <c r="AG561" s="4">
        <v>10</v>
      </c>
      <c r="AH561" s="4">
        <v>0</v>
      </c>
      <c r="AI561" s="4" t="s">
        <v>1018</v>
      </c>
      <c r="AJ561" s="4" t="s">
        <v>783</v>
      </c>
      <c r="AK561" s="4" t="s">
        <v>1163</v>
      </c>
      <c r="AL561" s="4"/>
      <c r="AM561" s="4"/>
      <c r="AN561" s="9"/>
      <c r="AO561" s="4"/>
      <c r="AP561" s="9"/>
      <c r="AQ561" s="4"/>
      <c r="AR561" s="4" t="s">
        <v>923</v>
      </c>
      <c r="AS561" s="4"/>
      <c r="AT561" s="4" t="s">
        <v>1163</v>
      </c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</row>
    <row r="562" spans="1:57" s="38" customFormat="1" ht="60" customHeight="1">
      <c r="A562" s="100" t="s">
        <v>1087</v>
      </c>
      <c r="B562" s="7" t="s">
        <v>1088</v>
      </c>
      <c r="C562" s="92" t="s">
        <v>865</v>
      </c>
      <c r="D562" s="96" t="s">
        <v>866</v>
      </c>
      <c r="E562" s="95">
        <v>110.1</v>
      </c>
      <c r="F562" s="95" t="s">
        <v>629</v>
      </c>
      <c r="G562" s="95" t="s">
        <v>502</v>
      </c>
      <c r="H562" s="95" t="s">
        <v>394</v>
      </c>
      <c r="I562" s="7" t="s">
        <v>545</v>
      </c>
      <c r="J562" s="7">
        <v>5</v>
      </c>
      <c r="K562" s="7">
        <v>2.2</v>
      </c>
      <c r="L562" s="7">
        <v>10</v>
      </c>
      <c r="M562" s="7">
        <v>2.2</v>
      </c>
      <c r="N562" s="7">
        <v>25</v>
      </c>
      <c r="O562" s="7">
        <v>2.7</v>
      </c>
      <c r="P562" s="7"/>
      <c r="Q562" s="7"/>
      <c r="R562" s="7"/>
      <c r="S562" s="7"/>
      <c r="T562" s="4" t="s">
        <v>544</v>
      </c>
      <c r="U562" s="8">
        <f>GEOMEAN(T564:T565)</f>
        <v>5.923688892074776</v>
      </c>
      <c r="V562" s="4" t="s">
        <v>544</v>
      </c>
      <c r="W562" s="9">
        <f>GEOMEAN(V564:V565)</f>
        <v>1480.9222230186942</v>
      </c>
      <c r="X562" s="4" t="s">
        <v>1018</v>
      </c>
      <c r="Y562" s="4" t="s">
        <v>1314</v>
      </c>
      <c r="Z562" s="4" t="s">
        <v>414</v>
      </c>
      <c r="AA562" s="4" t="s">
        <v>923</v>
      </c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 t="s">
        <v>1365</v>
      </c>
      <c r="AM562" s="4" t="s">
        <v>1348</v>
      </c>
      <c r="AN562" s="9">
        <v>1034.5</v>
      </c>
      <c r="AO562" s="4"/>
      <c r="AP562" s="9"/>
      <c r="AQ562" s="9">
        <v>1034.5</v>
      </c>
      <c r="AR562" s="4" t="s">
        <v>923</v>
      </c>
      <c r="AS562" s="4"/>
      <c r="AT562" s="4" t="s">
        <v>619</v>
      </c>
      <c r="AU562" s="4" t="s">
        <v>415</v>
      </c>
      <c r="AV562" s="4" t="s">
        <v>229</v>
      </c>
      <c r="AW562" s="4"/>
      <c r="AX562" s="4"/>
      <c r="AY562" s="4"/>
      <c r="AZ562" s="4"/>
      <c r="BA562" s="4"/>
      <c r="BB562" s="4"/>
      <c r="BC562" s="4"/>
      <c r="BD562" s="4"/>
      <c r="BE562" s="4"/>
    </row>
    <row r="563" spans="1:57" s="38" customFormat="1" ht="61.5" customHeight="1">
      <c r="A563" s="85"/>
      <c r="B563" s="7" t="s">
        <v>1088</v>
      </c>
      <c r="C563" s="93"/>
      <c r="D563" s="85"/>
      <c r="E563" s="85"/>
      <c r="F563" s="73"/>
      <c r="G563" s="73"/>
      <c r="H563" s="73"/>
      <c r="I563" s="7" t="s">
        <v>821</v>
      </c>
      <c r="J563" s="7">
        <v>0.1</v>
      </c>
      <c r="K563" s="7">
        <v>0.4</v>
      </c>
      <c r="L563" s="7">
        <v>0.25</v>
      </c>
      <c r="M563" s="7">
        <v>0.2</v>
      </c>
      <c r="N563" s="7">
        <v>0.5</v>
      </c>
      <c r="O563" s="7">
        <v>0.5</v>
      </c>
      <c r="P563" s="7">
        <v>1</v>
      </c>
      <c r="Q563" s="7">
        <v>0.8</v>
      </c>
      <c r="R563" s="7">
        <v>2.5</v>
      </c>
      <c r="S563" s="7">
        <v>1</v>
      </c>
      <c r="T563" s="4" t="s">
        <v>544</v>
      </c>
      <c r="U563" s="4"/>
      <c r="V563" s="4" t="s">
        <v>544</v>
      </c>
      <c r="W563" s="4"/>
      <c r="X563" s="4" t="s">
        <v>1018</v>
      </c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9"/>
      <c r="AO563" s="4"/>
      <c r="AP563" s="9"/>
      <c r="AQ563" s="4"/>
      <c r="AR563" s="4"/>
      <c r="AS563" s="4"/>
      <c r="AT563" s="4" t="s">
        <v>846</v>
      </c>
      <c r="AU563" s="4" t="s">
        <v>619</v>
      </c>
      <c r="AV563" s="4" t="s">
        <v>415</v>
      </c>
      <c r="AW563" s="4" t="s">
        <v>229</v>
      </c>
      <c r="AX563" s="4"/>
      <c r="AY563" s="4"/>
      <c r="AZ563" s="4"/>
      <c r="BA563" s="4"/>
      <c r="BB563" s="4"/>
      <c r="BC563" s="4"/>
      <c r="BD563" s="4"/>
      <c r="BE563" s="4"/>
    </row>
    <row r="564" spans="1:57" s="38" customFormat="1" ht="65.25" customHeight="1">
      <c r="A564" s="85"/>
      <c r="B564" s="7" t="s">
        <v>1088</v>
      </c>
      <c r="C564" s="93"/>
      <c r="D564" s="85"/>
      <c r="E564" s="85"/>
      <c r="F564" s="73"/>
      <c r="G564" s="73"/>
      <c r="H564" s="73"/>
      <c r="I564" s="7" t="s">
        <v>821</v>
      </c>
      <c r="J564" s="7">
        <v>1</v>
      </c>
      <c r="K564" s="7">
        <v>0.7</v>
      </c>
      <c r="L564" s="7">
        <v>5</v>
      </c>
      <c r="M564" s="7">
        <v>2.2</v>
      </c>
      <c r="N564" s="7">
        <v>10</v>
      </c>
      <c r="O564" s="7">
        <v>5.2</v>
      </c>
      <c r="P564" s="7">
        <v>25</v>
      </c>
      <c r="Q564" s="7">
        <v>8.4</v>
      </c>
      <c r="R564" s="7">
        <v>50</v>
      </c>
      <c r="S564" s="7">
        <v>10.4</v>
      </c>
      <c r="T564" s="8">
        <v>6.333333333333333</v>
      </c>
      <c r="U564" s="4"/>
      <c r="V564" s="9">
        <v>1583.3333333333333</v>
      </c>
      <c r="W564" s="4"/>
      <c r="X564" s="9" t="s">
        <v>1314</v>
      </c>
      <c r="Y564" s="4"/>
      <c r="Z564" s="4"/>
      <c r="AA564" s="9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9"/>
      <c r="AO564" s="4"/>
      <c r="AP564" s="9"/>
      <c r="AQ564" s="4"/>
      <c r="AR564" s="4"/>
      <c r="AS564" s="4"/>
      <c r="AT564" s="4" t="s">
        <v>846</v>
      </c>
      <c r="AU564" s="4" t="s">
        <v>885</v>
      </c>
      <c r="AV564" s="4" t="s">
        <v>842</v>
      </c>
      <c r="AW564" s="4" t="s">
        <v>191</v>
      </c>
      <c r="AX564" s="4" t="s">
        <v>773</v>
      </c>
      <c r="AY564" s="4" t="s">
        <v>885</v>
      </c>
      <c r="AZ564" s="4" t="s">
        <v>948</v>
      </c>
      <c r="BA564" s="4" t="s">
        <v>415</v>
      </c>
      <c r="BB564" s="4"/>
      <c r="BC564" s="4"/>
      <c r="BD564" s="4"/>
      <c r="BE564" s="4"/>
    </row>
    <row r="565" spans="1:57" s="38" customFormat="1" ht="59.25" customHeight="1">
      <c r="A565" s="86"/>
      <c r="B565" s="7" t="s">
        <v>1088</v>
      </c>
      <c r="C565" s="94"/>
      <c r="D565" s="86"/>
      <c r="E565" s="86"/>
      <c r="F565" s="106"/>
      <c r="G565" s="106"/>
      <c r="H565" s="106"/>
      <c r="I565" s="7" t="s">
        <v>821</v>
      </c>
      <c r="J565" s="7">
        <v>0.1</v>
      </c>
      <c r="K565" s="7">
        <v>0.9</v>
      </c>
      <c r="L565" s="7">
        <v>0.25</v>
      </c>
      <c r="M565" s="7">
        <v>0.5</v>
      </c>
      <c r="N565" s="7">
        <v>0.5</v>
      </c>
      <c r="O565" s="7">
        <v>1.2</v>
      </c>
      <c r="P565" s="7">
        <v>1</v>
      </c>
      <c r="Q565" s="7">
        <v>1.8</v>
      </c>
      <c r="R565" s="7">
        <v>2.5</v>
      </c>
      <c r="S565" s="7">
        <v>2.3</v>
      </c>
      <c r="T565" s="8">
        <v>5.54054054054054</v>
      </c>
      <c r="U565" s="4"/>
      <c r="V565" s="9">
        <v>1385.135135135135</v>
      </c>
      <c r="W565" s="4"/>
      <c r="X565" s="9" t="s">
        <v>1314</v>
      </c>
      <c r="Y565" s="4"/>
      <c r="Z565" s="4"/>
      <c r="AA565" s="9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9"/>
      <c r="AO565" s="4"/>
      <c r="AP565" s="9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</row>
    <row r="566" spans="1:57" s="38" customFormat="1" ht="60" customHeight="1">
      <c r="A566" s="92" t="s">
        <v>992</v>
      </c>
      <c r="B566" s="4" t="s">
        <v>586</v>
      </c>
      <c r="C566" s="92" t="s">
        <v>843</v>
      </c>
      <c r="D566" s="96" t="s">
        <v>844</v>
      </c>
      <c r="E566" s="95">
        <v>138.1</v>
      </c>
      <c r="F566" s="92" t="s">
        <v>114</v>
      </c>
      <c r="G566" s="92" t="s">
        <v>502</v>
      </c>
      <c r="H566" s="92" t="s">
        <v>845</v>
      </c>
      <c r="I566" s="4" t="s">
        <v>1103</v>
      </c>
      <c r="J566" s="4">
        <v>1</v>
      </c>
      <c r="K566" s="4">
        <v>0.9</v>
      </c>
      <c r="L566" s="4">
        <v>10</v>
      </c>
      <c r="M566" s="4">
        <v>1.8</v>
      </c>
      <c r="N566" s="4">
        <v>20</v>
      </c>
      <c r="O566" s="4">
        <v>7.2</v>
      </c>
      <c r="P566" s="4"/>
      <c r="Q566" s="4"/>
      <c r="R566" s="4"/>
      <c r="S566" s="4"/>
      <c r="T566" s="8">
        <v>12.222222222222221</v>
      </c>
      <c r="U566" s="8">
        <f>GEOMEAN(T566)</f>
        <v>12.222222222222218</v>
      </c>
      <c r="V566" s="9">
        <v>3055.555555555555</v>
      </c>
      <c r="W566" s="9">
        <f>GEOMEAN(V566)</f>
        <v>3055.555555555556</v>
      </c>
      <c r="X566" s="9" t="s">
        <v>895</v>
      </c>
      <c r="Y566" s="9" t="s">
        <v>895</v>
      </c>
      <c r="Z566" s="9"/>
      <c r="AA566" s="9" t="s">
        <v>922</v>
      </c>
      <c r="AB566" s="4">
        <v>10</v>
      </c>
      <c r="AC566" s="4">
        <v>0</v>
      </c>
      <c r="AD566" s="4" t="s">
        <v>1018</v>
      </c>
      <c r="AE566" s="4" t="s">
        <v>783</v>
      </c>
      <c r="AF566" s="4"/>
      <c r="AG566" s="4"/>
      <c r="AH566" s="4"/>
      <c r="AI566" s="4"/>
      <c r="AJ566" s="4"/>
      <c r="AK566" s="4"/>
      <c r="AL566" s="4" t="s">
        <v>1365</v>
      </c>
      <c r="AM566" s="4" t="s">
        <v>1278</v>
      </c>
      <c r="AN566" s="9">
        <v>1379.3</v>
      </c>
      <c r="AO566" s="4"/>
      <c r="AP566" s="9"/>
      <c r="AQ566" s="9">
        <v>1379.3</v>
      </c>
      <c r="AR566" s="4" t="s">
        <v>922</v>
      </c>
      <c r="AS566" s="4"/>
      <c r="AT566" s="4" t="s">
        <v>885</v>
      </c>
      <c r="AU566" s="4" t="s">
        <v>414</v>
      </c>
      <c r="AV566" s="4" t="s">
        <v>191</v>
      </c>
      <c r="AW566" s="4" t="s">
        <v>286</v>
      </c>
      <c r="AX566" s="4" t="s">
        <v>638</v>
      </c>
      <c r="AY566" s="4" t="s">
        <v>773</v>
      </c>
      <c r="AZ566" s="4" t="s">
        <v>414</v>
      </c>
      <c r="BA566" s="4" t="s">
        <v>415</v>
      </c>
      <c r="BB566" s="4"/>
      <c r="BC566" s="4"/>
      <c r="BD566" s="4"/>
      <c r="BE566" s="4"/>
    </row>
    <row r="567" spans="1:57" s="38" customFormat="1" ht="65.25" customHeight="1">
      <c r="A567" s="94"/>
      <c r="B567" s="4" t="s">
        <v>586</v>
      </c>
      <c r="C567" s="94"/>
      <c r="D567" s="86"/>
      <c r="E567" s="86"/>
      <c r="F567" s="94"/>
      <c r="G567" s="94"/>
      <c r="H567" s="94"/>
      <c r="I567" s="4" t="s">
        <v>821</v>
      </c>
      <c r="J567" s="4">
        <v>5</v>
      </c>
      <c r="K567" s="4">
        <v>0.8</v>
      </c>
      <c r="L567" s="4" t="s">
        <v>506</v>
      </c>
      <c r="M567" s="4">
        <v>1.5</v>
      </c>
      <c r="N567" s="4">
        <v>25</v>
      </c>
      <c r="O567" s="4">
        <v>2.5</v>
      </c>
      <c r="P567" s="4"/>
      <c r="Q567" s="4"/>
      <c r="R567" s="4"/>
      <c r="S567" s="4"/>
      <c r="T567" s="4" t="s">
        <v>544</v>
      </c>
      <c r="U567" s="4"/>
      <c r="V567" s="4" t="s">
        <v>544</v>
      </c>
      <c r="W567" s="4"/>
      <c r="X567" s="4" t="s">
        <v>1018</v>
      </c>
      <c r="Y567" s="4"/>
      <c r="Z567" s="4" t="s">
        <v>414</v>
      </c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9"/>
      <c r="AO567" s="4"/>
      <c r="AP567" s="9"/>
      <c r="AQ567" s="4"/>
      <c r="AR567" s="4"/>
      <c r="AS567" s="4"/>
      <c r="AT567" s="4" t="s">
        <v>643</v>
      </c>
      <c r="AU567" s="4" t="s">
        <v>413</v>
      </c>
      <c r="AV567" s="4" t="s">
        <v>229</v>
      </c>
      <c r="AW567" s="4" t="s">
        <v>619</v>
      </c>
      <c r="AX567" s="4" t="s">
        <v>415</v>
      </c>
      <c r="AY567" s="4"/>
      <c r="AZ567" s="4"/>
      <c r="BA567" s="4"/>
      <c r="BB567" s="4"/>
      <c r="BC567" s="4"/>
      <c r="BD567" s="4"/>
      <c r="BE567" s="4"/>
    </row>
    <row r="568" spans="1:57" s="38" customFormat="1" ht="45.75" customHeight="1">
      <c r="A568" s="92" t="s">
        <v>977</v>
      </c>
      <c r="B568" s="4" t="s">
        <v>577</v>
      </c>
      <c r="C568" s="95" t="s">
        <v>639</v>
      </c>
      <c r="D568" s="96" t="s">
        <v>640</v>
      </c>
      <c r="E568" s="95">
        <v>288.4</v>
      </c>
      <c r="F568" s="92" t="s">
        <v>641</v>
      </c>
      <c r="G568" s="92" t="s">
        <v>502</v>
      </c>
      <c r="H568" s="92" t="s">
        <v>1392</v>
      </c>
      <c r="I568" s="4" t="s">
        <v>545</v>
      </c>
      <c r="J568" s="4">
        <v>1</v>
      </c>
      <c r="K568" s="4">
        <v>0.9</v>
      </c>
      <c r="L568" s="4">
        <v>2.5</v>
      </c>
      <c r="M568" s="4">
        <v>1.1</v>
      </c>
      <c r="N568" s="4">
        <v>5</v>
      </c>
      <c r="O568" s="4">
        <v>1.7</v>
      </c>
      <c r="P568" s="4">
        <v>10</v>
      </c>
      <c r="Q568" s="4">
        <v>2.6</v>
      </c>
      <c r="R568" s="4">
        <v>20</v>
      </c>
      <c r="S568" s="4">
        <v>3.5</v>
      </c>
      <c r="T568" s="8">
        <v>13.4</v>
      </c>
      <c r="U568" s="8">
        <f>GEOMEAN(T568:T576)</f>
        <v>4.190260692037077</v>
      </c>
      <c r="V568" s="9">
        <v>3350</v>
      </c>
      <c r="W568" s="9">
        <f>GEOMEAN(V568:V576)</f>
        <v>1047.5651730092684</v>
      </c>
      <c r="X568" s="9" t="s">
        <v>895</v>
      </c>
      <c r="Y568" s="9" t="s">
        <v>1314</v>
      </c>
      <c r="Z568" s="4" t="s">
        <v>412</v>
      </c>
      <c r="AA568" s="9" t="s">
        <v>922</v>
      </c>
      <c r="AB568" s="4">
        <v>1</v>
      </c>
      <c r="AC568" s="4">
        <v>0</v>
      </c>
      <c r="AD568" s="4" t="s">
        <v>1018</v>
      </c>
      <c r="AE568" s="4" t="s">
        <v>783</v>
      </c>
      <c r="AF568" s="4"/>
      <c r="AG568" s="4">
        <v>0.1</v>
      </c>
      <c r="AH568" s="4">
        <v>0</v>
      </c>
      <c r="AI568" s="4" t="s">
        <v>1018</v>
      </c>
      <c r="AJ568" s="4" t="s">
        <v>783</v>
      </c>
      <c r="AK568" s="4"/>
      <c r="AL568" s="4"/>
      <c r="AM568" s="4"/>
      <c r="AN568" s="9"/>
      <c r="AO568" s="4"/>
      <c r="AP568" s="9"/>
      <c r="AQ568" s="4"/>
      <c r="AR568" s="4" t="s">
        <v>923</v>
      </c>
      <c r="AS568" s="4"/>
      <c r="AT568" s="4" t="s">
        <v>885</v>
      </c>
      <c r="AU568" s="4" t="s">
        <v>191</v>
      </c>
      <c r="AV568" s="4" t="s">
        <v>412</v>
      </c>
      <c r="AW568" s="4" t="s">
        <v>306</v>
      </c>
      <c r="AX568" s="4" t="s">
        <v>413</v>
      </c>
      <c r="AY568" s="4" t="s">
        <v>890</v>
      </c>
      <c r="AZ568" s="4" t="s">
        <v>416</v>
      </c>
      <c r="BA568" s="4" t="s">
        <v>117</v>
      </c>
      <c r="BB568" s="4" t="s">
        <v>552</v>
      </c>
      <c r="BC568" s="4"/>
      <c r="BD568" s="4"/>
      <c r="BE568" s="4"/>
    </row>
    <row r="569" spans="1:57" s="38" customFormat="1" ht="45.75" customHeight="1">
      <c r="A569" s="93"/>
      <c r="B569" s="4" t="s">
        <v>577</v>
      </c>
      <c r="C569" s="85"/>
      <c r="D569" s="85"/>
      <c r="E569" s="85"/>
      <c r="F569" s="93"/>
      <c r="G569" s="93"/>
      <c r="H569" s="93"/>
      <c r="I569" s="4" t="s">
        <v>436</v>
      </c>
      <c r="J569" s="4">
        <v>5</v>
      </c>
      <c r="K569" s="4">
        <v>3.05</v>
      </c>
      <c r="L569" s="4">
        <v>10</v>
      </c>
      <c r="M569" s="4">
        <v>4.78</v>
      </c>
      <c r="N569" s="4">
        <v>25</v>
      </c>
      <c r="O569" s="4">
        <v>8.46</v>
      </c>
      <c r="P569" s="4"/>
      <c r="Q569" s="4"/>
      <c r="R569" s="4"/>
      <c r="S569" s="4"/>
      <c r="T569" s="8">
        <v>4.900830874305162</v>
      </c>
      <c r="U569" s="4"/>
      <c r="V569" s="9">
        <v>1225.2077185762905</v>
      </c>
      <c r="W569" s="4"/>
      <c r="X569" s="9" t="s">
        <v>1314</v>
      </c>
      <c r="Y569" s="9"/>
      <c r="Z569" s="9"/>
      <c r="AA569" s="9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9"/>
      <c r="AO569" s="4"/>
      <c r="AP569" s="9"/>
      <c r="AQ569" s="4"/>
      <c r="AR569" s="4"/>
      <c r="AS569" s="4"/>
      <c r="AT569" s="4" t="s">
        <v>53</v>
      </c>
      <c r="AU569" s="4" t="s">
        <v>415</v>
      </c>
      <c r="AV569" s="4"/>
      <c r="AW569" s="4"/>
      <c r="AX569" s="4"/>
      <c r="AY569" s="4"/>
      <c r="AZ569" s="4"/>
      <c r="BA569" s="4"/>
      <c r="BB569" s="4"/>
      <c r="BC569" s="4"/>
      <c r="BD569" s="4"/>
      <c r="BE569" s="4"/>
    </row>
    <row r="570" spans="1:57" s="38" customFormat="1" ht="45.75" customHeight="1">
      <c r="A570" s="93"/>
      <c r="B570" s="4" t="s">
        <v>976</v>
      </c>
      <c r="C570" s="85"/>
      <c r="D570" s="85"/>
      <c r="E570" s="85"/>
      <c r="F570" s="93"/>
      <c r="G570" s="93"/>
      <c r="H570" s="93"/>
      <c r="I570" s="4" t="s">
        <v>568</v>
      </c>
      <c r="J570" s="4">
        <v>5</v>
      </c>
      <c r="K570" s="4">
        <v>3.2</v>
      </c>
      <c r="L570" s="4">
        <v>10</v>
      </c>
      <c r="M570" s="4">
        <v>4</v>
      </c>
      <c r="N570" s="4">
        <v>25</v>
      </c>
      <c r="O570" s="4">
        <v>4.2</v>
      </c>
      <c r="P570" s="4"/>
      <c r="Q570" s="4"/>
      <c r="R570" s="4"/>
      <c r="S570" s="4"/>
      <c r="T570" s="8">
        <v>3.09</v>
      </c>
      <c r="U570" s="4"/>
      <c r="V570" s="9">
        <v>772.5</v>
      </c>
      <c r="W570" s="4"/>
      <c r="X570" s="9" t="s">
        <v>1314</v>
      </c>
      <c r="Y570" s="9"/>
      <c r="Z570" s="4" t="s">
        <v>1326</v>
      </c>
      <c r="AA570" s="9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9"/>
      <c r="AO570" s="4"/>
      <c r="AP570" s="9"/>
      <c r="AQ570" s="4"/>
      <c r="AR570" s="4"/>
      <c r="AS570" s="4"/>
      <c r="AT570" s="4" t="s">
        <v>602</v>
      </c>
      <c r="AU570" s="4" t="s">
        <v>414</v>
      </c>
      <c r="AV570" s="4"/>
      <c r="AW570" s="4"/>
      <c r="AX570" s="4"/>
      <c r="AY570" s="4"/>
      <c r="AZ570" s="4"/>
      <c r="BA570" s="4"/>
      <c r="BB570" s="4"/>
      <c r="BC570" s="4"/>
      <c r="BD570" s="4"/>
      <c r="BE570" s="4"/>
    </row>
    <row r="571" spans="1:57" s="38" customFormat="1" ht="45.75" customHeight="1">
      <c r="A571" s="93"/>
      <c r="B571" s="4" t="s">
        <v>1070</v>
      </c>
      <c r="C571" s="85"/>
      <c r="D571" s="85"/>
      <c r="E571" s="85"/>
      <c r="F571" s="93"/>
      <c r="G571" s="93"/>
      <c r="H571" s="93"/>
      <c r="I571" s="4" t="s">
        <v>545</v>
      </c>
      <c r="J571" s="4">
        <v>1</v>
      </c>
      <c r="K571" s="4">
        <v>1.5</v>
      </c>
      <c r="L571" s="4">
        <v>2.5</v>
      </c>
      <c r="M571" s="4">
        <v>2.3</v>
      </c>
      <c r="N571" s="4">
        <v>5</v>
      </c>
      <c r="O571" s="4">
        <v>3.8</v>
      </c>
      <c r="P571" s="4">
        <v>10</v>
      </c>
      <c r="Q571" s="4">
        <v>4.1</v>
      </c>
      <c r="R571" s="4">
        <v>20</v>
      </c>
      <c r="S571" s="4">
        <v>5.3</v>
      </c>
      <c r="T571" s="8">
        <v>4.4</v>
      </c>
      <c r="U571" s="4"/>
      <c r="V571" s="9">
        <v>1100</v>
      </c>
      <c r="W571" s="4"/>
      <c r="X571" s="9" t="s">
        <v>1314</v>
      </c>
      <c r="Y571" s="9"/>
      <c r="Z571" s="4" t="s">
        <v>412</v>
      </c>
      <c r="AA571" s="9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9"/>
      <c r="AO571" s="4"/>
      <c r="AP571" s="9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</row>
    <row r="572" spans="1:57" s="38" customFormat="1" ht="45.75" customHeight="1">
      <c r="A572" s="93"/>
      <c r="B572" s="4" t="s">
        <v>1070</v>
      </c>
      <c r="C572" s="85"/>
      <c r="D572" s="85"/>
      <c r="E572" s="85"/>
      <c r="F572" s="93"/>
      <c r="G572" s="93"/>
      <c r="H572" s="93"/>
      <c r="I572" s="4" t="s">
        <v>545</v>
      </c>
      <c r="J572" s="4">
        <v>1</v>
      </c>
      <c r="K572" s="4">
        <v>2.7</v>
      </c>
      <c r="L572" s="4">
        <v>2.5</v>
      </c>
      <c r="M572" s="4">
        <v>4.2</v>
      </c>
      <c r="N572" s="4">
        <v>5</v>
      </c>
      <c r="O572" s="4">
        <v>4.6</v>
      </c>
      <c r="P572" s="4">
        <v>10</v>
      </c>
      <c r="Q572" s="4">
        <v>8.9</v>
      </c>
      <c r="R572" s="4">
        <v>20</v>
      </c>
      <c r="S572" s="4">
        <v>8.6</v>
      </c>
      <c r="T572" s="8">
        <v>1.5</v>
      </c>
      <c r="U572" s="4"/>
      <c r="V572" s="9">
        <v>375</v>
      </c>
      <c r="W572" s="4"/>
      <c r="X572" s="9" t="s">
        <v>1314</v>
      </c>
      <c r="Y572" s="9"/>
      <c r="Z572" s="4" t="s">
        <v>412</v>
      </c>
      <c r="AA572" s="9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9"/>
      <c r="AO572" s="4"/>
      <c r="AP572" s="9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</row>
    <row r="573" spans="1:57" s="38" customFormat="1" ht="45.75" customHeight="1">
      <c r="A573" s="93"/>
      <c r="B573" s="4" t="s">
        <v>1070</v>
      </c>
      <c r="C573" s="85"/>
      <c r="D573" s="85"/>
      <c r="E573" s="85"/>
      <c r="F573" s="93"/>
      <c r="G573" s="93"/>
      <c r="H573" s="93"/>
      <c r="I573" s="4" t="s">
        <v>545</v>
      </c>
      <c r="J573" s="4">
        <v>1</v>
      </c>
      <c r="K573" s="4">
        <v>1.6</v>
      </c>
      <c r="L573" s="4">
        <v>2.5</v>
      </c>
      <c r="M573" s="4">
        <v>2.1</v>
      </c>
      <c r="N573" s="4">
        <v>5</v>
      </c>
      <c r="O573" s="4">
        <v>2.8</v>
      </c>
      <c r="P573" s="4">
        <v>10</v>
      </c>
      <c r="Q573" s="4">
        <v>1.6</v>
      </c>
      <c r="R573" s="4">
        <v>20</v>
      </c>
      <c r="S573" s="4">
        <v>3.6</v>
      </c>
      <c r="T573" s="8">
        <v>17.1</v>
      </c>
      <c r="U573" s="4"/>
      <c r="V573" s="9">
        <v>4275</v>
      </c>
      <c r="W573" s="4"/>
      <c r="X573" s="9" t="s">
        <v>895</v>
      </c>
      <c r="Y573" s="9"/>
      <c r="Z573" s="4" t="s">
        <v>412</v>
      </c>
      <c r="AA573" s="9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9"/>
      <c r="AO573" s="4"/>
      <c r="AP573" s="9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</row>
    <row r="574" spans="1:57" s="38" customFormat="1" ht="125.25" customHeight="1">
      <c r="A574" s="93"/>
      <c r="B574" s="4" t="s">
        <v>1070</v>
      </c>
      <c r="C574" s="85"/>
      <c r="D574" s="85"/>
      <c r="E574" s="85"/>
      <c r="F574" s="93"/>
      <c r="G574" s="93"/>
      <c r="H574" s="93"/>
      <c r="I574" s="4" t="s">
        <v>545</v>
      </c>
      <c r="J574" s="4">
        <v>1</v>
      </c>
      <c r="K574" s="4">
        <v>1.2</v>
      </c>
      <c r="L574" s="4">
        <v>2.5</v>
      </c>
      <c r="M574" s="4">
        <v>1.7</v>
      </c>
      <c r="N574" s="4">
        <v>5</v>
      </c>
      <c r="O574" s="4">
        <v>4.3</v>
      </c>
      <c r="P574" s="4">
        <v>10</v>
      </c>
      <c r="Q574" s="4">
        <v>5.4</v>
      </c>
      <c r="R574" s="4">
        <v>20</v>
      </c>
      <c r="S574" s="4">
        <v>8</v>
      </c>
      <c r="T574" s="8">
        <v>4</v>
      </c>
      <c r="U574" s="4"/>
      <c r="V574" s="9">
        <v>1000</v>
      </c>
      <c r="W574" s="4"/>
      <c r="X574" s="9" t="s">
        <v>1314</v>
      </c>
      <c r="Y574" s="9"/>
      <c r="Z574" s="4" t="s">
        <v>412</v>
      </c>
      <c r="AA574" s="9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9"/>
      <c r="AO574" s="4"/>
      <c r="AP574" s="9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</row>
    <row r="575" spans="1:57" s="38" customFormat="1" ht="65.25" customHeight="1">
      <c r="A575" s="93"/>
      <c r="B575" s="4" t="s">
        <v>1070</v>
      </c>
      <c r="C575" s="85"/>
      <c r="D575" s="85"/>
      <c r="E575" s="85"/>
      <c r="F575" s="93"/>
      <c r="G575" s="93"/>
      <c r="H575" s="93"/>
      <c r="I575" s="4" t="s">
        <v>568</v>
      </c>
      <c r="J575" s="4">
        <v>5</v>
      </c>
      <c r="K575" s="4">
        <v>3.5</v>
      </c>
      <c r="L575" s="4">
        <v>10</v>
      </c>
      <c r="M575" s="4">
        <v>4</v>
      </c>
      <c r="N575" s="4">
        <v>25</v>
      </c>
      <c r="O575" s="4">
        <v>4.2</v>
      </c>
      <c r="P575" s="4"/>
      <c r="Q575" s="4"/>
      <c r="R575" s="4"/>
      <c r="S575" s="4"/>
      <c r="T575" s="8">
        <v>2.5</v>
      </c>
      <c r="U575" s="4"/>
      <c r="V575" s="9">
        <v>625</v>
      </c>
      <c r="W575" s="4"/>
      <c r="X575" s="9" t="s">
        <v>1314</v>
      </c>
      <c r="Y575" s="9"/>
      <c r="Z575" s="9"/>
      <c r="AA575" s="9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9"/>
      <c r="AO575" s="4"/>
      <c r="AP575" s="9"/>
      <c r="AQ575" s="4"/>
      <c r="AR575" s="4"/>
      <c r="AS575" s="4"/>
      <c r="AT575" s="4" t="s">
        <v>414</v>
      </c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</row>
    <row r="576" spans="1:57" s="38" customFormat="1" ht="84" customHeight="1">
      <c r="A576" s="94"/>
      <c r="B576" s="4" t="s">
        <v>1070</v>
      </c>
      <c r="C576" s="86"/>
      <c r="D576" s="86"/>
      <c r="E576" s="86"/>
      <c r="F576" s="94"/>
      <c r="G576" s="94"/>
      <c r="H576" s="94"/>
      <c r="I576" s="4" t="s">
        <v>545</v>
      </c>
      <c r="J576" s="4">
        <v>4</v>
      </c>
      <c r="K576" s="4">
        <v>4.1</v>
      </c>
      <c r="L576" s="4">
        <v>10</v>
      </c>
      <c r="M576" s="4">
        <v>5.1</v>
      </c>
      <c r="N576" s="4">
        <v>25</v>
      </c>
      <c r="O576" s="4">
        <v>6.7</v>
      </c>
      <c r="P576" s="4"/>
      <c r="Q576" s="4"/>
      <c r="R576" s="4"/>
      <c r="S576" s="4"/>
      <c r="T576" s="8">
        <v>1.7389870467879733</v>
      </c>
      <c r="U576" s="4"/>
      <c r="V576" s="9">
        <v>434.74676169699336</v>
      </c>
      <c r="W576" s="4"/>
      <c r="X576" s="9" t="s">
        <v>1314</v>
      </c>
      <c r="Y576" s="9"/>
      <c r="Z576" s="9"/>
      <c r="AA576" s="9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9"/>
      <c r="AO576" s="4"/>
      <c r="AP576" s="9"/>
      <c r="AQ576" s="4"/>
      <c r="AR576" s="4"/>
      <c r="AS576" s="4"/>
      <c r="AT576" s="4" t="s">
        <v>651</v>
      </c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</row>
    <row r="577" spans="1:57" s="38" customFormat="1" ht="45.75" customHeight="1">
      <c r="A577" s="4" t="s">
        <v>1148</v>
      </c>
      <c r="B577" s="4" t="s">
        <v>364</v>
      </c>
      <c r="C577" s="4" t="s">
        <v>723</v>
      </c>
      <c r="D577" s="4" t="s">
        <v>723</v>
      </c>
      <c r="E577" s="4" t="s">
        <v>723</v>
      </c>
      <c r="F577" s="4" t="s">
        <v>723</v>
      </c>
      <c r="G577" s="4" t="s">
        <v>723</v>
      </c>
      <c r="H577" s="4" t="s">
        <v>723</v>
      </c>
      <c r="I577" s="4" t="s">
        <v>821</v>
      </c>
      <c r="J577" s="4">
        <v>10</v>
      </c>
      <c r="K577" s="4">
        <v>3.8</v>
      </c>
      <c r="L577" s="4">
        <v>25</v>
      </c>
      <c r="M577" s="4">
        <v>6.9</v>
      </c>
      <c r="N577" s="4">
        <v>50</v>
      </c>
      <c r="O577" s="4">
        <v>8.2</v>
      </c>
      <c r="P577" s="4"/>
      <c r="Q577" s="4"/>
      <c r="R577" s="4"/>
      <c r="S577" s="4"/>
      <c r="T577" s="4">
        <v>7.9</v>
      </c>
      <c r="U577" s="8">
        <f>GEOMEAN(T577)</f>
        <v>7.900000000000002</v>
      </c>
      <c r="V577" s="4">
        <v>1974</v>
      </c>
      <c r="W577" s="9">
        <f>GEOMEAN(V577)</f>
        <v>1974.0000000000007</v>
      </c>
      <c r="X577" s="4" t="s">
        <v>1314</v>
      </c>
      <c r="Y577" s="4" t="s">
        <v>1314</v>
      </c>
      <c r="Z577" s="4" t="s">
        <v>386</v>
      </c>
      <c r="AA577" s="4" t="s">
        <v>922</v>
      </c>
      <c r="AB577" s="4">
        <v>5</v>
      </c>
      <c r="AC577" s="4">
        <v>20</v>
      </c>
      <c r="AD577" s="4" t="s">
        <v>1018</v>
      </c>
      <c r="AE577" s="4" t="s">
        <v>783</v>
      </c>
      <c r="AF577" s="4" t="s">
        <v>386</v>
      </c>
      <c r="AG577" s="4"/>
      <c r="AH577" s="4"/>
      <c r="AI577" s="4"/>
      <c r="AJ577" s="4"/>
      <c r="AK577" s="4" t="s">
        <v>95</v>
      </c>
      <c r="AL577" s="4"/>
      <c r="AM577" s="4"/>
      <c r="AN577" s="9"/>
      <c r="AO577" s="4"/>
      <c r="AP577" s="9"/>
      <c r="AQ577" s="4"/>
      <c r="AR577" s="4" t="s">
        <v>923</v>
      </c>
      <c r="AS577" s="4"/>
      <c r="AT577" s="4" t="s">
        <v>386</v>
      </c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</row>
    <row r="578" spans="1:57" s="38" customFormat="1" ht="45.75" customHeight="1">
      <c r="A578" s="92" t="s">
        <v>874</v>
      </c>
      <c r="B578" s="4" t="s">
        <v>683</v>
      </c>
      <c r="C578" s="92"/>
      <c r="D578" s="96" t="s">
        <v>847</v>
      </c>
      <c r="E578" s="95">
        <v>1457.4</v>
      </c>
      <c r="F578" s="92" t="s">
        <v>848</v>
      </c>
      <c r="G578" s="95" t="s">
        <v>502</v>
      </c>
      <c r="H578" s="95" t="s">
        <v>19</v>
      </c>
      <c r="I578" s="4" t="s">
        <v>928</v>
      </c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8">
        <f>V578/250</f>
        <v>27</v>
      </c>
      <c r="U578" s="8">
        <f>GEOMEAN(T578)</f>
        <v>27</v>
      </c>
      <c r="V578" s="4">
        <v>6750</v>
      </c>
      <c r="W578" s="9">
        <f>GEOMEAN(V578)</f>
        <v>6749.999999999997</v>
      </c>
      <c r="X578" s="4" t="s">
        <v>895</v>
      </c>
      <c r="Y578" s="4" t="s">
        <v>895</v>
      </c>
      <c r="Z578" s="4"/>
      <c r="AA578" s="4" t="s">
        <v>922</v>
      </c>
      <c r="AB578" s="9">
        <v>10</v>
      </c>
      <c r="AC578" s="4">
        <v>72</v>
      </c>
      <c r="AD578" s="4" t="s">
        <v>1314</v>
      </c>
      <c r="AE578" s="4" t="s">
        <v>782</v>
      </c>
      <c r="AF578" s="4"/>
      <c r="AG578" s="10"/>
      <c r="AH578" s="4"/>
      <c r="AI578" s="4"/>
      <c r="AJ578" s="4"/>
      <c r="AK578" s="4"/>
      <c r="AL578" s="4" t="s">
        <v>1365</v>
      </c>
      <c r="AM578" s="4"/>
      <c r="AN578" s="9"/>
      <c r="AO578" s="4" t="s">
        <v>1349</v>
      </c>
      <c r="AP578" s="9">
        <v>8.2</v>
      </c>
      <c r="AQ578" s="9">
        <v>8.2</v>
      </c>
      <c r="AR578" s="4" t="s">
        <v>922</v>
      </c>
      <c r="AS578" s="4"/>
      <c r="AT578" s="4" t="s">
        <v>619</v>
      </c>
      <c r="AU578" s="4" t="s">
        <v>416</v>
      </c>
      <c r="AV578" s="4" t="s">
        <v>117</v>
      </c>
      <c r="AW578" s="4" t="s">
        <v>552</v>
      </c>
      <c r="AX578" s="4" t="s">
        <v>1126</v>
      </c>
      <c r="AY578" s="4" t="s">
        <v>415</v>
      </c>
      <c r="AZ578" s="4" t="s">
        <v>600</v>
      </c>
      <c r="BA578" s="4"/>
      <c r="BB578" s="4"/>
      <c r="BC578" s="4"/>
      <c r="BD578" s="4"/>
      <c r="BE578" s="4"/>
    </row>
    <row r="579" spans="1:57" s="38" customFormat="1" ht="45.75" customHeight="1">
      <c r="A579" s="94"/>
      <c r="B579" s="4" t="s">
        <v>683</v>
      </c>
      <c r="C579" s="94"/>
      <c r="D579" s="86"/>
      <c r="E579" s="86"/>
      <c r="F579" s="94"/>
      <c r="G579" s="86"/>
      <c r="H579" s="86"/>
      <c r="I579" s="4" t="s">
        <v>545</v>
      </c>
      <c r="J579" s="4">
        <v>2.5</v>
      </c>
      <c r="K579" s="4">
        <v>1.2</v>
      </c>
      <c r="L579" s="4">
        <v>5</v>
      </c>
      <c r="M579" s="4">
        <v>1.4</v>
      </c>
      <c r="N579" s="4" t="s">
        <v>506</v>
      </c>
      <c r="O579" s="4">
        <v>1.3</v>
      </c>
      <c r="P579" s="4">
        <v>25</v>
      </c>
      <c r="Q579" s="4">
        <v>2</v>
      </c>
      <c r="R579" s="4">
        <v>50</v>
      </c>
      <c r="S579" s="4">
        <v>1.9</v>
      </c>
      <c r="T579" s="4" t="s">
        <v>544</v>
      </c>
      <c r="U579" s="4"/>
      <c r="V579" s="4" t="s">
        <v>544</v>
      </c>
      <c r="W579" s="4"/>
      <c r="X579" s="4" t="s">
        <v>1018</v>
      </c>
      <c r="Y579" s="4"/>
      <c r="Z579" s="4" t="s">
        <v>600</v>
      </c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9"/>
      <c r="AO579" s="4"/>
      <c r="AP579" s="9"/>
      <c r="AQ579" s="4"/>
      <c r="AR579" s="4"/>
      <c r="AS579" s="4"/>
      <c r="AT579" s="4" t="s">
        <v>1126</v>
      </c>
      <c r="AU579" s="4"/>
      <c r="AW579" s="4"/>
      <c r="AX579" s="4"/>
      <c r="AY579" s="4"/>
      <c r="AZ579" s="4"/>
      <c r="BA579" s="4"/>
      <c r="BB579" s="4"/>
      <c r="BC579" s="4"/>
      <c r="BD579" s="4"/>
      <c r="BE579" s="4"/>
    </row>
    <row r="580" spans="1:57" s="38" customFormat="1" ht="45.75" customHeight="1">
      <c r="A580" s="4" t="s">
        <v>632</v>
      </c>
      <c r="B580" s="4" t="s">
        <v>899</v>
      </c>
      <c r="C580" s="4" t="s">
        <v>723</v>
      </c>
      <c r="D580" s="4" t="s">
        <v>723</v>
      </c>
      <c r="E580" s="4" t="s">
        <v>723</v>
      </c>
      <c r="F580" s="4" t="s">
        <v>723</v>
      </c>
      <c r="G580" s="4" t="s">
        <v>723</v>
      </c>
      <c r="H580" s="4" t="s">
        <v>723</v>
      </c>
      <c r="I580" s="4" t="s">
        <v>568</v>
      </c>
      <c r="J580" s="4">
        <v>5</v>
      </c>
      <c r="K580" s="4">
        <v>1.2</v>
      </c>
      <c r="L580" s="4">
        <v>10</v>
      </c>
      <c r="M580" s="4">
        <v>1.2</v>
      </c>
      <c r="N580" s="4">
        <v>25</v>
      </c>
      <c r="O580" s="4">
        <v>1.3</v>
      </c>
      <c r="P580" s="4"/>
      <c r="Q580" s="4"/>
      <c r="R580" s="4"/>
      <c r="S580" s="4"/>
      <c r="T580" s="4" t="s">
        <v>544</v>
      </c>
      <c r="U580" s="8" t="s">
        <v>544</v>
      </c>
      <c r="V580" s="4" t="s">
        <v>544</v>
      </c>
      <c r="W580" s="9" t="s">
        <v>544</v>
      </c>
      <c r="X580" s="4" t="s">
        <v>1018</v>
      </c>
      <c r="Y580" s="4" t="s">
        <v>1018</v>
      </c>
      <c r="Z580" s="4" t="s">
        <v>386</v>
      </c>
      <c r="AA580" s="4" t="s">
        <v>922</v>
      </c>
      <c r="AB580" s="4">
        <v>0.5</v>
      </c>
      <c r="AC580" s="4">
        <v>0</v>
      </c>
      <c r="AD580" s="4" t="s">
        <v>1018</v>
      </c>
      <c r="AE580" s="4" t="s">
        <v>783</v>
      </c>
      <c r="AF580" s="4" t="s">
        <v>386</v>
      </c>
      <c r="AG580" s="4"/>
      <c r="AH580" s="4"/>
      <c r="AI580" s="4"/>
      <c r="AJ580" s="4"/>
      <c r="AK580" s="4"/>
      <c r="AL580" s="4"/>
      <c r="AM580" s="4"/>
      <c r="AN580" s="9"/>
      <c r="AO580" s="4"/>
      <c r="AP580" s="9"/>
      <c r="AQ580" s="4"/>
      <c r="AR580" s="4" t="s">
        <v>923</v>
      </c>
      <c r="AS580" s="4"/>
      <c r="AT580" s="4" t="s">
        <v>386</v>
      </c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</row>
    <row r="581" spans="1:57" s="38" customFormat="1" ht="45.75" customHeight="1">
      <c r="A581" s="92" t="s">
        <v>435</v>
      </c>
      <c r="B581" s="4" t="s">
        <v>531</v>
      </c>
      <c r="C581" s="95" t="s">
        <v>219</v>
      </c>
      <c r="D581" s="96" t="s">
        <v>45</v>
      </c>
      <c r="E581" s="95">
        <v>173.2</v>
      </c>
      <c r="F581" s="92" t="s">
        <v>46</v>
      </c>
      <c r="G581" s="92" t="s">
        <v>502</v>
      </c>
      <c r="H581" s="92" t="s">
        <v>47</v>
      </c>
      <c r="I581" s="4" t="s">
        <v>545</v>
      </c>
      <c r="J581" s="4">
        <v>5</v>
      </c>
      <c r="K581" s="4">
        <v>1.5</v>
      </c>
      <c r="L581" s="4" t="s">
        <v>506</v>
      </c>
      <c r="M581" s="4">
        <v>1.9</v>
      </c>
      <c r="N581" s="4">
        <v>25</v>
      </c>
      <c r="O581" s="4">
        <v>2.2</v>
      </c>
      <c r="P581" s="4"/>
      <c r="Q581" s="4"/>
      <c r="R581" s="4"/>
      <c r="S581" s="4"/>
      <c r="T581" s="4" t="s">
        <v>544</v>
      </c>
      <c r="U581" s="8" t="s">
        <v>544</v>
      </c>
      <c r="V581" s="4" t="s">
        <v>544</v>
      </c>
      <c r="W581" s="9" t="s">
        <v>544</v>
      </c>
      <c r="X581" s="4" t="s">
        <v>1018</v>
      </c>
      <c r="Y581" s="4" t="s">
        <v>1018</v>
      </c>
      <c r="Z581" s="4" t="s">
        <v>1078</v>
      </c>
      <c r="AA581" s="4" t="s">
        <v>922</v>
      </c>
      <c r="AB581" s="4">
        <v>0.1</v>
      </c>
      <c r="AC581" s="4">
        <v>90</v>
      </c>
      <c r="AD581" s="11" t="s">
        <v>787</v>
      </c>
      <c r="AE581" s="11" t="s">
        <v>784</v>
      </c>
      <c r="AF581" s="4"/>
      <c r="AG581" s="4"/>
      <c r="AH581" s="4"/>
      <c r="AI581" s="4"/>
      <c r="AJ581" s="4"/>
      <c r="AK581" s="4"/>
      <c r="AL581" s="4" t="s">
        <v>1038</v>
      </c>
      <c r="AM581" s="4"/>
      <c r="AN581" s="9"/>
      <c r="AO581" s="4"/>
      <c r="AP581" s="9"/>
      <c r="AQ581" s="4"/>
      <c r="AR581" s="4" t="s">
        <v>923</v>
      </c>
      <c r="AS581" s="4"/>
      <c r="AT581" s="4" t="s">
        <v>885</v>
      </c>
      <c r="AU581" s="4" t="s">
        <v>886</v>
      </c>
      <c r="AV581" s="7" t="s">
        <v>887</v>
      </c>
      <c r="AW581" s="4" t="s">
        <v>890</v>
      </c>
      <c r="AX581" s="4" t="s">
        <v>413</v>
      </c>
      <c r="AY581" s="4"/>
      <c r="AZ581" s="4"/>
      <c r="BA581" s="4"/>
      <c r="BB581" s="4"/>
      <c r="BC581" s="4"/>
      <c r="BD581" s="4"/>
      <c r="BE581" s="4"/>
    </row>
    <row r="582" spans="1:57" s="38" customFormat="1" ht="45.75" customHeight="1">
      <c r="A582" s="94"/>
      <c r="B582" s="4" t="s">
        <v>531</v>
      </c>
      <c r="C582" s="86"/>
      <c r="D582" s="86"/>
      <c r="E582" s="86"/>
      <c r="F582" s="94"/>
      <c r="G582" s="94"/>
      <c r="H582" s="9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8"/>
      <c r="V582" s="4"/>
      <c r="W582" s="9"/>
      <c r="X582" s="4"/>
      <c r="Y582" s="4"/>
      <c r="Z582" s="4"/>
      <c r="AA582" s="4"/>
      <c r="AB582" s="4">
        <v>0.5</v>
      </c>
      <c r="AC582" s="4">
        <v>80</v>
      </c>
      <c r="AD582" s="4"/>
      <c r="AE582" s="4"/>
      <c r="AF582" s="4" t="s">
        <v>1097</v>
      </c>
      <c r="AG582" s="4"/>
      <c r="AH582" s="4"/>
      <c r="AI582" s="4"/>
      <c r="AJ582" s="4"/>
      <c r="AK582" s="4"/>
      <c r="AL582" s="4"/>
      <c r="AM582" s="4"/>
      <c r="AN582" s="4"/>
      <c r="AO582" s="4"/>
      <c r="AP582" s="9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</row>
    <row r="583" spans="1:57" s="38" customFormat="1" ht="46.5" customHeight="1">
      <c r="A583" s="7" t="s">
        <v>109</v>
      </c>
      <c r="B583" s="7" t="s">
        <v>110</v>
      </c>
      <c r="C583" s="4" t="s">
        <v>111</v>
      </c>
      <c r="D583" s="10" t="s">
        <v>112</v>
      </c>
      <c r="E583" s="7">
        <v>150.1</v>
      </c>
      <c r="F583" s="7" t="s">
        <v>113</v>
      </c>
      <c r="G583" s="7" t="s">
        <v>502</v>
      </c>
      <c r="H583" s="7" t="s">
        <v>41</v>
      </c>
      <c r="I583" s="7" t="s">
        <v>545</v>
      </c>
      <c r="J583" s="7">
        <v>5</v>
      </c>
      <c r="K583" s="7">
        <v>1</v>
      </c>
      <c r="L583" s="7">
        <v>10</v>
      </c>
      <c r="M583" s="7">
        <v>0.9</v>
      </c>
      <c r="N583" s="7">
        <v>25</v>
      </c>
      <c r="O583" s="7">
        <v>1.5</v>
      </c>
      <c r="P583" s="7"/>
      <c r="Q583" s="7"/>
      <c r="R583" s="7"/>
      <c r="S583" s="7"/>
      <c r="T583" s="7" t="s">
        <v>544</v>
      </c>
      <c r="U583" s="4" t="s">
        <v>544</v>
      </c>
      <c r="V583" s="4" t="s">
        <v>544</v>
      </c>
      <c r="W583" s="4" t="s">
        <v>544</v>
      </c>
      <c r="X583" s="7"/>
      <c r="Y583" s="7"/>
      <c r="Z583" s="7"/>
      <c r="AA583" s="7"/>
      <c r="AB583" s="7"/>
      <c r="AC583" s="7"/>
      <c r="AD583" s="7" t="s">
        <v>1018</v>
      </c>
      <c r="AE583" s="4"/>
      <c r="AF583" s="4"/>
      <c r="AG583" s="4"/>
      <c r="AH583" s="4"/>
      <c r="AI583" s="4"/>
      <c r="AJ583" s="4"/>
      <c r="AK583" s="4"/>
      <c r="AL583" s="4" t="s">
        <v>1038</v>
      </c>
      <c r="AM583" s="4"/>
      <c r="AN583" s="4"/>
      <c r="AO583" s="4"/>
      <c r="AP583" s="4"/>
      <c r="AQ583" s="4"/>
      <c r="AR583" s="4"/>
      <c r="AS583" s="4"/>
      <c r="AT583" s="7" t="s">
        <v>885</v>
      </c>
      <c r="AU583" s="7" t="s">
        <v>206</v>
      </c>
      <c r="AV583" s="7" t="s">
        <v>890</v>
      </c>
      <c r="AW583" s="4"/>
      <c r="AX583" s="7"/>
      <c r="AY583" s="7"/>
      <c r="AZ583" s="7"/>
      <c r="BA583" s="7"/>
      <c r="BB583" s="7"/>
      <c r="BC583" s="7"/>
      <c r="BD583" s="7"/>
      <c r="BE583" s="4"/>
    </row>
    <row r="584" spans="1:57" s="38" customFormat="1" ht="102" customHeight="1">
      <c r="A584" s="92" t="s">
        <v>1011</v>
      </c>
      <c r="B584" s="4" t="s">
        <v>1147</v>
      </c>
      <c r="C584" s="92" t="s">
        <v>48</v>
      </c>
      <c r="D584" s="96" t="s">
        <v>49</v>
      </c>
      <c r="E584" s="95">
        <v>351</v>
      </c>
      <c r="F584" s="92" t="s">
        <v>50</v>
      </c>
      <c r="G584" s="92" t="s">
        <v>502</v>
      </c>
      <c r="H584" s="92" t="s">
        <v>51</v>
      </c>
      <c r="I584" s="4" t="s">
        <v>1103</v>
      </c>
      <c r="J584" s="4">
        <v>0.25</v>
      </c>
      <c r="K584" s="4">
        <v>11.2</v>
      </c>
      <c r="L584" s="4">
        <v>0.5</v>
      </c>
      <c r="M584" s="4">
        <v>14.4</v>
      </c>
      <c r="N584" s="4">
        <v>1</v>
      </c>
      <c r="O584" s="4">
        <v>18</v>
      </c>
      <c r="P584" s="4"/>
      <c r="Q584" s="4"/>
      <c r="R584" s="4"/>
      <c r="S584" s="4"/>
      <c r="T584" s="4">
        <v>0.04</v>
      </c>
      <c r="U584" s="16">
        <v>0.04</v>
      </c>
      <c r="V584" s="9">
        <v>10</v>
      </c>
      <c r="W584" s="8">
        <f>GEOMEAN(V584:V585)</f>
        <v>8.831760866327846</v>
      </c>
      <c r="X584" s="9" t="s">
        <v>533</v>
      </c>
      <c r="Y584" s="9" t="s">
        <v>533</v>
      </c>
      <c r="Z584" s="9"/>
      <c r="AA584" s="9" t="s">
        <v>922</v>
      </c>
      <c r="AB584" s="9">
        <v>5</v>
      </c>
      <c r="AC584" s="4">
        <v>72</v>
      </c>
      <c r="AD584" s="4" t="s">
        <v>1314</v>
      </c>
      <c r="AE584" s="4" t="s">
        <v>782</v>
      </c>
      <c r="AF584" s="4"/>
      <c r="AG584" s="10" t="s">
        <v>536</v>
      </c>
      <c r="AH584" s="4">
        <v>80</v>
      </c>
      <c r="AI584" s="4" t="s">
        <v>787</v>
      </c>
      <c r="AJ584" s="4" t="s">
        <v>784</v>
      </c>
      <c r="AK584" s="4"/>
      <c r="AL584" s="4" t="s">
        <v>1365</v>
      </c>
      <c r="AM584" s="4"/>
      <c r="AN584" s="9"/>
      <c r="AO584" s="4" t="s">
        <v>1350</v>
      </c>
      <c r="AP584" s="11">
        <v>1.44</v>
      </c>
      <c r="AQ584" s="8">
        <v>1.44</v>
      </c>
      <c r="AR584" s="4" t="s">
        <v>922</v>
      </c>
      <c r="AS584" s="4"/>
      <c r="AT584" s="4" t="s">
        <v>885</v>
      </c>
      <c r="AU584" s="4" t="s">
        <v>886</v>
      </c>
      <c r="AV584" s="4" t="s">
        <v>414</v>
      </c>
      <c r="AW584" s="4" t="s">
        <v>924</v>
      </c>
      <c r="AX584" s="4" t="s">
        <v>925</v>
      </c>
      <c r="AY584" s="4" t="s">
        <v>81</v>
      </c>
      <c r="AZ584" s="4" t="s">
        <v>716</v>
      </c>
      <c r="BA584" s="4" t="s">
        <v>890</v>
      </c>
      <c r="BB584" s="4" t="s">
        <v>1126</v>
      </c>
      <c r="BC584" s="4" t="s">
        <v>415</v>
      </c>
      <c r="BD584" s="6"/>
      <c r="BE584" s="4" t="s">
        <v>956</v>
      </c>
    </row>
    <row r="585" spans="1:57" s="38" customFormat="1" ht="45.75" customHeight="1">
      <c r="A585" s="94"/>
      <c r="B585" s="4" t="s">
        <v>446</v>
      </c>
      <c r="C585" s="94"/>
      <c r="D585" s="86"/>
      <c r="E585" s="86"/>
      <c r="F585" s="94"/>
      <c r="G585" s="94"/>
      <c r="H585" s="94"/>
      <c r="I585" s="4" t="s">
        <v>928</v>
      </c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11">
        <v>0.0312</v>
      </c>
      <c r="U585" s="16"/>
      <c r="V585" s="4">
        <v>7.8</v>
      </c>
      <c r="W585" s="4"/>
      <c r="X585" s="4" t="s">
        <v>533</v>
      </c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11"/>
      <c r="AQ585" s="4"/>
      <c r="AR585" s="4"/>
      <c r="AS585" s="4"/>
      <c r="AT585" s="4" t="s">
        <v>619</v>
      </c>
      <c r="AU585" s="4" t="s">
        <v>950</v>
      </c>
      <c r="AV585" s="4" t="s">
        <v>1009</v>
      </c>
      <c r="AW585" s="4" t="s">
        <v>995</v>
      </c>
      <c r="AX585" s="4" t="s">
        <v>416</v>
      </c>
      <c r="AY585" s="4" t="s">
        <v>117</v>
      </c>
      <c r="AZ585" s="4" t="s">
        <v>552</v>
      </c>
      <c r="BA585" s="4" t="s">
        <v>413</v>
      </c>
      <c r="BB585" s="4" t="s">
        <v>995</v>
      </c>
      <c r="BC585" s="4" t="s">
        <v>957</v>
      </c>
      <c r="BD585" s="4"/>
      <c r="BE585" s="4"/>
    </row>
    <row r="586" spans="1:57" s="38" customFormat="1" ht="45.75" customHeight="1">
      <c r="A586" s="92" t="s">
        <v>1323</v>
      </c>
      <c r="B586" s="4" t="s">
        <v>438</v>
      </c>
      <c r="C586" s="92" t="s">
        <v>958</v>
      </c>
      <c r="D586" s="92" t="s">
        <v>959</v>
      </c>
      <c r="E586" s="92">
        <v>240.4</v>
      </c>
      <c r="F586" s="92" t="s">
        <v>629</v>
      </c>
      <c r="G586" s="92" t="s">
        <v>502</v>
      </c>
      <c r="H586" s="92" t="s">
        <v>960</v>
      </c>
      <c r="I586" s="4" t="s">
        <v>928</v>
      </c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8">
        <f>V586/250</f>
        <v>3.14</v>
      </c>
      <c r="U586" s="8">
        <f>GEOMEAN(T586:T593)</f>
        <v>3.070642300235878</v>
      </c>
      <c r="V586" s="4">
        <v>785</v>
      </c>
      <c r="W586" s="9">
        <f>GEOMEAN(V586:V593)</f>
        <v>767.6605750589696</v>
      </c>
      <c r="X586" s="4" t="s">
        <v>1314</v>
      </c>
      <c r="Y586" s="4" t="s">
        <v>787</v>
      </c>
      <c r="Z586" s="4"/>
      <c r="AA586" s="4" t="s">
        <v>923</v>
      </c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 t="s">
        <v>1365</v>
      </c>
      <c r="AM586" s="4"/>
      <c r="AN586" s="9"/>
      <c r="AO586" s="4" t="s">
        <v>1351</v>
      </c>
      <c r="AP586" s="9">
        <v>461</v>
      </c>
      <c r="AQ586" s="9">
        <v>461</v>
      </c>
      <c r="AR586" s="4" t="s">
        <v>923</v>
      </c>
      <c r="AS586" s="4"/>
      <c r="AT586" s="4" t="s">
        <v>619</v>
      </c>
      <c r="AU586" s="4" t="s">
        <v>40</v>
      </c>
      <c r="AV586" s="4" t="s">
        <v>1117</v>
      </c>
      <c r="AW586" s="4" t="s">
        <v>969</v>
      </c>
      <c r="AX586" s="4" t="s">
        <v>1120</v>
      </c>
      <c r="AY586" s="4" t="s">
        <v>1126</v>
      </c>
      <c r="AZ586" s="4" t="s">
        <v>415</v>
      </c>
      <c r="BA586" s="4"/>
      <c r="BB586" s="4"/>
      <c r="BC586" s="4"/>
      <c r="BD586" s="4"/>
      <c r="BE586" s="4"/>
    </row>
    <row r="587" spans="1:57" s="38" customFormat="1" ht="45.75" customHeight="1">
      <c r="A587" s="93"/>
      <c r="B587" s="4" t="s">
        <v>438</v>
      </c>
      <c r="C587" s="93"/>
      <c r="D587" s="93"/>
      <c r="E587" s="93"/>
      <c r="F587" s="93"/>
      <c r="G587" s="93"/>
      <c r="H587" s="93"/>
      <c r="I587" s="4" t="s">
        <v>928</v>
      </c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>
        <f>V587/250</f>
        <v>1.4</v>
      </c>
      <c r="U587" s="4"/>
      <c r="V587" s="4">
        <f>1.4*250</f>
        <v>350</v>
      </c>
      <c r="W587" s="4"/>
      <c r="X587" s="4" t="s">
        <v>1314</v>
      </c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 t="s">
        <v>81</v>
      </c>
      <c r="AU587" s="4" t="s">
        <v>949</v>
      </c>
      <c r="AV587" s="4" t="s">
        <v>1096</v>
      </c>
      <c r="AW587" s="4"/>
      <c r="AX587" s="4"/>
      <c r="AY587" s="4"/>
      <c r="AZ587" s="4"/>
      <c r="BA587" s="4"/>
      <c r="BB587" s="4"/>
      <c r="BC587" s="4"/>
      <c r="BD587" s="4"/>
      <c r="BE587" s="4"/>
    </row>
    <row r="588" spans="1:57" s="38" customFormat="1" ht="45.75" customHeight="1">
      <c r="A588" s="93"/>
      <c r="B588" s="4" t="s">
        <v>438</v>
      </c>
      <c r="C588" s="93"/>
      <c r="D588" s="93"/>
      <c r="E588" s="93"/>
      <c r="F588" s="93"/>
      <c r="G588" s="93"/>
      <c r="H588" s="93"/>
      <c r="I588" s="4" t="s">
        <v>821</v>
      </c>
      <c r="J588" s="4">
        <v>2.5</v>
      </c>
      <c r="K588" s="4">
        <v>2.4</v>
      </c>
      <c r="L588" s="4">
        <v>5</v>
      </c>
      <c r="M588" s="4">
        <v>2.9</v>
      </c>
      <c r="N588" s="4" t="s">
        <v>506</v>
      </c>
      <c r="O588" s="4">
        <v>5.1</v>
      </c>
      <c r="P588" s="4"/>
      <c r="Q588" s="4"/>
      <c r="R588" s="4"/>
      <c r="S588" s="4"/>
      <c r="T588" s="4">
        <v>5.2</v>
      </c>
      <c r="U588" s="4"/>
      <c r="V588" s="9">
        <v>1300</v>
      </c>
      <c r="W588" s="4"/>
      <c r="X588" s="4" t="s">
        <v>1314</v>
      </c>
      <c r="Y588" s="4"/>
      <c r="Z588" s="4" t="s">
        <v>191</v>
      </c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 t="s">
        <v>599</v>
      </c>
      <c r="AU588" s="4" t="s">
        <v>285</v>
      </c>
      <c r="AV588" s="4" t="s">
        <v>1007</v>
      </c>
      <c r="AW588" s="4" t="s">
        <v>1116</v>
      </c>
      <c r="AX588" s="4" t="s">
        <v>654</v>
      </c>
      <c r="AY588" s="4" t="s">
        <v>948</v>
      </c>
      <c r="AZ588" s="4" t="s">
        <v>950</v>
      </c>
      <c r="BA588" s="4" t="s">
        <v>890</v>
      </c>
      <c r="BB588" s="4"/>
      <c r="BC588" s="4"/>
      <c r="BD588" s="4"/>
      <c r="BE588" s="4"/>
    </row>
    <row r="589" spans="1:57" s="38" customFormat="1" ht="45.75" customHeight="1">
      <c r="A589" s="93"/>
      <c r="B589" s="4" t="s">
        <v>438</v>
      </c>
      <c r="C589" s="93"/>
      <c r="D589" s="93"/>
      <c r="E589" s="93"/>
      <c r="F589" s="93"/>
      <c r="G589" s="93"/>
      <c r="H589" s="93"/>
      <c r="I589" s="4" t="s">
        <v>821</v>
      </c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8">
        <v>6</v>
      </c>
      <c r="U589" s="4"/>
      <c r="V589" s="4">
        <f>T589*250</f>
        <v>1500</v>
      </c>
      <c r="W589" s="4"/>
      <c r="X589" s="4" t="s">
        <v>1314</v>
      </c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 t="s">
        <v>969</v>
      </c>
      <c r="AU589" s="4" t="s">
        <v>619</v>
      </c>
      <c r="AV589" s="4" t="s">
        <v>40</v>
      </c>
      <c r="AW589" s="4" t="s">
        <v>1117</v>
      </c>
      <c r="AX589" s="4" t="s">
        <v>969</v>
      </c>
      <c r="AY589" s="4" t="s">
        <v>1120</v>
      </c>
      <c r="AZ589" s="4" t="s">
        <v>1126</v>
      </c>
      <c r="BA589" s="4" t="s">
        <v>415</v>
      </c>
      <c r="BB589" s="4"/>
      <c r="BC589" s="4"/>
      <c r="BD589" s="4"/>
      <c r="BE589" s="4"/>
    </row>
    <row r="590" spans="1:57" s="38" customFormat="1" ht="45.75" customHeight="1">
      <c r="A590" s="93"/>
      <c r="B590" s="4" t="s">
        <v>438</v>
      </c>
      <c r="C590" s="93"/>
      <c r="D590" s="93"/>
      <c r="E590" s="93"/>
      <c r="F590" s="93"/>
      <c r="G590" s="93"/>
      <c r="H590" s="93"/>
      <c r="I590" s="4" t="s">
        <v>821</v>
      </c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8">
        <v>0.659</v>
      </c>
      <c r="U590" s="4"/>
      <c r="V590" s="9">
        <v>164.75</v>
      </c>
      <c r="W590" s="4"/>
      <c r="X590" s="9" t="s">
        <v>787</v>
      </c>
      <c r="Y590" s="4"/>
      <c r="Z590" s="4"/>
      <c r="AA590" s="9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 t="s">
        <v>953</v>
      </c>
      <c r="BB590" s="4"/>
      <c r="BC590" s="4"/>
      <c r="BD590" s="4"/>
      <c r="BE590" s="4"/>
    </row>
    <row r="591" spans="1:57" s="38" customFormat="1" ht="45.75" customHeight="1">
      <c r="A591" s="93"/>
      <c r="B591" s="4" t="s">
        <v>438</v>
      </c>
      <c r="C591" s="93"/>
      <c r="D591" s="93"/>
      <c r="E591" s="93"/>
      <c r="F591" s="93"/>
      <c r="G591" s="93"/>
      <c r="H591" s="93"/>
      <c r="I591" s="4" t="s">
        <v>821</v>
      </c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8">
        <v>0.7</v>
      </c>
      <c r="U591" s="4"/>
      <c r="V591" s="9">
        <v>175</v>
      </c>
      <c r="W591" s="4"/>
      <c r="X591" s="9" t="s">
        <v>787</v>
      </c>
      <c r="Y591" s="4"/>
      <c r="Z591" s="4"/>
      <c r="AA591" s="9"/>
      <c r="AB591" s="11"/>
      <c r="AC591" s="4"/>
      <c r="AD591" s="4"/>
      <c r="AE591" s="4"/>
      <c r="AF591" s="11"/>
      <c r="AG591" s="10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</row>
    <row r="592" spans="1:57" s="38" customFormat="1" ht="45.75" customHeight="1">
      <c r="A592" s="93"/>
      <c r="B592" s="4" t="s">
        <v>438</v>
      </c>
      <c r="C592" s="93"/>
      <c r="D592" s="93"/>
      <c r="E592" s="93"/>
      <c r="F592" s="93"/>
      <c r="G592" s="93"/>
      <c r="H592" s="93"/>
      <c r="I592" s="4" t="s">
        <v>821</v>
      </c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8">
        <v>39.784</v>
      </c>
      <c r="U592" s="4"/>
      <c r="V592" s="9">
        <v>9946</v>
      </c>
      <c r="W592" s="4"/>
      <c r="X592" s="9" t="s">
        <v>895</v>
      </c>
      <c r="Y592" s="4"/>
      <c r="Z592" s="4"/>
      <c r="AA592" s="9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</row>
    <row r="593" spans="1:57" s="38" customFormat="1" ht="45.75" customHeight="1">
      <c r="A593" s="94"/>
      <c r="B593" s="4" t="s">
        <v>1104</v>
      </c>
      <c r="C593" s="94"/>
      <c r="D593" s="94"/>
      <c r="E593" s="94"/>
      <c r="F593" s="94"/>
      <c r="G593" s="94"/>
      <c r="H593" s="94"/>
      <c r="I593" s="4" t="s">
        <v>928</v>
      </c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8">
        <v>3.14</v>
      </c>
      <c r="U593" s="4"/>
      <c r="V593" s="4">
        <v>785</v>
      </c>
      <c r="W593" s="4"/>
      <c r="X593" s="4" t="s">
        <v>1314</v>
      </c>
      <c r="Y593" s="4"/>
      <c r="Z593" s="4"/>
      <c r="AA593" s="4"/>
      <c r="AB593" s="11"/>
      <c r="AC593" s="4"/>
      <c r="AD593" s="4"/>
      <c r="AE593" s="4"/>
      <c r="AF593" s="11"/>
      <c r="AG593" s="10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BA593" s="4"/>
      <c r="BB593" s="4"/>
      <c r="BC593" s="4"/>
      <c r="BD593" s="4"/>
      <c r="BE593" s="4"/>
    </row>
    <row r="594" spans="1:57" s="38" customFormat="1" ht="45.75" customHeight="1">
      <c r="A594" s="92" t="s">
        <v>812</v>
      </c>
      <c r="B594" s="4" t="s">
        <v>269</v>
      </c>
      <c r="C594" s="92" t="s">
        <v>1045</v>
      </c>
      <c r="D594" s="92">
        <v>96275</v>
      </c>
      <c r="E594" s="92">
        <v>108.16</v>
      </c>
      <c r="F594" s="92" t="s">
        <v>723</v>
      </c>
      <c r="G594" s="92" t="s">
        <v>723</v>
      </c>
      <c r="H594" s="92" t="s">
        <v>1046</v>
      </c>
      <c r="I594" s="4" t="s">
        <v>545</v>
      </c>
      <c r="J594" s="4">
        <v>10</v>
      </c>
      <c r="K594" s="4">
        <v>6.7</v>
      </c>
      <c r="L594" s="4">
        <v>25</v>
      </c>
      <c r="M594" s="4">
        <v>10</v>
      </c>
      <c r="N594" s="4">
        <v>50</v>
      </c>
      <c r="O594" s="4">
        <v>10</v>
      </c>
      <c r="P594" s="4"/>
      <c r="Q594" s="4"/>
      <c r="R594" s="4"/>
      <c r="S594" s="4"/>
      <c r="T594" s="8">
        <v>3.57952037460175</v>
      </c>
      <c r="U594" s="8">
        <f>GEOMEAN(T594:T595)</f>
        <v>3.5455994635042107</v>
      </c>
      <c r="V594" s="9">
        <v>894.8800936504375</v>
      </c>
      <c r="W594" s="9">
        <f>GEOMEAN(V594:V595)</f>
        <v>886.3998658760527</v>
      </c>
      <c r="X594" s="9" t="s">
        <v>1314</v>
      </c>
      <c r="Y594" s="9" t="s">
        <v>1314</v>
      </c>
      <c r="Z594" s="9"/>
      <c r="AA594" s="9" t="s">
        <v>922</v>
      </c>
      <c r="AB594" s="4">
        <v>1</v>
      </c>
      <c r="AC594" s="4">
        <v>45</v>
      </c>
      <c r="AD594" s="4" t="s">
        <v>895</v>
      </c>
      <c r="AE594" s="4" t="s">
        <v>782</v>
      </c>
      <c r="AF594" s="4"/>
      <c r="AG594" s="10" t="s">
        <v>578</v>
      </c>
      <c r="AH594" s="4">
        <v>60</v>
      </c>
      <c r="AI594" s="4" t="s">
        <v>895</v>
      </c>
      <c r="AJ594" s="4" t="s">
        <v>784</v>
      </c>
      <c r="AK594" s="4"/>
      <c r="AL594" s="4" t="s">
        <v>1365</v>
      </c>
      <c r="AM594" s="4"/>
      <c r="AN594" s="9">
        <v>172</v>
      </c>
      <c r="AO594" s="4" t="s">
        <v>1352</v>
      </c>
      <c r="AP594" s="9">
        <v>66</v>
      </c>
      <c r="AQ594" s="9">
        <v>107</v>
      </c>
      <c r="AR594" s="4" t="s">
        <v>922</v>
      </c>
      <c r="AS594" s="4"/>
      <c r="AT594" s="4" t="s">
        <v>950</v>
      </c>
      <c r="AU594" s="4" t="s">
        <v>1009</v>
      </c>
      <c r="AV594" s="4" t="s">
        <v>995</v>
      </c>
      <c r="AW594" s="4" t="s">
        <v>413</v>
      </c>
      <c r="AX594" s="4" t="s">
        <v>890</v>
      </c>
      <c r="AY594" s="4" t="s">
        <v>414</v>
      </c>
      <c r="AZ594" s="4" t="s">
        <v>415</v>
      </c>
      <c r="BA594" s="4" t="s">
        <v>995</v>
      </c>
      <c r="BB594" s="4"/>
      <c r="BC594" s="4"/>
      <c r="BD594" s="4"/>
      <c r="BE594" s="4"/>
    </row>
    <row r="595" spans="1:57" s="38" customFormat="1" ht="45.75" customHeight="1">
      <c r="A595" s="94"/>
      <c r="B595" s="4" t="s">
        <v>269</v>
      </c>
      <c r="C595" s="94"/>
      <c r="D595" s="94"/>
      <c r="E595" s="94"/>
      <c r="F595" s="94"/>
      <c r="G595" s="94"/>
      <c r="H595" s="94"/>
      <c r="I595" s="4" t="s">
        <v>928</v>
      </c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8">
        <v>3.512</v>
      </c>
      <c r="U595" s="4"/>
      <c r="V595" s="4">
        <v>878</v>
      </c>
      <c r="W595" s="4"/>
      <c r="X595" s="4" t="s">
        <v>1314</v>
      </c>
      <c r="Y595" s="4"/>
      <c r="Z595" s="4"/>
      <c r="AA595" s="4"/>
      <c r="AB595" s="11"/>
      <c r="AC595" s="4"/>
      <c r="AD595" s="4"/>
      <c r="AE595" s="4"/>
      <c r="AF595" s="11"/>
      <c r="AG595" s="10"/>
      <c r="AH595" s="4"/>
      <c r="AI595" s="4"/>
      <c r="AJ595" s="4"/>
      <c r="AK595" s="4"/>
      <c r="AL595" s="4"/>
      <c r="AM595" s="4" t="s">
        <v>1353</v>
      </c>
      <c r="AN595" s="9"/>
      <c r="AO595" s="4"/>
      <c r="AP595" s="9"/>
      <c r="AQ595" s="4"/>
      <c r="AR595" s="4"/>
      <c r="AS595" s="4"/>
      <c r="AT595" s="4" t="s">
        <v>619</v>
      </c>
      <c r="AU595" s="4" t="s">
        <v>1047</v>
      </c>
      <c r="AV595" s="4" t="s">
        <v>415</v>
      </c>
      <c r="AW595" s="4"/>
      <c r="AX595" s="4"/>
      <c r="AY595" s="4"/>
      <c r="AZ595" s="4"/>
      <c r="BA595" s="4"/>
      <c r="BB595" s="4"/>
      <c r="BC595" s="4"/>
      <c r="BD595" s="4"/>
      <c r="BE595" s="4"/>
    </row>
    <row r="596" spans="1:57" s="38" customFormat="1" ht="45.75" customHeight="1">
      <c r="A596" s="4" t="s">
        <v>882</v>
      </c>
      <c r="B596" s="4" t="s">
        <v>827</v>
      </c>
      <c r="C596" s="4" t="s">
        <v>1048</v>
      </c>
      <c r="D596" s="4" t="s">
        <v>1049</v>
      </c>
      <c r="E596" s="4">
        <v>174.2</v>
      </c>
      <c r="F596" s="4" t="s">
        <v>1050</v>
      </c>
      <c r="G596" s="4" t="s">
        <v>1101</v>
      </c>
      <c r="H596" s="4" t="s">
        <v>1051</v>
      </c>
      <c r="I596" s="4" t="s">
        <v>821</v>
      </c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8">
        <v>0.11</v>
      </c>
      <c r="U596" s="8">
        <f>GEOMEAN(T596)</f>
        <v>0.11000000000000001</v>
      </c>
      <c r="V596" s="9">
        <v>27.5</v>
      </c>
      <c r="W596" s="9">
        <f>GEOMEAN(V596)</f>
        <v>27.500000000000004</v>
      </c>
      <c r="X596" s="9" t="s">
        <v>787</v>
      </c>
      <c r="Y596" s="9" t="s">
        <v>787</v>
      </c>
      <c r="Z596" s="9"/>
      <c r="AA596" s="9" t="s">
        <v>922</v>
      </c>
      <c r="AB596" s="4">
        <v>1</v>
      </c>
      <c r="AC596" s="4">
        <v>100</v>
      </c>
      <c r="AD596" s="11" t="s">
        <v>787</v>
      </c>
      <c r="AE596" s="11" t="s">
        <v>784</v>
      </c>
      <c r="AF596" s="11"/>
      <c r="AG596" s="4">
        <v>10</v>
      </c>
      <c r="AH596" s="4">
        <v>95</v>
      </c>
      <c r="AI596" s="4" t="s">
        <v>895</v>
      </c>
      <c r="AJ596" s="4" t="s">
        <v>784</v>
      </c>
      <c r="AK596" s="4"/>
      <c r="AL596" s="4"/>
      <c r="AM596" s="4"/>
      <c r="AN596" s="9"/>
      <c r="AO596" s="4"/>
      <c r="AP596" s="9"/>
      <c r="AQ596" s="4"/>
      <c r="AR596" s="4" t="s">
        <v>923</v>
      </c>
      <c r="AS596" s="4"/>
      <c r="AT596" s="4" t="s">
        <v>1096</v>
      </c>
      <c r="AU596" s="4" t="s">
        <v>948</v>
      </c>
      <c r="AV596" s="4" t="s">
        <v>949</v>
      </c>
      <c r="AW596" s="4" t="s">
        <v>950</v>
      </c>
      <c r="AX596" s="4" t="s">
        <v>348</v>
      </c>
      <c r="AY596" s="4" t="s">
        <v>1009</v>
      </c>
      <c r="AZ596" s="4" t="s">
        <v>72</v>
      </c>
      <c r="BA596" s="4" t="s">
        <v>413</v>
      </c>
      <c r="BB596" s="4"/>
      <c r="BC596" s="4"/>
      <c r="BD596" s="4"/>
      <c r="BE596" s="4"/>
    </row>
    <row r="597" spans="1:57" s="38" customFormat="1" ht="45.75" customHeight="1">
      <c r="A597" s="4" t="s">
        <v>1128</v>
      </c>
      <c r="B597" s="4" t="s">
        <v>1129</v>
      </c>
      <c r="C597" s="4"/>
      <c r="D597" s="4" t="s">
        <v>1052</v>
      </c>
      <c r="E597" s="4" t="s">
        <v>723</v>
      </c>
      <c r="F597" s="4" t="s">
        <v>723</v>
      </c>
      <c r="G597" s="4" t="s">
        <v>723</v>
      </c>
      <c r="H597" s="4" t="s">
        <v>723</v>
      </c>
      <c r="I597" s="4" t="s">
        <v>928</v>
      </c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 t="s">
        <v>544</v>
      </c>
      <c r="U597" s="8" t="s">
        <v>544</v>
      </c>
      <c r="V597" s="9" t="s">
        <v>544</v>
      </c>
      <c r="W597" s="9" t="s">
        <v>544</v>
      </c>
      <c r="X597" s="9" t="s">
        <v>1018</v>
      </c>
      <c r="Y597" s="9" t="s">
        <v>1018</v>
      </c>
      <c r="Z597" s="9"/>
      <c r="AA597" s="9" t="s">
        <v>923</v>
      </c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 t="s">
        <v>1365</v>
      </c>
      <c r="AM597" s="4"/>
      <c r="AN597" s="9"/>
      <c r="AO597" s="4" t="s">
        <v>1307</v>
      </c>
      <c r="AP597" s="4">
        <v>700</v>
      </c>
      <c r="AQ597" s="9">
        <v>700</v>
      </c>
      <c r="AR597" s="4" t="s">
        <v>923</v>
      </c>
      <c r="AS597" s="4"/>
      <c r="AT597" s="4" t="s">
        <v>1151</v>
      </c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</row>
    <row r="598" spans="1:57" s="38" customFormat="1" ht="60.75" customHeight="1">
      <c r="A598" s="92" t="s">
        <v>528</v>
      </c>
      <c r="B598" s="4"/>
      <c r="C598" s="92"/>
      <c r="D598" s="96" t="s">
        <v>1053</v>
      </c>
      <c r="E598" s="92">
        <v>335.3</v>
      </c>
      <c r="F598" s="92" t="s">
        <v>723</v>
      </c>
      <c r="G598" s="92" t="s">
        <v>723</v>
      </c>
      <c r="H598" s="92" t="s">
        <v>1054</v>
      </c>
      <c r="I598" s="4" t="s">
        <v>436</v>
      </c>
      <c r="J598" s="4">
        <v>7</v>
      </c>
      <c r="K598" s="4">
        <v>5.96</v>
      </c>
      <c r="L598" s="4">
        <v>33</v>
      </c>
      <c r="M598" s="4">
        <v>30.04</v>
      </c>
      <c r="N598" s="4">
        <v>100</v>
      </c>
      <c r="O598" s="4">
        <v>75.24</v>
      </c>
      <c r="P598" s="4"/>
      <c r="Q598" s="4"/>
      <c r="R598" s="4"/>
      <c r="S598" s="4"/>
      <c r="T598" s="8">
        <v>5.785212839102586</v>
      </c>
      <c r="U598" s="8">
        <f>GEOMEAN(T598:T602)</f>
        <v>9.646962196867161</v>
      </c>
      <c r="V598" s="9">
        <f>T598*250</f>
        <v>1446.3032097756466</v>
      </c>
      <c r="W598" s="9">
        <f>GEOMEAN(V598:V602)</f>
        <v>2411.740549216789</v>
      </c>
      <c r="X598" s="9" t="s">
        <v>1314</v>
      </c>
      <c r="Y598" s="9" t="s">
        <v>895</v>
      </c>
      <c r="Z598" s="4" t="s">
        <v>497</v>
      </c>
      <c r="AA598" s="9"/>
      <c r="AB598" s="4"/>
      <c r="AC598" s="4"/>
      <c r="AD598" s="4"/>
      <c r="AE598" s="4"/>
      <c r="AF598" s="4"/>
      <c r="AG598" s="4">
        <v>5</v>
      </c>
      <c r="AH598" s="4">
        <v>10</v>
      </c>
      <c r="AI598" s="4" t="s">
        <v>1018</v>
      </c>
      <c r="AJ598" s="4" t="s">
        <v>783</v>
      </c>
      <c r="AK598" s="4" t="s">
        <v>497</v>
      </c>
      <c r="AL598" s="4"/>
      <c r="AM598" s="4"/>
      <c r="AN598" s="9"/>
      <c r="AO598" s="4"/>
      <c r="AP598" s="9"/>
      <c r="AQ598" s="9"/>
      <c r="AR598" s="4"/>
      <c r="AS598" s="4"/>
      <c r="AT598" s="4" t="s">
        <v>497</v>
      </c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</row>
    <row r="599" spans="1:57" s="38" customFormat="1" ht="63" customHeight="1">
      <c r="A599" s="93"/>
      <c r="B599" s="4"/>
      <c r="C599" s="93"/>
      <c r="D599" s="85"/>
      <c r="E599" s="93"/>
      <c r="F599" s="93"/>
      <c r="G599" s="93"/>
      <c r="H599" s="93"/>
      <c r="I599" s="4" t="s">
        <v>436</v>
      </c>
      <c r="J599" s="4">
        <v>7</v>
      </c>
      <c r="K599" s="4">
        <v>1.9</v>
      </c>
      <c r="L599" s="4">
        <v>33</v>
      </c>
      <c r="M599" s="4">
        <v>8.7</v>
      </c>
      <c r="N599" s="4">
        <v>100</v>
      </c>
      <c r="O599" s="4">
        <v>25.7</v>
      </c>
      <c r="P599" s="4"/>
      <c r="Q599" s="4"/>
      <c r="R599" s="4"/>
      <c r="S599" s="4"/>
      <c r="T599" s="8">
        <v>11.205882352941178</v>
      </c>
      <c r="U599" s="4"/>
      <c r="V599" s="9">
        <f>T599*250</f>
        <v>2801.4705882352946</v>
      </c>
      <c r="W599" s="4"/>
      <c r="X599" s="9" t="s">
        <v>895</v>
      </c>
      <c r="Y599" s="9"/>
      <c r="Z599" s="4" t="s">
        <v>498</v>
      </c>
      <c r="AA599" s="9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 t="s">
        <v>498</v>
      </c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</row>
    <row r="600" spans="1:57" s="38" customFormat="1" ht="63" customHeight="1">
      <c r="A600" s="93"/>
      <c r="B600" s="4" t="s">
        <v>770</v>
      </c>
      <c r="C600" s="93"/>
      <c r="D600" s="85"/>
      <c r="E600" s="93"/>
      <c r="F600" s="93"/>
      <c r="G600" s="93"/>
      <c r="H600" s="93"/>
      <c r="I600" s="4" t="s">
        <v>436</v>
      </c>
      <c r="J600" s="4">
        <v>7</v>
      </c>
      <c r="K600" s="4">
        <v>3.1</v>
      </c>
      <c r="L600" s="4">
        <v>33</v>
      </c>
      <c r="M600" s="4">
        <v>26.3</v>
      </c>
      <c r="N600" s="4">
        <v>100</v>
      </c>
      <c r="O600" s="4">
        <v>61.5</v>
      </c>
      <c r="P600" s="4"/>
      <c r="Q600" s="4"/>
      <c r="R600" s="4"/>
      <c r="S600" s="4"/>
      <c r="T600" s="8">
        <v>6.953370732733692</v>
      </c>
      <c r="U600" s="4"/>
      <c r="V600" s="9">
        <f>T600*250</f>
        <v>1738.342683183423</v>
      </c>
      <c r="W600" s="4"/>
      <c r="X600" s="9" t="s">
        <v>1314</v>
      </c>
      <c r="Y600" s="4"/>
      <c r="Z600" s="4" t="s">
        <v>835</v>
      </c>
      <c r="AA600" s="9" t="s">
        <v>922</v>
      </c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 t="s">
        <v>923</v>
      </c>
      <c r="AS600" s="4"/>
      <c r="AT600" s="4" t="s">
        <v>835</v>
      </c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</row>
    <row r="601" spans="1:57" s="38" customFormat="1" ht="57.75" customHeight="1">
      <c r="A601" s="93"/>
      <c r="B601" s="4"/>
      <c r="C601" s="93"/>
      <c r="D601" s="85"/>
      <c r="E601" s="93"/>
      <c r="F601" s="93"/>
      <c r="G601" s="93"/>
      <c r="H601" s="93"/>
      <c r="I601" s="4" t="s">
        <v>436</v>
      </c>
      <c r="J601" s="4">
        <v>7</v>
      </c>
      <c r="K601" s="4">
        <v>1.03</v>
      </c>
      <c r="L601" s="4">
        <v>33</v>
      </c>
      <c r="M601" s="4">
        <v>6.98</v>
      </c>
      <c r="N601" s="4">
        <v>100</v>
      </c>
      <c r="O601" s="4">
        <v>16.12</v>
      </c>
      <c r="P601" s="4"/>
      <c r="Q601" s="4"/>
      <c r="R601" s="4"/>
      <c r="S601" s="4"/>
      <c r="T601" s="8">
        <v>15.608403361344537</v>
      </c>
      <c r="U601" s="4"/>
      <c r="V601" s="9">
        <f>T601*250</f>
        <v>3902.1008403361343</v>
      </c>
      <c r="W601" s="4"/>
      <c r="X601" s="9" t="s">
        <v>895</v>
      </c>
      <c r="Y601" s="9"/>
      <c r="Z601" s="4" t="s">
        <v>499</v>
      </c>
      <c r="AA601" s="9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 t="s">
        <v>499</v>
      </c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</row>
    <row r="602" spans="1:57" s="38" customFormat="1" ht="66.75" customHeight="1">
      <c r="A602" s="94"/>
      <c r="B602" s="4"/>
      <c r="C602" s="94"/>
      <c r="D602" s="86"/>
      <c r="E602" s="94"/>
      <c r="F602" s="94"/>
      <c r="G602" s="94"/>
      <c r="H602" s="94"/>
      <c r="I602" s="4" t="s">
        <v>436</v>
      </c>
      <c r="J602" s="4">
        <v>7</v>
      </c>
      <c r="K602" s="4">
        <v>1.8</v>
      </c>
      <c r="L602" s="4">
        <v>33</v>
      </c>
      <c r="M602" s="4">
        <v>8.2</v>
      </c>
      <c r="N602" s="4">
        <v>100</v>
      </c>
      <c r="O602" s="4">
        <v>20.5</v>
      </c>
      <c r="P602" s="4"/>
      <c r="Q602" s="4"/>
      <c r="R602" s="4"/>
      <c r="S602" s="4"/>
      <c r="T602" s="8">
        <v>11.875</v>
      </c>
      <c r="U602" s="4"/>
      <c r="V602" s="9">
        <f>T602*250</f>
        <v>2968.75</v>
      </c>
      <c r="W602" s="4"/>
      <c r="X602" s="9" t="s">
        <v>895</v>
      </c>
      <c r="Y602" s="9"/>
      <c r="Z602" s="4" t="s">
        <v>185</v>
      </c>
      <c r="AA602" s="9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 t="s">
        <v>185</v>
      </c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</row>
    <row r="603" spans="1:57" s="38" customFormat="1" ht="45.75" customHeight="1">
      <c r="A603" s="104" t="s">
        <v>1322</v>
      </c>
      <c r="B603" s="4" t="s">
        <v>268</v>
      </c>
      <c r="C603" s="104" t="s">
        <v>1073</v>
      </c>
      <c r="D603" s="104" t="s">
        <v>1074</v>
      </c>
      <c r="E603" s="104">
        <v>192.1</v>
      </c>
      <c r="F603" s="104" t="s">
        <v>1075</v>
      </c>
      <c r="G603" s="104" t="s">
        <v>1076</v>
      </c>
      <c r="H603" s="104" t="s">
        <v>1077</v>
      </c>
      <c r="I603" s="4" t="s">
        <v>821</v>
      </c>
      <c r="J603" s="4">
        <v>1</v>
      </c>
      <c r="K603" s="4">
        <v>1.1</v>
      </c>
      <c r="L603" s="4">
        <v>2.5</v>
      </c>
      <c r="M603" s="4">
        <v>2</v>
      </c>
      <c r="N603" s="4">
        <v>5</v>
      </c>
      <c r="O603" s="4">
        <v>2</v>
      </c>
      <c r="P603" s="4">
        <v>10</v>
      </c>
      <c r="Q603" s="4">
        <v>3.2</v>
      </c>
      <c r="R603" s="4">
        <v>25</v>
      </c>
      <c r="S603" s="4">
        <v>4.6</v>
      </c>
      <c r="T603" s="8">
        <v>9.2</v>
      </c>
      <c r="U603" s="105">
        <f>GEOMEAN(T603:T604)</f>
        <v>1.4226735395022991</v>
      </c>
      <c r="V603" s="9">
        <v>55</v>
      </c>
      <c r="W603" s="79">
        <f>GEOMEAN(V603:V604)</f>
        <v>355.66838487557476</v>
      </c>
      <c r="X603" s="9" t="s">
        <v>787</v>
      </c>
      <c r="Y603" s="79" t="s">
        <v>787</v>
      </c>
      <c r="Z603" s="4" t="s">
        <v>885</v>
      </c>
      <c r="AA603" s="9" t="s">
        <v>922</v>
      </c>
      <c r="AB603" s="11">
        <v>0.1</v>
      </c>
      <c r="AC603" s="4">
        <v>50</v>
      </c>
      <c r="AD603" s="104" t="s">
        <v>1314</v>
      </c>
      <c r="AE603" s="104" t="s">
        <v>784</v>
      </c>
      <c r="AF603" s="4" t="s">
        <v>1097</v>
      </c>
      <c r="AG603" s="10" t="s">
        <v>815</v>
      </c>
      <c r="AH603" s="4">
        <v>70</v>
      </c>
      <c r="AI603" s="104" t="s">
        <v>895</v>
      </c>
      <c r="AJ603" s="104" t="s">
        <v>782</v>
      </c>
      <c r="AK603" s="4"/>
      <c r="AL603" s="4"/>
      <c r="AM603" s="4"/>
      <c r="AN603" s="79"/>
      <c r="AO603" s="4"/>
      <c r="AP603" s="79"/>
      <c r="AQ603" s="4"/>
      <c r="AR603" s="4" t="s">
        <v>923</v>
      </c>
      <c r="AS603" s="4"/>
      <c r="AT603" s="4" t="s">
        <v>1096</v>
      </c>
      <c r="AU603" s="4" t="s">
        <v>948</v>
      </c>
      <c r="AV603" s="4" t="s">
        <v>950</v>
      </c>
      <c r="AW603" s="4" t="s">
        <v>348</v>
      </c>
      <c r="AX603" s="4" t="s">
        <v>1009</v>
      </c>
      <c r="AY603" s="4" t="s">
        <v>716</v>
      </c>
      <c r="AZ603" s="4" t="s">
        <v>1097</v>
      </c>
      <c r="BA603" s="4" t="s">
        <v>949</v>
      </c>
      <c r="BB603" s="4"/>
      <c r="BC603" s="4"/>
      <c r="BD603" s="4"/>
      <c r="BE603" s="4"/>
    </row>
    <row r="604" spans="1:57" s="38" customFormat="1" ht="67.5" customHeight="1">
      <c r="A604" s="104"/>
      <c r="B604" s="4" t="s">
        <v>1044</v>
      </c>
      <c r="C604" s="104"/>
      <c r="D604" s="104"/>
      <c r="E604" s="104"/>
      <c r="F604" s="104"/>
      <c r="G604" s="104"/>
      <c r="H604" s="104"/>
      <c r="I604" s="4" t="s">
        <v>928</v>
      </c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8">
        <v>0.22</v>
      </c>
      <c r="U604" s="104"/>
      <c r="V604" s="9">
        <v>2300</v>
      </c>
      <c r="W604" s="104"/>
      <c r="X604" s="9" t="s">
        <v>1314</v>
      </c>
      <c r="Y604" s="79"/>
      <c r="Z604" s="9"/>
      <c r="AA604" s="9"/>
      <c r="AB604" s="11"/>
      <c r="AC604" s="4"/>
      <c r="AD604" s="104"/>
      <c r="AE604" s="104"/>
      <c r="AF604" s="11"/>
      <c r="AG604" s="10"/>
      <c r="AH604" s="4"/>
      <c r="AI604" s="104"/>
      <c r="AJ604" s="104"/>
      <c r="AK604" s="4"/>
      <c r="AL604" s="4"/>
      <c r="AM604" s="4"/>
      <c r="AN604" s="79"/>
      <c r="AO604" s="4"/>
      <c r="AP604" s="79"/>
      <c r="AQ604" s="4"/>
      <c r="AR604" s="4"/>
      <c r="AS604" s="4"/>
      <c r="BA604" s="4"/>
      <c r="BB604" s="4"/>
      <c r="BC604" s="4"/>
      <c r="BD604" s="4"/>
      <c r="BE604" s="4"/>
    </row>
    <row r="605" spans="1:57" s="38" customFormat="1" ht="63" customHeight="1">
      <c r="A605" s="4" t="s">
        <v>1332</v>
      </c>
      <c r="B605" s="4" t="s">
        <v>301</v>
      </c>
      <c r="C605" s="4" t="s">
        <v>294</v>
      </c>
      <c r="D605" s="4" t="s">
        <v>295</v>
      </c>
      <c r="E605" s="4">
        <v>3968.9</v>
      </c>
      <c r="F605" s="4" t="s">
        <v>158</v>
      </c>
      <c r="G605" s="4" t="s">
        <v>1101</v>
      </c>
      <c r="H605" s="4" t="s">
        <v>723</v>
      </c>
      <c r="I605" s="4" t="s">
        <v>821</v>
      </c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 t="s">
        <v>544</v>
      </c>
      <c r="U605" s="8" t="s">
        <v>544</v>
      </c>
      <c r="V605" s="4" t="s">
        <v>544</v>
      </c>
      <c r="W605" s="9" t="s">
        <v>544</v>
      </c>
      <c r="X605" s="4" t="s">
        <v>1018</v>
      </c>
      <c r="Y605" s="4" t="s">
        <v>1018</v>
      </c>
      <c r="Z605" s="4"/>
      <c r="AA605" s="4" t="s">
        <v>922</v>
      </c>
      <c r="AB605" s="4">
        <v>5</v>
      </c>
      <c r="AC605" s="4">
        <v>0</v>
      </c>
      <c r="AD605" s="4" t="s">
        <v>1018</v>
      </c>
      <c r="AE605" s="4" t="s">
        <v>783</v>
      </c>
      <c r="AF605" s="4"/>
      <c r="AG605" s="4">
        <v>0.1</v>
      </c>
      <c r="AH605" s="4">
        <v>0</v>
      </c>
      <c r="AI605" s="4" t="s">
        <v>1018</v>
      </c>
      <c r="AJ605" s="4" t="s">
        <v>783</v>
      </c>
      <c r="AK605" s="4"/>
      <c r="AL605" s="4"/>
      <c r="AM605" s="4"/>
      <c r="AN605" s="9"/>
      <c r="AO605" s="4"/>
      <c r="AP605" s="9"/>
      <c r="AQ605" s="4"/>
      <c r="AR605" s="4" t="s">
        <v>923</v>
      </c>
      <c r="AS605" s="4"/>
      <c r="AT605" s="4" t="s">
        <v>1096</v>
      </c>
      <c r="AU605" s="4" t="s">
        <v>599</v>
      </c>
      <c r="AV605" s="4" t="s">
        <v>948</v>
      </c>
      <c r="AW605" s="4" t="s">
        <v>413</v>
      </c>
      <c r="AX605" s="4" t="s">
        <v>416</v>
      </c>
      <c r="AY605" s="4" t="s">
        <v>117</v>
      </c>
      <c r="AZ605" s="4" t="s">
        <v>552</v>
      </c>
      <c r="BA605" s="4" t="s">
        <v>415</v>
      </c>
      <c r="BB605" s="4"/>
      <c r="BC605" s="4"/>
      <c r="BD605" s="4"/>
      <c r="BE605" s="4" t="s">
        <v>159</v>
      </c>
    </row>
    <row r="606" spans="1:57" s="38" customFormat="1" ht="46.5" customHeight="1">
      <c r="A606" s="7" t="s">
        <v>1032</v>
      </c>
      <c r="B606" s="7" t="s">
        <v>1033</v>
      </c>
      <c r="C606" s="4"/>
      <c r="D606" s="10" t="s">
        <v>1034</v>
      </c>
      <c r="E606" s="7">
        <v>168.3</v>
      </c>
      <c r="F606" s="7" t="s">
        <v>1035</v>
      </c>
      <c r="G606" s="7" t="s">
        <v>1101</v>
      </c>
      <c r="H606" s="7"/>
      <c r="I606" s="7" t="s">
        <v>821</v>
      </c>
      <c r="J606" s="8">
        <v>5</v>
      </c>
      <c r="K606" s="7">
        <v>1.7</v>
      </c>
      <c r="L606" s="7" t="s">
        <v>506</v>
      </c>
      <c r="M606" s="7">
        <v>5.3</v>
      </c>
      <c r="N606" s="8">
        <v>25</v>
      </c>
      <c r="O606" s="7">
        <v>7.5</v>
      </c>
      <c r="P606" s="8">
        <v>50</v>
      </c>
      <c r="Q606" s="7">
        <v>8.7</v>
      </c>
      <c r="R606" s="8">
        <v>75</v>
      </c>
      <c r="S606" s="7">
        <v>8.8</v>
      </c>
      <c r="T606" s="7">
        <v>6.8</v>
      </c>
      <c r="U606" s="7">
        <v>6.8</v>
      </c>
      <c r="V606" s="9">
        <v>1700</v>
      </c>
      <c r="W606" s="9">
        <v>1700</v>
      </c>
      <c r="X606" s="7" t="s">
        <v>1314</v>
      </c>
      <c r="Y606" s="7" t="s">
        <v>885</v>
      </c>
      <c r="Z606" s="7"/>
      <c r="AA606" s="7">
        <v>5</v>
      </c>
      <c r="AB606" s="4">
        <v>5</v>
      </c>
      <c r="AC606" s="7" t="s">
        <v>140</v>
      </c>
      <c r="AD606" s="7" t="s">
        <v>1018</v>
      </c>
      <c r="AE606" s="7" t="s">
        <v>1183</v>
      </c>
      <c r="AF606" s="7"/>
      <c r="AG606" s="10"/>
      <c r="AH606" s="7"/>
      <c r="AI606" s="7"/>
      <c r="AJ606" s="7"/>
      <c r="AK606" s="7"/>
      <c r="AL606" s="7"/>
      <c r="AM606" s="7"/>
      <c r="AN606" s="7"/>
      <c r="AO606" s="7"/>
      <c r="AP606" s="7"/>
      <c r="AQ606" s="7" t="s">
        <v>140</v>
      </c>
      <c r="AR606" s="7"/>
      <c r="AS606" s="7"/>
      <c r="AT606" s="7" t="s">
        <v>885</v>
      </c>
      <c r="AU606" s="7" t="s">
        <v>1036</v>
      </c>
      <c r="AV606" s="7" t="s">
        <v>416</v>
      </c>
      <c r="AW606" s="7" t="s">
        <v>996</v>
      </c>
      <c r="AX606" s="4"/>
      <c r="AY606" s="4"/>
      <c r="AZ606" s="4"/>
      <c r="BA606" s="4"/>
      <c r="BB606" s="4"/>
      <c r="BC606" s="7"/>
      <c r="BD606" s="7"/>
      <c r="BE606" s="7"/>
    </row>
    <row r="607" spans="1:57" s="38" customFormat="1" ht="72" customHeight="1">
      <c r="A607" s="4" t="s">
        <v>334</v>
      </c>
      <c r="B607" s="4" t="s">
        <v>437</v>
      </c>
      <c r="C607" s="4"/>
      <c r="D607" s="4" t="s">
        <v>723</v>
      </c>
      <c r="E607" s="4" t="s">
        <v>723</v>
      </c>
      <c r="F607" s="4" t="s">
        <v>723</v>
      </c>
      <c r="G607" s="4" t="s">
        <v>723</v>
      </c>
      <c r="H607" s="4" t="s">
        <v>723</v>
      </c>
      <c r="I607" s="4" t="s">
        <v>821</v>
      </c>
      <c r="J607" s="4">
        <v>10</v>
      </c>
      <c r="K607" s="4">
        <v>2.5</v>
      </c>
      <c r="L607" s="4">
        <v>25</v>
      </c>
      <c r="M607" s="4">
        <v>3.3</v>
      </c>
      <c r="N607" s="4">
        <v>50</v>
      </c>
      <c r="O607" s="4">
        <v>4.4</v>
      </c>
      <c r="P607" s="4"/>
      <c r="Q607" s="4"/>
      <c r="R607" s="4"/>
      <c r="S607" s="4"/>
      <c r="T607" s="8">
        <v>19.375</v>
      </c>
      <c r="U607" s="8">
        <f>GEOMEAN(T607)</f>
        <v>19.374999999999996</v>
      </c>
      <c r="V607" s="9">
        <v>4843.75</v>
      </c>
      <c r="W607" s="9">
        <f>GEOMEAN(V607)</f>
        <v>4843.749999999997</v>
      </c>
      <c r="X607" s="9" t="s">
        <v>895</v>
      </c>
      <c r="Y607" s="9" t="s">
        <v>895</v>
      </c>
      <c r="Z607" s="4" t="s">
        <v>386</v>
      </c>
      <c r="AA607" s="9" t="s">
        <v>922</v>
      </c>
      <c r="AB607" s="4">
        <v>1</v>
      </c>
      <c r="AC607" s="4">
        <v>40</v>
      </c>
      <c r="AD607" s="4" t="s">
        <v>895</v>
      </c>
      <c r="AE607" s="4" t="s">
        <v>782</v>
      </c>
      <c r="AF607" s="4" t="s">
        <v>386</v>
      </c>
      <c r="AG607" s="4"/>
      <c r="AH607" s="4"/>
      <c r="AI607" s="4"/>
      <c r="AJ607" s="4"/>
      <c r="AK607" s="4"/>
      <c r="AL607" s="4"/>
      <c r="AM607" s="4"/>
      <c r="AN607" s="9"/>
      <c r="AO607" s="4"/>
      <c r="AP607" s="9"/>
      <c r="AQ607" s="4"/>
      <c r="AR607" s="4" t="s">
        <v>923</v>
      </c>
      <c r="AS607" s="4"/>
      <c r="AT607" s="4" t="s">
        <v>386</v>
      </c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</row>
    <row r="608" spans="1:57" s="38" customFormat="1" ht="57" customHeight="1">
      <c r="A608" s="104" t="s">
        <v>277</v>
      </c>
      <c r="B608" s="4" t="s">
        <v>278</v>
      </c>
      <c r="C608" s="104"/>
      <c r="D608" s="75" t="s">
        <v>160</v>
      </c>
      <c r="E608" s="74">
        <v>152.2</v>
      </c>
      <c r="F608" s="104" t="s">
        <v>138</v>
      </c>
      <c r="G608" s="104" t="s">
        <v>502</v>
      </c>
      <c r="H608" s="104" t="s">
        <v>613</v>
      </c>
      <c r="I608" s="4" t="s">
        <v>821</v>
      </c>
      <c r="J608" s="4">
        <v>2.5</v>
      </c>
      <c r="K608" s="4">
        <v>0.9</v>
      </c>
      <c r="L608" s="4">
        <v>5</v>
      </c>
      <c r="M608" s="4">
        <v>1.4</v>
      </c>
      <c r="N608" s="4" t="s">
        <v>506</v>
      </c>
      <c r="O608" s="4">
        <v>1.5</v>
      </c>
      <c r="P608" s="4">
        <v>25</v>
      </c>
      <c r="Q608" s="4">
        <v>1.2</v>
      </c>
      <c r="R608" s="4">
        <v>50</v>
      </c>
      <c r="S608" s="4">
        <v>1.4</v>
      </c>
      <c r="T608" s="4" t="s">
        <v>544</v>
      </c>
      <c r="U608" s="8" t="s">
        <v>544</v>
      </c>
      <c r="V608" s="4" t="s">
        <v>544</v>
      </c>
      <c r="W608" s="9" t="s">
        <v>544</v>
      </c>
      <c r="X608" s="4" t="s">
        <v>1018</v>
      </c>
      <c r="Y608" s="104" t="s">
        <v>1018</v>
      </c>
      <c r="Z608" s="4" t="s">
        <v>37</v>
      </c>
      <c r="AA608" s="4" t="s">
        <v>922</v>
      </c>
      <c r="AB608" s="4">
        <v>50</v>
      </c>
      <c r="AC608" s="4">
        <v>60</v>
      </c>
      <c r="AD608" s="104" t="s">
        <v>895</v>
      </c>
      <c r="AE608" s="104" t="s">
        <v>782</v>
      </c>
      <c r="AF608" s="4"/>
      <c r="AG608" s="10" t="s">
        <v>1019</v>
      </c>
      <c r="AH608" s="4">
        <v>40</v>
      </c>
      <c r="AI608" s="104" t="s">
        <v>895</v>
      </c>
      <c r="AJ608" s="104" t="s">
        <v>782</v>
      </c>
      <c r="AK608" s="4"/>
      <c r="AL608" s="4"/>
      <c r="AM608" s="4"/>
      <c r="AN608" s="9"/>
      <c r="AO608" s="4"/>
      <c r="AP608" s="9"/>
      <c r="AQ608" s="4"/>
      <c r="AR608" s="4" t="s">
        <v>923</v>
      </c>
      <c r="AS608" s="4"/>
      <c r="AT608" s="4" t="s">
        <v>885</v>
      </c>
      <c r="AU608" s="4" t="s">
        <v>297</v>
      </c>
      <c r="AV608" s="4" t="s">
        <v>948</v>
      </c>
      <c r="AW608" s="4" t="s">
        <v>950</v>
      </c>
      <c r="AX608" s="4" t="s">
        <v>1009</v>
      </c>
      <c r="AY608" s="4" t="s">
        <v>139</v>
      </c>
      <c r="AZ608" s="4" t="s">
        <v>413</v>
      </c>
      <c r="BA608" s="4"/>
      <c r="BB608" s="4"/>
      <c r="BC608" s="4"/>
      <c r="BD608" s="4"/>
      <c r="BE608" s="4"/>
    </row>
    <row r="609" spans="1:57" s="38" customFormat="1" ht="69.75" customHeight="1">
      <c r="A609" s="104"/>
      <c r="B609" s="4" t="s">
        <v>278</v>
      </c>
      <c r="C609" s="104"/>
      <c r="D609" s="104"/>
      <c r="E609" s="104"/>
      <c r="F609" s="104"/>
      <c r="G609" s="104"/>
      <c r="H609" s="10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8"/>
      <c r="V609" s="4"/>
      <c r="W609" s="9"/>
      <c r="X609" s="4"/>
      <c r="Y609" s="104"/>
      <c r="Z609" s="4"/>
      <c r="AA609" s="4"/>
      <c r="AB609" s="4">
        <v>5</v>
      </c>
      <c r="AC609" s="4" t="s">
        <v>743</v>
      </c>
      <c r="AD609" s="104"/>
      <c r="AE609" s="104"/>
      <c r="AF609" s="33"/>
      <c r="AG609" s="10"/>
      <c r="AH609" s="4"/>
      <c r="AI609" s="104"/>
      <c r="AJ609" s="104"/>
      <c r="AK609" s="4"/>
      <c r="AL609" s="4"/>
      <c r="AM609" s="4"/>
      <c r="AN609" s="9"/>
      <c r="AO609" s="33"/>
      <c r="AP609" s="34"/>
      <c r="AQ609" s="4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</row>
    <row r="610" spans="24:68" s="38" customFormat="1" ht="22.5" customHeight="1"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77" t="s">
        <v>1362</v>
      </c>
      <c r="AU610" s="78"/>
      <c r="AV610" s="78"/>
      <c r="AW610" s="78"/>
      <c r="AX610" s="78"/>
      <c r="AY610" s="78"/>
      <c r="AZ610" s="78"/>
      <c r="BA610" s="78"/>
      <c r="BB610" s="78"/>
      <c r="BC610" s="78"/>
      <c r="BD610" s="78"/>
      <c r="BE610" s="78"/>
      <c r="BF610" s="78"/>
      <c r="BG610" s="78"/>
      <c r="BH610" s="78"/>
      <c r="BI610" s="78"/>
      <c r="BJ610" s="78"/>
      <c r="BK610" s="78"/>
      <c r="BL610" s="78"/>
      <c r="BM610" s="78"/>
      <c r="BN610" s="78"/>
      <c r="BO610" s="78"/>
      <c r="BP610" s="78"/>
    </row>
    <row r="611" spans="24:68" s="38" customFormat="1" ht="21.75" customHeight="1"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77" t="s">
        <v>1363</v>
      </c>
      <c r="AU611" s="78"/>
      <c r="AV611" s="78"/>
      <c r="AW611" s="78"/>
      <c r="AX611" s="78"/>
      <c r="AY611" s="78"/>
      <c r="AZ611" s="78"/>
      <c r="BA611" s="78"/>
      <c r="BB611" s="78"/>
      <c r="BC611" s="78"/>
      <c r="BD611" s="78"/>
      <c r="BE611" s="78"/>
      <c r="BF611" s="78"/>
      <c r="BG611" s="78"/>
      <c r="BH611" s="78"/>
      <c r="BI611" s="78"/>
      <c r="BJ611" s="78"/>
      <c r="BK611" s="78"/>
      <c r="BL611" s="78"/>
      <c r="BM611" s="67"/>
      <c r="BN611" s="67"/>
      <c r="BO611" s="67"/>
      <c r="BP611" s="67"/>
    </row>
    <row r="612" spans="24:68" s="38" customFormat="1" ht="22.5" customHeight="1"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77" t="s">
        <v>1334</v>
      </c>
      <c r="AU612" s="78"/>
      <c r="AV612" s="78"/>
      <c r="AW612" s="78"/>
      <c r="AX612" s="78"/>
      <c r="AY612" s="78"/>
      <c r="AZ612" s="78"/>
      <c r="BA612" s="78"/>
      <c r="BB612" s="78"/>
      <c r="BC612" s="78"/>
      <c r="BD612" s="78"/>
      <c r="BE612" s="78"/>
      <c r="BF612" s="78"/>
      <c r="BG612" s="78"/>
      <c r="BH612" s="78"/>
      <c r="BI612" s="78"/>
      <c r="BJ612" s="78"/>
      <c r="BK612" s="78"/>
      <c r="BL612" s="78"/>
      <c r="BM612" s="67"/>
      <c r="BN612" s="67"/>
      <c r="BO612" s="67"/>
      <c r="BP612" s="67"/>
    </row>
    <row r="613" spans="24:68" s="38" customFormat="1" ht="22.5" customHeight="1"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77" t="s">
        <v>1335</v>
      </c>
      <c r="AU613" s="78"/>
      <c r="AV613" s="78"/>
      <c r="AW613" s="78"/>
      <c r="AX613" s="78"/>
      <c r="AY613" s="78"/>
      <c r="AZ613" s="78"/>
      <c r="BA613" s="78"/>
      <c r="BB613" s="78"/>
      <c r="BC613" s="78"/>
      <c r="BD613" s="78"/>
      <c r="BE613" s="78"/>
      <c r="BF613" s="78"/>
      <c r="BG613" s="78"/>
      <c r="BH613" s="78"/>
      <c r="BI613" s="78"/>
      <c r="BJ613" s="78"/>
      <c r="BK613" s="78"/>
      <c r="BL613" s="78"/>
      <c r="BM613" s="67"/>
      <c r="BN613" s="67"/>
      <c r="BO613" s="67"/>
      <c r="BP613" s="67"/>
    </row>
    <row r="614" spans="24:68" s="38" customFormat="1" ht="22.5" customHeight="1">
      <c r="X614" s="12"/>
      <c r="Y614" s="12"/>
      <c r="Z614" s="12"/>
      <c r="AA614" s="12"/>
      <c r="AB614" s="12"/>
      <c r="AC614" s="12"/>
      <c r="AD614" s="46"/>
      <c r="AE614" s="46"/>
      <c r="AF614" s="46"/>
      <c r="AG614" s="15"/>
      <c r="AH614" s="12"/>
      <c r="AI614" s="12"/>
      <c r="AJ614" s="12"/>
      <c r="AK614" s="12"/>
      <c r="AL614" s="12"/>
      <c r="AM614" s="12"/>
      <c r="AN614" s="14"/>
      <c r="AO614" s="46"/>
      <c r="AP614" s="47"/>
      <c r="AQ614" s="12"/>
      <c r="AR614" s="46"/>
      <c r="AS614" s="46"/>
      <c r="AT614" s="43" t="s">
        <v>1361</v>
      </c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3"/>
      <c r="BO614" s="12"/>
      <c r="BP614" s="14"/>
    </row>
    <row r="615" spans="24:68" s="38" customFormat="1" ht="22.5" customHeight="1">
      <c r="X615" s="12"/>
      <c r="Y615" s="12"/>
      <c r="Z615" s="12"/>
      <c r="AA615" s="12"/>
      <c r="AB615" s="12"/>
      <c r="AC615" s="12"/>
      <c r="AD615" s="46"/>
      <c r="AE615" s="46"/>
      <c r="AF615" s="46"/>
      <c r="AG615" s="15"/>
      <c r="AH615" s="12"/>
      <c r="AI615" s="12"/>
      <c r="AJ615" s="12"/>
      <c r="AK615" s="12"/>
      <c r="AL615" s="12"/>
      <c r="AM615" s="12"/>
      <c r="AN615" s="14"/>
      <c r="AO615" s="46"/>
      <c r="AP615" s="47"/>
      <c r="AQ615" s="12"/>
      <c r="AR615" s="46"/>
      <c r="AS615" s="46"/>
      <c r="AT615" s="43" t="s">
        <v>1115</v>
      </c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3"/>
      <c r="BO615" s="12"/>
      <c r="BP615" s="14"/>
    </row>
    <row r="616" spans="24:68" s="40" customFormat="1" ht="22.5" customHeight="1"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1"/>
      <c r="AO616" s="50"/>
      <c r="AP616" s="51"/>
      <c r="AQ616" s="50"/>
      <c r="AR616" s="50"/>
      <c r="AS616" s="50"/>
      <c r="AT616" s="68" t="s">
        <v>1364</v>
      </c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70"/>
      <c r="BO616" s="71"/>
      <c r="BP616" s="76"/>
    </row>
    <row r="617" spans="1:57" s="36" customFormat="1" ht="45.75" customHeight="1">
      <c r="A617" s="52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4"/>
      <c r="V617" s="55"/>
      <c r="W617" s="56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6"/>
      <c r="AO617" s="55"/>
      <c r="AP617" s="56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</row>
    <row r="618" spans="1:57" s="41" customFormat="1" ht="33.75" customHeight="1">
      <c r="A618" s="57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9"/>
      <c r="V618" s="50"/>
      <c r="W618" s="51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1"/>
      <c r="AO618" s="50"/>
      <c r="AP618" s="51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  <c r="BD618" s="50"/>
      <c r="BE618" s="50"/>
    </row>
    <row r="619" spans="1:21" ht="33.75" customHeight="1">
      <c r="A619" s="52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4"/>
    </row>
    <row r="620" spans="1:57" s="41" customFormat="1" ht="19.5" customHeight="1">
      <c r="A620" s="57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9"/>
      <c r="V620" s="50"/>
      <c r="W620" s="51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1"/>
      <c r="AO620" s="50"/>
      <c r="AP620" s="51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  <c r="BD620" s="50"/>
      <c r="BE620" s="50"/>
    </row>
    <row r="621" spans="1:57" s="41" customFormat="1" ht="12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8"/>
      <c r="V621" s="50"/>
      <c r="W621" s="51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1"/>
      <c r="AO621" s="50"/>
      <c r="AP621" s="51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  <c r="BD621" s="50"/>
      <c r="BE621" s="50"/>
    </row>
    <row r="622" spans="1:57" s="41" customFormat="1" ht="12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8"/>
      <c r="V622" s="50"/>
      <c r="W622" s="51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1"/>
      <c r="AO622" s="50"/>
      <c r="AP622" s="51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  <c r="BD622" s="50"/>
      <c r="BE622" s="50"/>
    </row>
    <row r="623" spans="1:57" s="41" customFormat="1" ht="12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8"/>
      <c r="V623" s="50"/>
      <c r="W623" s="51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1"/>
      <c r="AO623" s="50"/>
      <c r="AP623" s="51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  <c r="BD623" s="50"/>
      <c r="BE623" s="50"/>
    </row>
    <row r="624" spans="1:57" s="41" customFormat="1" ht="12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8"/>
      <c r="V624" s="50"/>
      <c r="W624" s="51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1"/>
      <c r="AO624" s="50"/>
      <c r="AP624" s="51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  <c r="BA624" s="50"/>
      <c r="BB624" s="50"/>
      <c r="BC624" s="50"/>
      <c r="BD624" s="50"/>
      <c r="BE624" s="50"/>
    </row>
    <row r="625" spans="1:57" s="41" customFormat="1" ht="12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8"/>
      <c r="V625" s="50"/>
      <c r="W625" s="51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1"/>
      <c r="AO625" s="50"/>
      <c r="AP625" s="51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  <c r="BD625" s="50"/>
      <c r="BE625" s="50"/>
    </row>
    <row r="626" spans="1:57" s="41" customFormat="1" ht="12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8"/>
      <c r="V626" s="50"/>
      <c r="W626" s="51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1"/>
      <c r="AO626" s="50"/>
      <c r="AP626" s="51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/>
    </row>
    <row r="627" spans="1:57" s="41" customFormat="1" ht="12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8"/>
      <c r="V627" s="50"/>
      <c r="W627" s="51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1"/>
      <c r="AO627" s="50"/>
      <c r="AP627" s="51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  <c r="BD627" s="50"/>
      <c r="BE627" s="50"/>
    </row>
    <row r="628" spans="1:57" s="41" customFormat="1" ht="12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8"/>
      <c r="V628" s="50"/>
      <c r="W628" s="51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1"/>
      <c r="AO628" s="50"/>
      <c r="AP628" s="51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  <c r="BD628" s="50"/>
      <c r="BE628" s="50"/>
    </row>
    <row r="629" spans="1:57" s="41" customFormat="1" ht="12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8"/>
      <c r="V629" s="50"/>
      <c r="W629" s="51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1"/>
      <c r="AO629" s="50"/>
      <c r="AP629" s="51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  <c r="BD629" s="50"/>
      <c r="BE629" s="50"/>
    </row>
    <row r="630" spans="1:57" s="41" customFormat="1" ht="12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8"/>
      <c r="V630" s="50"/>
      <c r="W630" s="51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1"/>
      <c r="AO630" s="50"/>
      <c r="AP630" s="51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  <c r="BD630" s="50"/>
      <c r="BE630" s="50"/>
    </row>
    <row r="631" spans="1:57" s="41" customFormat="1" ht="12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8"/>
      <c r="V631" s="50"/>
      <c r="W631" s="51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1"/>
      <c r="AO631" s="50"/>
      <c r="AP631" s="51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</row>
    <row r="632" spans="1:57" s="41" customFormat="1" ht="12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8"/>
      <c r="V632" s="50"/>
      <c r="W632" s="51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1"/>
      <c r="AO632" s="50"/>
      <c r="AP632" s="51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</row>
    <row r="633" spans="1:57" s="41" customFormat="1" ht="12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8"/>
      <c r="V633" s="50"/>
      <c r="W633" s="51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1"/>
      <c r="AO633" s="50"/>
      <c r="AP633" s="51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  <c r="BD633" s="50"/>
      <c r="BE633" s="50"/>
    </row>
    <row r="634" spans="1:57" s="41" customFormat="1" ht="12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8"/>
      <c r="V634" s="50"/>
      <c r="W634" s="51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1"/>
      <c r="AO634" s="50"/>
      <c r="AP634" s="51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  <c r="BD634" s="50"/>
      <c r="BE634" s="50"/>
    </row>
    <row r="635" spans="1:57" s="41" customFormat="1" ht="12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8"/>
      <c r="V635" s="50"/>
      <c r="W635" s="51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1"/>
      <c r="AO635" s="50"/>
      <c r="AP635" s="51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  <c r="BD635" s="50"/>
      <c r="BE635" s="50"/>
    </row>
    <row r="636" spans="1:21" ht="12.75" customHeight="1">
      <c r="A636" s="50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4"/>
    </row>
    <row r="637" spans="1:57" s="41" customFormat="1" ht="12">
      <c r="A637" s="55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9"/>
      <c r="V637" s="50"/>
      <c r="W637" s="51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1"/>
      <c r="AO637" s="50"/>
      <c r="AP637" s="51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  <c r="BD637" s="50"/>
      <c r="BE637" s="50"/>
    </row>
    <row r="638" spans="1:21" ht="12">
      <c r="A638" s="50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4"/>
    </row>
    <row r="639" spans="1:57" s="41" customFormat="1" ht="12">
      <c r="A639" s="55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9"/>
      <c r="V639" s="50"/>
      <c r="W639" s="51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1"/>
      <c r="AO639" s="50"/>
      <c r="AP639" s="51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  <c r="BD639" s="50"/>
      <c r="BE639" s="50"/>
    </row>
    <row r="640" spans="1:21" ht="12">
      <c r="A640" s="50"/>
      <c r="B640" s="50"/>
      <c r="C640" s="50"/>
      <c r="D640" s="50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4"/>
    </row>
    <row r="641" spans="1:57" s="41" customFormat="1" ht="12">
      <c r="A641" s="55"/>
      <c r="B641" s="48"/>
      <c r="C641" s="48"/>
      <c r="D641" s="48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8"/>
      <c r="V641" s="50"/>
      <c r="W641" s="51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1"/>
      <c r="AO641" s="50"/>
      <c r="AP641" s="51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  <c r="BA641" s="50"/>
      <c r="BB641" s="50"/>
      <c r="BC641" s="50"/>
      <c r="BD641" s="50"/>
      <c r="BE641" s="50"/>
    </row>
    <row r="642" spans="1:57" s="41" customFormat="1" ht="12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8"/>
      <c r="V642" s="50"/>
      <c r="W642" s="51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1"/>
      <c r="AO642" s="50"/>
      <c r="AP642" s="51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</row>
    <row r="643" spans="1:57" s="41" customFormat="1" ht="12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8"/>
      <c r="V643" s="50"/>
      <c r="W643" s="51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1"/>
      <c r="AO643" s="50"/>
      <c r="AP643" s="51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</row>
    <row r="644" spans="1:21" ht="12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4"/>
    </row>
    <row r="645" spans="1:57" s="41" customFormat="1" ht="12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9"/>
      <c r="V645" s="48"/>
      <c r="W645" s="60"/>
      <c r="X645" s="48"/>
      <c r="Y645" s="48"/>
      <c r="Z645" s="48"/>
      <c r="AA645" s="48"/>
      <c r="AB645" s="48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1"/>
      <c r="AO645" s="50"/>
      <c r="AP645" s="51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  <c r="BA645" s="50"/>
      <c r="BB645" s="50"/>
      <c r="BC645" s="50"/>
      <c r="BD645" s="50"/>
      <c r="BE645" s="50"/>
    </row>
    <row r="646" spans="1:28" ht="12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8"/>
      <c r="V646" s="53"/>
      <c r="W646" s="61"/>
      <c r="X646" s="53"/>
      <c r="Y646" s="53"/>
      <c r="Z646" s="53"/>
      <c r="AA646" s="53"/>
      <c r="AB646" s="53"/>
    </row>
    <row r="647" spans="1:57" s="41" customFormat="1" ht="12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9"/>
      <c r="V647" s="48"/>
      <c r="W647" s="60"/>
      <c r="X647" s="48"/>
      <c r="Y647" s="48"/>
      <c r="Z647" s="48"/>
      <c r="AA647" s="48"/>
      <c r="AB647" s="48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1"/>
      <c r="AO647" s="50"/>
      <c r="AP647" s="51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</row>
    <row r="648" spans="1:28" ht="12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8"/>
      <c r="V648" s="53"/>
      <c r="W648" s="61"/>
      <c r="X648" s="53"/>
      <c r="Y648" s="53"/>
      <c r="Z648" s="53"/>
      <c r="AA648" s="53"/>
      <c r="AB648" s="53"/>
    </row>
    <row r="649" spans="1:57" s="41" customFormat="1" ht="12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9"/>
      <c r="V649" s="48"/>
      <c r="W649" s="60"/>
      <c r="X649" s="48"/>
      <c r="Y649" s="48"/>
      <c r="Z649" s="48"/>
      <c r="AA649" s="48"/>
      <c r="AB649" s="48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1"/>
      <c r="AO649" s="50"/>
      <c r="AP649" s="51"/>
      <c r="AQ649" s="50"/>
      <c r="AR649" s="50"/>
      <c r="AS649" s="50"/>
      <c r="AT649" s="50"/>
      <c r="AU649" s="50"/>
      <c r="AV649" s="50"/>
      <c r="AW649" s="50"/>
      <c r="AX649" s="50"/>
      <c r="AY649" s="50"/>
      <c r="AZ649" s="50"/>
      <c r="BA649" s="50"/>
      <c r="BB649" s="50"/>
      <c r="BC649" s="50"/>
      <c r="BD649" s="50"/>
      <c r="BE649" s="50"/>
    </row>
    <row r="650" spans="1:55" ht="12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8"/>
      <c r="V650" s="50"/>
      <c r="W650" s="51"/>
      <c r="X650" s="50"/>
      <c r="Y650" s="50"/>
      <c r="Z650" s="50"/>
      <c r="AA650" s="50"/>
      <c r="AB650" s="50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61"/>
      <c r="AO650" s="53"/>
      <c r="AP650" s="61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</row>
  </sheetData>
  <autoFilter ref="A1:BE639"/>
  <mergeCells count="726">
    <mergeCell ref="A603:A604"/>
    <mergeCell ref="AQ2:AQ6"/>
    <mergeCell ref="AI2:AI6"/>
    <mergeCell ref="AJ2:AJ6"/>
    <mergeCell ref="E598:E602"/>
    <mergeCell ref="D598:D602"/>
    <mergeCell ref="C598:C602"/>
    <mergeCell ref="A598:A602"/>
    <mergeCell ref="F594:F595"/>
    <mergeCell ref="G594:G595"/>
    <mergeCell ref="C608:C609"/>
    <mergeCell ref="A608:A609"/>
    <mergeCell ref="Y608:Y609"/>
    <mergeCell ref="G608:G609"/>
    <mergeCell ref="F608:F609"/>
    <mergeCell ref="E608:E609"/>
    <mergeCell ref="D608:D609"/>
    <mergeCell ref="H608:H609"/>
    <mergeCell ref="AE608:AE609"/>
    <mergeCell ref="AI608:AI609"/>
    <mergeCell ref="AJ608:AJ609"/>
    <mergeCell ref="AD608:AD609"/>
    <mergeCell ref="H594:H595"/>
    <mergeCell ref="H598:H602"/>
    <mergeCell ref="G598:G602"/>
    <mergeCell ref="F598:F602"/>
    <mergeCell ref="A594:A595"/>
    <mergeCell ref="C594:C595"/>
    <mergeCell ref="D594:D595"/>
    <mergeCell ref="E594:E595"/>
    <mergeCell ref="E586:E593"/>
    <mergeCell ref="D586:D593"/>
    <mergeCell ref="C586:C593"/>
    <mergeCell ref="A586:A593"/>
    <mergeCell ref="F584:F585"/>
    <mergeCell ref="G584:G585"/>
    <mergeCell ref="H584:H585"/>
    <mergeCell ref="H586:H593"/>
    <mergeCell ref="G586:G593"/>
    <mergeCell ref="F586:F593"/>
    <mergeCell ref="A584:A585"/>
    <mergeCell ref="C584:C585"/>
    <mergeCell ref="D584:D585"/>
    <mergeCell ref="E584:E585"/>
    <mergeCell ref="E581:E582"/>
    <mergeCell ref="D581:D582"/>
    <mergeCell ref="C581:C582"/>
    <mergeCell ref="A581:A582"/>
    <mergeCell ref="F578:F579"/>
    <mergeCell ref="G578:G579"/>
    <mergeCell ref="H578:H579"/>
    <mergeCell ref="H581:H582"/>
    <mergeCell ref="G581:G582"/>
    <mergeCell ref="F581:F582"/>
    <mergeCell ref="A578:A579"/>
    <mergeCell ref="C578:C579"/>
    <mergeCell ref="D578:D579"/>
    <mergeCell ref="E578:E579"/>
    <mergeCell ref="E568:E576"/>
    <mergeCell ref="D568:D576"/>
    <mergeCell ref="C568:C576"/>
    <mergeCell ref="A568:A576"/>
    <mergeCell ref="F566:F567"/>
    <mergeCell ref="G566:G567"/>
    <mergeCell ref="H566:H567"/>
    <mergeCell ref="H568:H576"/>
    <mergeCell ref="G568:G576"/>
    <mergeCell ref="F568:F576"/>
    <mergeCell ref="A566:A567"/>
    <mergeCell ref="C566:C567"/>
    <mergeCell ref="D566:D567"/>
    <mergeCell ref="E566:E567"/>
    <mergeCell ref="E562:E565"/>
    <mergeCell ref="D562:D565"/>
    <mergeCell ref="C562:C565"/>
    <mergeCell ref="A562:A565"/>
    <mergeCell ref="F555:F560"/>
    <mergeCell ref="G555:G560"/>
    <mergeCell ref="H555:H560"/>
    <mergeCell ref="H562:H565"/>
    <mergeCell ref="G562:G565"/>
    <mergeCell ref="F562:F565"/>
    <mergeCell ref="A555:A560"/>
    <mergeCell ref="C555:C560"/>
    <mergeCell ref="D555:D560"/>
    <mergeCell ref="E555:E560"/>
    <mergeCell ref="E553:E554"/>
    <mergeCell ref="D553:D554"/>
    <mergeCell ref="C553:C554"/>
    <mergeCell ref="A553:A554"/>
    <mergeCell ref="F548:F549"/>
    <mergeCell ref="G548:G549"/>
    <mergeCell ref="H548:H549"/>
    <mergeCell ref="H553:H554"/>
    <mergeCell ref="G553:G554"/>
    <mergeCell ref="F553:F554"/>
    <mergeCell ref="A548:A549"/>
    <mergeCell ref="C548:C549"/>
    <mergeCell ref="D548:D549"/>
    <mergeCell ref="E548:E549"/>
    <mergeCell ref="H497:H502"/>
    <mergeCell ref="A526:A547"/>
    <mergeCell ref="C526:C547"/>
    <mergeCell ref="D526:D547"/>
    <mergeCell ref="E526:E547"/>
    <mergeCell ref="F526:F547"/>
    <mergeCell ref="G526:G547"/>
    <mergeCell ref="H526:H547"/>
    <mergeCell ref="D497:D502"/>
    <mergeCell ref="E497:E502"/>
    <mergeCell ref="H524:H525"/>
    <mergeCell ref="D503:D522"/>
    <mergeCell ref="E503:E522"/>
    <mergeCell ref="F503:F522"/>
    <mergeCell ref="G503:G522"/>
    <mergeCell ref="H503:H522"/>
    <mergeCell ref="D524:D525"/>
    <mergeCell ref="E524:E525"/>
    <mergeCell ref="F524:F525"/>
    <mergeCell ref="G524:G525"/>
    <mergeCell ref="A497:A502"/>
    <mergeCell ref="A503:A522"/>
    <mergeCell ref="A524:A525"/>
    <mergeCell ref="C524:C525"/>
    <mergeCell ref="C503:C522"/>
    <mergeCell ref="C497:C502"/>
    <mergeCell ref="F497:F502"/>
    <mergeCell ref="G497:G502"/>
    <mergeCell ref="E493:E496"/>
    <mergeCell ref="D493:D496"/>
    <mergeCell ref="C493:C496"/>
    <mergeCell ref="A493:A496"/>
    <mergeCell ref="F485:F490"/>
    <mergeCell ref="G485:G490"/>
    <mergeCell ref="H485:H490"/>
    <mergeCell ref="H493:H496"/>
    <mergeCell ref="G493:G496"/>
    <mergeCell ref="F493:F496"/>
    <mergeCell ref="A485:A490"/>
    <mergeCell ref="C485:C490"/>
    <mergeCell ref="D485:D490"/>
    <mergeCell ref="E485:E490"/>
    <mergeCell ref="E480:E483"/>
    <mergeCell ref="D480:D483"/>
    <mergeCell ref="C480:C483"/>
    <mergeCell ref="A480:A483"/>
    <mergeCell ref="F470:F479"/>
    <mergeCell ref="G470:G479"/>
    <mergeCell ref="H470:H479"/>
    <mergeCell ref="H480:H483"/>
    <mergeCell ref="G480:G483"/>
    <mergeCell ref="F480:F483"/>
    <mergeCell ref="E464:E465"/>
    <mergeCell ref="D464:D465"/>
    <mergeCell ref="A470:A479"/>
    <mergeCell ref="C470:C479"/>
    <mergeCell ref="D470:D479"/>
    <mergeCell ref="E470:E479"/>
    <mergeCell ref="H458:H463"/>
    <mergeCell ref="H464:H465"/>
    <mergeCell ref="G464:G465"/>
    <mergeCell ref="F464:F465"/>
    <mergeCell ref="D458:D463"/>
    <mergeCell ref="E458:E463"/>
    <mergeCell ref="F458:F463"/>
    <mergeCell ref="G458:G463"/>
    <mergeCell ref="A458:A463"/>
    <mergeCell ref="A464:A465"/>
    <mergeCell ref="C458:C463"/>
    <mergeCell ref="C464:C465"/>
    <mergeCell ref="E454:E456"/>
    <mergeCell ref="D454:D456"/>
    <mergeCell ref="C454:C456"/>
    <mergeCell ref="A454:A456"/>
    <mergeCell ref="F451:F453"/>
    <mergeCell ref="G451:G453"/>
    <mergeCell ref="H451:H453"/>
    <mergeCell ref="H454:H456"/>
    <mergeCell ref="G454:G456"/>
    <mergeCell ref="F454:F456"/>
    <mergeCell ref="A451:A453"/>
    <mergeCell ref="C451:C453"/>
    <mergeCell ref="D451:D453"/>
    <mergeCell ref="E451:E453"/>
    <mergeCell ref="E447:E450"/>
    <mergeCell ref="D447:D450"/>
    <mergeCell ref="C447:C450"/>
    <mergeCell ref="A447:A450"/>
    <mergeCell ref="F444:F446"/>
    <mergeCell ref="G444:G446"/>
    <mergeCell ref="H444:H446"/>
    <mergeCell ref="H447:H450"/>
    <mergeCell ref="G447:G450"/>
    <mergeCell ref="F447:F450"/>
    <mergeCell ref="A444:A446"/>
    <mergeCell ref="C444:C446"/>
    <mergeCell ref="D444:D446"/>
    <mergeCell ref="E444:E446"/>
    <mergeCell ref="E442:E443"/>
    <mergeCell ref="D442:D443"/>
    <mergeCell ref="C442:C443"/>
    <mergeCell ref="A442:A443"/>
    <mergeCell ref="F440:F441"/>
    <mergeCell ref="G440:G441"/>
    <mergeCell ref="H440:H441"/>
    <mergeCell ref="H442:H443"/>
    <mergeCell ref="G442:G443"/>
    <mergeCell ref="F442:F443"/>
    <mergeCell ref="A440:A441"/>
    <mergeCell ref="C440:C441"/>
    <mergeCell ref="D440:D441"/>
    <mergeCell ref="E440:E441"/>
    <mergeCell ref="E432:E439"/>
    <mergeCell ref="D432:D439"/>
    <mergeCell ref="C432:C439"/>
    <mergeCell ref="A432:A439"/>
    <mergeCell ref="F429:F431"/>
    <mergeCell ref="G429:G431"/>
    <mergeCell ref="H429:H431"/>
    <mergeCell ref="H432:H439"/>
    <mergeCell ref="G432:G439"/>
    <mergeCell ref="F432:F439"/>
    <mergeCell ref="A429:A431"/>
    <mergeCell ref="C429:C431"/>
    <mergeCell ref="D429:D431"/>
    <mergeCell ref="E429:E431"/>
    <mergeCell ref="E425:E428"/>
    <mergeCell ref="D425:D428"/>
    <mergeCell ref="C425:C428"/>
    <mergeCell ref="A425:A428"/>
    <mergeCell ref="F423:F424"/>
    <mergeCell ref="G423:G424"/>
    <mergeCell ref="H423:H424"/>
    <mergeCell ref="H425:H428"/>
    <mergeCell ref="G425:G428"/>
    <mergeCell ref="F425:F428"/>
    <mergeCell ref="A423:A424"/>
    <mergeCell ref="C423:C424"/>
    <mergeCell ref="D423:D424"/>
    <mergeCell ref="E423:E424"/>
    <mergeCell ref="F415:F416"/>
    <mergeCell ref="G415:G416"/>
    <mergeCell ref="H415:H416"/>
    <mergeCell ref="A417:A418"/>
    <mergeCell ref="C417:C418"/>
    <mergeCell ref="D417:D418"/>
    <mergeCell ref="E417:E418"/>
    <mergeCell ref="F417:F418"/>
    <mergeCell ref="G417:G418"/>
    <mergeCell ref="H417:H418"/>
    <mergeCell ref="A415:A416"/>
    <mergeCell ref="C415:C416"/>
    <mergeCell ref="D415:D416"/>
    <mergeCell ref="E415:E416"/>
    <mergeCell ref="E409:E414"/>
    <mergeCell ref="F409:F414"/>
    <mergeCell ref="G409:G414"/>
    <mergeCell ref="H409:H414"/>
    <mergeCell ref="D404:D406"/>
    <mergeCell ref="C404:C406"/>
    <mergeCell ref="A404:A406"/>
    <mergeCell ref="A409:A414"/>
    <mergeCell ref="C409:C414"/>
    <mergeCell ref="D409:D414"/>
    <mergeCell ref="H404:H406"/>
    <mergeCell ref="G404:G406"/>
    <mergeCell ref="F404:F406"/>
    <mergeCell ref="E404:E406"/>
    <mergeCell ref="E398:E400"/>
    <mergeCell ref="F398:F400"/>
    <mergeCell ref="G398:G400"/>
    <mergeCell ref="H398:H400"/>
    <mergeCell ref="D396:D397"/>
    <mergeCell ref="C396:C397"/>
    <mergeCell ref="A396:A397"/>
    <mergeCell ref="A398:A400"/>
    <mergeCell ref="C398:C400"/>
    <mergeCell ref="D398:D400"/>
    <mergeCell ref="H396:H397"/>
    <mergeCell ref="G396:G397"/>
    <mergeCell ref="F396:F397"/>
    <mergeCell ref="E396:E397"/>
    <mergeCell ref="F385:F386"/>
    <mergeCell ref="G385:G386"/>
    <mergeCell ref="H385:H386"/>
    <mergeCell ref="A389:A395"/>
    <mergeCell ref="C389:C395"/>
    <mergeCell ref="D389:D395"/>
    <mergeCell ref="E389:E395"/>
    <mergeCell ref="F389:F395"/>
    <mergeCell ref="G389:G395"/>
    <mergeCell ref="H389:H395"/>
    <mergeCell ref="A385:A386"/>
    <mergeCell ref="C385:C386"/>
    <mergeCell ref="D385:D386"/>
    <mergeCell ref="E385:E386"/>
    <mergeCell ref="E381:E382"/>
    <mergeCell ref="D381:D382"/>
    <mergeCell ref="C381:C382"/>
    <mergeCell ref="A381:A382"/>
    <mergeCell ref="F349:F380"/>
    <mergeCell ref="G349:G380"/>
    <mergeCell ref="H349:H380"/>
    <mergeCell ref="H381:H382"/>
    <mergeCell ref="G381:G382"/>
    <mergeCell ref="F381:F382"/>
    <mergeCell ref="A349:A380"/>
    <mergeCell ref="C349:C380"/>
    <mergeCell ref="D349:D380"/>
    <mergeCell ref="E349:E380"/>
    <mergeCell ref="E346:E348"/>
    <mergeCell ref="D346:D348"/>
    <mergeCell ref="C346:C348"/>
    <mergeCell ref="A346:A348"/>
    <mergeCell ref="F343:F345"/>
    <mergeCell ref="G343:G345"/>
    <mergeCell ref="H343:H345"/>
    <mergeCell ref="H346:H348"/>
    <mergeCell ref="G346:G348"/>
    <mergeCell ref="F346:F348"/>
    <mergeCell ref="A343:A345"/>
    <mergeCell ref="C343:C345"/>
    <mergeCell ref="D343:D345"/>
    <mergeCell ref="E343:E345"/>
    <mergeCell ref="E331:E340"/>
    <mergeCell ref="D331:D340"/>
    <mergeCell ref="C331:C340"/>
    <mergeCell ref="A331:A340"/>
    <mergeCell ref="F329:F330"/>
    <mergeCell ref="G329:G330"/>
    <mergeCell ref="H329:H330"/>
    <mergeCell ref="H331:H340"/>
    <mergeCell ref="G331:G340"/>
    <mergeCell ref="F331:F340"/>
    <mergeCell ref="A329:A330"/>
    <mergeCell ref="C329:C330"/>
    <mergeCell ref="D329:D330"/>
    <mergeCell ref="E329:E330"/>
    <mergeCell ref="F295:F296"/>
    <mergeCell ref="G295:G296"/>
    <mergeCell ref="H295:H296"/>
    <mergeCell ref="A297:A327"/>
    <mergeCell ref="A295:A296"/>
    <mergeCell ref="C295:C296"/>
    <mergeCell ref="D295:D296"/>
    <mergeCell ref="E295:E296"/>
    <mergeCell ref="H297:H327"/>
    <mergeCell ref="G297:G327"/>
    <mergeCell ref="E292:E293"/>
    <mergeCell ref="D292:D293"/>
    <mergeCell ref="C292:C293"/>
    <mergeCell ref="A292:A293"/>
    <mergeCell ref="H289:H291"/>
    <mergeCell ref="H292:H293"/>
    <mergeCell ref="G292:G293"/>
    <mergeCell ref="F292:F293"/>
    <mergeCell ref="F289:F291"/>
    <mergeCell ref="G289:G291"/>
    <mergeCell ref="A289:A291"/>
    <mergeCell ref="C289:C291"/>
    <mergeCell ref="D289:D291"/>
    <mergeCell ref="E289:E291"/>
    <mergeCell ref="A278:A285"/>
    <mergeCell ref="H287:H288"/>
    <mergeCell ref="G287:G288"/>
    <mergeCell ref="F287:F288"/>
    <mergeCell ref="E287:E288"/>
    <mergeCell ref="D287:D288"/>
    <mergeCell ref="C287:C288"/>
    <mergeCell ref="A287:A288"/>
    <mergeCell ref="D278:D285"/>
    <mergeCell ref="C278:C285"/>
    <mergeCell ref="F297:F327"/>
    <mergeCell ref="E297:E327"/>
    <mergeCell ref="D297:D327"/>
    <mergeCell ref="C297:C327"/>
    <mergeCell ref="H278:H285"/>
    <mergeCell ref="G278:G285"/>
    <mergeCell ref="F278:F285"/>
    <mergeCell ref="E278:E285"/>
    <mergeCell ref="F242:F266"/>
    <mergeCell ref="G242:G266"/>
    <mergeCell ref="H242:H266"/>
    <mergeCell ref="A270:A276"/>
    <mergeCell ref="C270:C276"/>
    <mergeCell ref="D270:D276"/>
    <mergeCell ref="E270:E276"/>
    <mergeCell ref="F270:F276"/>
    <mergeCell ref="G270:G276"/>
    <mergeCell ref="H270:H276"/>
    <mergeCell ref="A242:A266"/>
    <mergeCell ref="C242:C266"/>
    <mergeCell ref="D242:D266"/>
    <mergeCell ref="E242:E266"/>
    <mergeCell ref="F232:F235"/>
    <mergeCell ref="G232:G235"/>
    <mergeCell ref="H232:H235"/>
    <mergeCell ref="A239:A241"/>
    <mergeCell ref="C239:C241"/>
    <mergeCell ref="D239:D241"/>
    <mergeCell ref="E239:E241"/>
    <mergeCell ref="F239:F241"/>
    <mergeCell ref="G239:G241"/>
    <mergeCell ref="H239:H241"/>
    <mergeCell ref="A232:A235"/>
    <mergeCell ref="C232:C235"/>
    <mergeCell ref="D232:D235"/>
    <mergeCell ref="E232:E235"/>
    <mergeCell ref="E205:E227"/>
    <mergeCell ref="F205:F227"/>
    <mergeCell ref="G205:G227"/>
    <mergeCell ref="H205:H227"/>
    <mergeCell ref="D201:D203"/>
    <mergeCell ref="C201:C203"/>
    <mergeCell ref="A205:A227"/>
    <mergeCell ref="C205:C227"/>
    <mergeCell ref="D205:D227"/>
    <mergeCell ref="H201:H203"/>
    <mergeCell ref="G201:G203"/>
    <mergeCell ref="F201:F203"/>
    <mergeCell ref="E201:E203"/>
    <mergeCell ref="F193:F197"/>
    <mergeCell ref="G193:G197"/>
    <mergeCell ref="H193:H197"/>
    <mergeCell ref="A198:A200"/>
    <mergeCell ref="C198:C200"/>
    <mergeCell ref="D198:D200"/>
    <mergeCell ref="E198:E200"/>
    <mergeCell ref="F198:F200"/>
    <mergeCell ref="G198:G200"/>
    <mergeCell ref="H198:H200"/>
    <mergeCell ref="A193:A197"/>
    <mergeCell ref="C193:C197"/>
    <mergeCell ref="D193:D197"/>
    <mergeCell ref="E193:E197"/>
    <mergeCell ref="F164:F187"/>
    <mergeCell ref="G164:G187"/>
    <mergeCell ref="H164:H187"/>
    <mergeCell ref="A188:A192"/>
    <mergeCell ref="C188:C192"/>
    <mergeCell ref="D188:D192"/>
    <mergeCell ref="E188:E192"/>
    <mergeCell ref="F188:F192"/>
    <mergeCell ref="G188:G192"/>
    <mergeCell ref="H188:H192"/>
    <mergeCell ref="A164:A187"/>
    <mergeCell ref="C164:C187"/>
    <mergeCell ref="D164:D187"/>
    <mergeCell ref="E164:E187"/>
    <mergeCell ref="H152:H153"/>
    <mergeCell ref="G152:G153"/>
    <mergeCell ref="F152:F153"/>
    <mergeCell ref="E152:E153"/>
    <mergeCell ref="E154:E161"/>
    <mergeCell ref="F154:F161"/>
    <mergeCell ref="G154:G161"/>
    <mergeCell ref="H154:H161"/>
    <mergeCell ref="A152:A153"/>
    <mergeCell ref="D152:D153"/>
    <mergeCell ref="C152:C153"/>
    <mergeCell ref="A154:A161"/>
    <mergeCell ref="C154:C161"/>
    <mergeCell ref="D154:D161"/>
    <mergeCell ref="E149:E151"/>
    <mergeCell ref="D149:D151"/>
    <mergeCell ref="C149:C151"/>
    <mergeCell ref="A149:A151"/>
    <mergeCell ref="F144:F148"/>
    <mergeCell ref="G144:G148"/>
    <mergeCell ref="H144:H148"/>
    <mergeCell ref="H149:H151"/>
    <mergeCell ref="G149:G151"/>
    <mergeCell ref="F149:F151"/>
    <mergeCell ref="A144:A148"/>
    <mergeCell ref="C144:C148"/>
    <mergeCell ref="D144:D148"/>
    <mergeCell ref="E144:E148"/>
    <mergeCell ref="E142:E143"/>
    <mergeCell ref="D142:D143"/>
    <mergeCell ref="C142:C143"/>
    <mergeCell ref="A142:A143"/>
    <mergeCell ref="H135:H141"/>
    <mergeCell ref="H142:H143"/>
    <mergeCell ref="G142:G143"/>
    <mergeCell ref="F142:F143"/>
    <mergeCell ref="E135:E141"/>
    <mergeCell ref="F135:F141"/>
    <mergeCell ref="G135:G141"/>
    <mergeCell ref="A126:A129"/>
    <mergeCell ref="A130:A131"/>
    <mergeCell ref="A135:A141"/>
    <mergeCell ref="C126:C129"/>
    <mergeCell ref="C130:C131"/>
    <mergeCell ref="C135:C141"/>
    <mergeCell ref="D135:D141"/>
    <mergeCell ref="C603:C604"/>
    <mergeCell ref="AE603:AE604"/>
    <mergeCell ref="AI603:AI604"/>
    <mergeCell ref="AJ603:AJ604"/>
    <mergeCell ref="W603:W604"/>
    <mergeCell ref="Y603:Y604"/>
    <mergeCell ref="H603:H604"/>
    <mergeCell ref="G603:G604"/>
    <mergeCell ref="F603:F604"/>
    <mergeCell ref="E603:E604"/>
    <mergeCell ref="D603:D604"/>
    <mergeCell ref="U603:U604"/>
    <mergeCell ref="AD603:AD604"/>
    <mergeCell ref="E126:E129"/>
    <mergeCell ref="D126:D129"/>
    <mergeCell ref="D130:D131"/>
    <mergeCell ref="E130:E131"/>
    <mergeCell ref="F130:F131"/>
    <mergeCell ref="G130:G131"/>
    <mergeCell ref="H130:H131"/>
    <mergeCell ref="AN2:AN6"/>
    <mergeCell ref="H126:H129"/>
    <mergeCell ref="G126:G129"/>
    <mergeCell ref="F126:F129"/>
    <mergeCell ref="AE2:AE6"/>
    <mergeCell ref="Y2:Y6"/>
    <mergeCell ref="AD2:AD6"/>
    <mergeCell ref="U2:U6"/>
    <mergeCell ref="W2:W6"/>
    <mergeCell ref="F121:F122"/>
    <mergeCell ref="G121:G122"/>
    <mergeCell ref="H121:H122"/>
    <mergeCell ref="H123:H124"/>
    <mergeCell ref="G123:G124"/>
    <mergeCell ref="F123:F124"/>
    <mergeCell ref="C121:C122"/>
    <mergeCell ref="A121:A122"/>
    <mergeCell ref="D121:D122"/>
    <mergeCell ref="E121:E122"/>
    <mergeCell ref="E123:E124"/>
    <mergeCell ref="D123:D124"/>
    <mergeCell ref="C123:C124"/>
    <mergeCell ref="A123:A124"/>
    <mergeCell ref="H116:H118"/>
    <mergeCell ref="G116:G118"/>
    <mergeCell ref="F116:F118"/>
    <mergeCell ref="E116:E118"/>
    <mergeCell ref="E109:E115"/>
    <mergeCell ref="F109:F115"/>
    <mergeCell ref="G109:G115"/>
    <mergeCell ref="H109:H115"/>
    <mergeCell ref="A109:A115"/>
    <mergeCell ref="A116:A118"/>
    <mergeCell ref="C109:C115"/>
    <mergeCell ref="D109:D115"/>
    <mergeCell ref="D116:D118"/>
    <mergeCell ref="C116:C118"/>
    <mergeCell ref="E106:E108"/>
    <mergeCell ref="D106:D108"/>
    <mergeCell ref="C106:C108"/>
    <mergeCell ref="A106:A108"/>
    <mergeCell ref="F99:F105"/>
    <mergeCell ref="G99:G105"/>
    <mergeCell ref="H99:H105"/>
    <mergeCell ref="H106:H108"/>
    <mergeCell ref="G106:G108"/>
    <mergeCell ref="F106:F108"/>
    <mergeCell ref="A99:A105"/>
    <mergeCell ref="C99:C105"/>
    <mergeCell ref="D99:D105"/>
    <mergeCell ref="E99:E105"/>
    <mergeCell ref="A89:A98"/>
    <mergeCell ref="H89:H98"/>
    <mergeCell ref="G89:G98"/>
    <mergeCell ref="F89:F98"/>
    <mergeCell ref="E89:E98"/>
    <mergeCell ref="D89:D98"/>
    <mergeCell ref="C89:C98"/>
    <mergeCell ref="F70:F85"/>
    <mergeCell ref="G70:G85"/>
    <mergeCell ref="H70:H85"/>
    <mergeCell ref="A86:A88"/>
    <mergeCell ref="C86:C88"/>
    <mergeCell ref="D86:D88"/>
    <mergeCell ref="E86:E88"/>
    <mergeCell ref="F86:F88"/>
    <mergeCell ref="G86:G88"/>
    <mergeCell ref="H86:H88"/>
    <mergeCell ref="A70:A85"/>
    <mergeCell ref="C70:C85"/>
    <mergeCell ref="D70:D85"/>
    <mergeCell ref="E70:E85"/>
    <mergeCell ref="E65:E66"/>
    <mergeCell ref="D65:D66"/>
    <mergeCell ref="C65:C66"/>
    <mergeCell ref="A65:A66"/>
    <mergeCell ref="F63:F64"/>
    <mergeCell ref="G63:G64"/>
    <mergeCell ref="H63:H64"/>
    <mergeCell ref="H65:H66"/>
    <mergeCell ref="G65:G66"/>
    <mergeCell ref="F65:F66"/>
    <mergeCell ref="A63:A64"/>
    <mergeCell ref="C63:C64"/>
    <mergeCell ref="D63:D64"/>
    <mergeCell ref="E63:E64"/>
    <mergeCell ref="E59:E60"/>
    <mergeCell ref="F59:F60"/>
    <mergeCell ref="G59:G60"/>
    <mergeCell ref="H59:H60"/>
    <mergeCell ref="D56:D58"/>
    <mergeCell ref="C56:C58"/>
    <mergeCell ref="A56:A58"/>
    <mergeCell ref="A59:A60"/>
    <mergeCell ref="C59:C60"/>
    <mergeCell ref="D59:D60"/>
    <mergeCell ref="H56:H58"/>
    <mergeCell ref="G56:G58"/>
    <mergeCell ref="F56:F58"/>
    <mergeCell ref="E56:E58"/>
    <mergeCell ref="E51:E55"/>
    <mergeCell ref="F51:F55"/>
    <mergeCell ref="G51:G55"/>
    <mergeCell ref="H51:H55"/>
    <mergeCell ref="D49:D50"/>
    <mergeCell ref="C49:C50"/>
    <mergeCell ref="A49:A50"/>
    <mergeCell ref="A51:A55"/>
    <mergeCell ref="C51:C55"/>
    <mergeCell ref="D51:D55"/>
    <mergeCell ref="H49:H50"/>
    <mergeCell ref="G49:G50"/>
    <mergeCell ref="F49:F50"/>
    <mergeCell ref="E49:E50"/>
    <mergeCell ref="E47:E48"/>
    <mergeCell ref="F47:F48"/>
    <mergeCell ref="G47:G48"/>
    <mergeCell ref="H47:H48"/>
    <mergeCell ref="D44:D46"/>
    <mergeCell ref="C44:C46"/>
    <mergeCell ref="A44:A46"/>
    <mergeCell ref="A47:A48"/>
    <mergeCell ref="C47:C48"/>
    <mergeCell ref="D47:D48"/>
    <mergeCell ref="H44:H46"/>
    <mergeCell ref="G44:G46"/>
    <mergeCell ref="F44:F46"/>
    <mergeCell ref="E44:E46"/>
    <mergeCell ref="E42:E43"/>
    <mergeCell ref="F42:F43"/>
    <mergeCell ref="G42:G43"/>
    <mergeCell ref="H42:H43"/>
    <mergeCell ref="D40:D41"/>
    <mergeCell ref="C40:C41"/>
    <mergeCell ref="A40:A41"/>
    <mergeCell ref="A42:A43"/>
    <mergeCell ref="C42:C43"/>
    <mergeCell ref="D42:D43"/>
    <mergeCell ref="H40:H41"/>
    <mergeCell ref="G40:G41"/>
    <mergeCell ref="F40:F41"/>
    <mergeCell ref="E40:E41"/>
    <mergeCell ref="F29:F34"/>
    <mergeCell ref="G29:G34"/>
    <mergeCell ref="H29:H34"/>
    <mergeCell ref="A36:A39"/>
    <mergeCell ref="C36:C39"/>
    <mergeCell ref="D36:D39"/>
    <mergeCell ref="E36:E39"/>
    <mergeCell ref="F36:F39"/>
    <mergeCell ref="G36:G39"/>
    <mergeCell ref="H36:H39"/>
    <mergeCell ref="A29:A34"/>
    <mergeCell ref="C29:C34"/>
    <mergeCell ref="D29:D34"/>
    <mergeCell ref="E29:E34"/>
    <mergeCell ref="F21:F22"/>
    <mergeCell ref="G21:G22"/>
    <mergeCell ref="H21:H22"/>
    <mergeCell ref="A24:A26"/>
    <mergeCell ref="C24:C26"/>
    <mergeCell ref="D24:D26"/>
    <mergeCell ref="E24:E26"/>
    <mergeCell ref="F24:F26"/>
    <mergeCell ref="G24:G26"/>
    <mergeCell ref="H24:H26"/>
    <mergeCell ref="A21:A22"/>
    <mergeCell ref="C21:C22"/>
    <mergeCell ref="D21:D22"/>
    <mergeCell ref="E21:E22"/>
    <mergeCell ref="F14:F16"/>
    <mergeCell ref="G14:G16"/>
    <mergeCell ref="H14:H16"/>
    <mergeCell ref="A17:A20"/>
    <mergeCell ref="C17:C20"/>
    <mergeCell ref="D17:D20"/>
    <mergeCell ref="E17:E20"/>
    <mergeCell ref="F17:F20"/>
    <mergeCell ref="G17:G20"/>
    <mergeCell ref="H17:H20"/>
    <mergeCell ref="A14:A16"/>
    <mergeCell ref="C14:C16"/>
    <mergeCell ref="D14:D16"/>
    <mergeCell ref="E14:E16"/>
    <mergeCell ref="G10:G11"/>
    <mergeCell ref="H10:H11"/>
    <mergeCell ref="A12:A13"/>
    <mergeCell ref="C12:C13"/>
    <mergeCell ref="D12:D13"/>
    <mergeCell ref="E12:E13"/>
    <mergeCell ref="F12:F13"/>
    <mergeCell ref="G12:G13"/>
    <mergeCell ref="H12:H13"/>
    <mergeCell ref="C10:C11"/>
    <mergeCell ref="D10:D11"/>
    <mergeCell ref="E10:E11"/>
    <mergeCell ref="F10:F11"/>
    <mergeCell ref="AN603:AN604"/>
    <mergeCell ref="AP603:AP604"/>
    <mergeCell ref="A2:A6"/>
    <mergeCell ref="C2:C6"/>
    <mergeCell ref="D2:D6"/>
    <mergeCell ref="E2:E6"/>
    <mergeCell ref="F2:F6"/>
    <mergeCell ref="G2:G6"/>
    <mergeCell ref="H2:H6"/>
    <mergeCell ref="A10:A11"/>
    <mergeCell ref="AT610:BP610"/>
    <mergeCell ref="AT611:BL611"/>
    <mergeCell ref="AT612:BL612"/>
    <mergeCell ref="AT613:BL613"/>
  </mergeCells>
  <printOptions/>
  <pageMargins left="0.75" right="0.75" top="1" bottom="1" header="0.5" footer="0.5"/>
  <pageSetup fitToHeight="50" fitToWidth="0" orientation="landscape" scale="50"/>
  <headerFooter alignWithMargins="0">
    <oddHeader>&amp;L&amp;"Times New Roman,Italic"&amp;11Draft LLNA Potency BRD: Appendix B
&amp;C&amp;"Times New Roman,Bold"&amp;12Comparative LLNA, GP, and Human Data Used in the Performance Evaluation &amp;R&amp;"Times New Roman,Italic"&amp;11January 18, 2008</oddHeader>
    <oddFooter>&amp;CB- &amp;P</oddFooter>
  </headerFooter>
  <colBreaks count="2" manualBreakCount="2">
    <brk id="26" max="65535" man="1"/>
    <brk id="4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Neepa Choksi</dc:creator>
  <cp:keywords/>
  <dc:description/>
  <cp:lastModifiedBy>Catherine Sprankle</cp:lastModifiedBy>
  <cp:lastPrinted>2008-01-21T17:23:13Z</cp:lastPrinted>
  <dcterms:created xsi:type="dcterms:W3CDTF">2007-07-18T18:51:20Z</dcterms:created>
  <dcterms:modified xsi:type="dcterms:W3CDTF">2008-01-07T01:57:13Z</dcterms:modified>
  <cp:category/>
  <cp:version/>
  <cp:contentType/>
  <cp:contentStatus/>
</cp:coreProperties>
</file>