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DATA" sheetId="1" r:id="rId1"/>
    <sheet name="CALIBRATION CURVES" sheetId="2" r:id="rId2"/>
    <sheet name="RESULTS" sheetId="3" r:id="rId3"/>
  </sheets>
  <externalReferences>
    <externalReference r:id="rId6"/>
  </externalReferences>
  <definedNames/>
  <calcPr fullCalcOnLoad="1"/>
</workbook>
</file>

<file path=xl/comments3.xml><?xml version="1.0" encoding="utf-8"?>
<comments xmlns="http://schemas.openxmlformats.org/spreadsheetml/2006/main">
  <authors>
    <author>LABORATORIO DE SUELOS</author>
  </authors>
  <commentList>
    <comment ref="F57" authorId="0">
      <text>
        <r>
          <rPr>
            <b/>
            <sz val="8"/>
            <rFont val="Tahoma"/>
            <family val="0"/>
          </rPr>
          <t>V</t>
        </r>
        <r>
          <rPr>
            <b/>
            <vertAlign val="subscript"/>
            <sz val="8"/>
            <rFont val="Tahoma"/>
            <family val="2"/>
          </rPr>
          <t>cax final</t>
        </r>
        <r>
          <rPr>
            <b/>
            <sz val="8"/>
            <rFont val="Tahoma"/>
            <family val="0"/>
          </rPr>
          <t xml:space="preserve"> = 0.5 mL
</t>
        </r>
      </text>
    </comment>
    <comment ref="P58" authorId="0">
      <text>
        <r>
          <rPr>
            <b/>
            <sz val="8"/>
            <rFont val="Tahoma"/>
            <family val="0"/>
          </rPr>
          <t>V</t>
        </r>
        <r>
          <rPr>
            <b/>
            <vertAlign val="subscript"/>
            <sz val="8"/>
            <rFont val="Tahoma"/>
            <family val="2"/>
          </rPr>
          <t>cax final</t>
        </r>
        <r>
          <rPr>
            <b/>
            <sz val="8"/>
            <rFont val="Tahoma"/>
            <family val="0"/>
          </rPr>
          <t xml:space="preserve"> = 0.5 mL
</t>
        </r>
      </text>
    </comment>
  </commentList>
</comments>
</file>

<file path=xl/sharedStrings.xml><?xml version="1.0" encoding="utf-8"?>
<sst xmlns="http://schemas.openxmlformats.org/spreadsheetml/2006/main" count="658" uniqueCount="224">
  <si>
    <t>File Name</t>
  </si>
  <si>
    <t>Sample Name</t>
  </si>
  <si>
    <t>Orig. Soil</t>
  </si>
  <si>
    <t>Wt. (g)</t>
  </si>
  <si>
    <t>Dry Soil</t>
  </si>
  <si>
    <t>Starting</t>
  </si>
  <si>
    <t>Mat. (g)</t>
  </si>
  <si>
    <t xml:space="preserve">Extract </t>
  </si>
  <si>
    <t>Wt. (mg)</t>
  </si>
  <si>
    <t>Colom388</t>
  </si>
  <si>
    <t>Colom389</t>
  </si>
  <si>
    <t>Colom390</t>
  </si>
  <si>
    <t>Colom391</t>
  </si>
  <si>
    <t>Colom392</t>
  </si>
  <si>
    <t>Colom393</t>
  </si>
  <si>
    <t>Colom394</t>
  </si>
  <si>
    <t>Colom395</t>
  </si>
  <si>
    <t>Colom396</t>
  </si>
  <si>
    <t>Colom397</t>
  </si>
  <si>
    <t>Colom398</t>
  </si>
  <si>
    <t>Colom399</t>
  </si>
  <si>
    <t>Colom400</t>
  </si>
  <si>
    <t>Colom401</t>
  </si>
  <si>
    <t>Colom402</t>
  </si>
  <si>
    <t>Colom403</t>
  </si>
  <si>
    <t>Colom404</t>
  </si>
  <si>
    <t>Colom405</t>
  </si>
  <si>
    <t>Colom406</t>
  </si>
  <si>
    <t>Colom407</t>
  </si>
  <si>
    <t>Colom408</t>
  </si>
  <si>
    <t>Colom409</t>
  </si>
  <si>
    <t>Colom410</t>
  </si>
  <si>
    <t>Colom411</t>
  </si>
  <si>
    <t>Colom412</t>
  </si>
  <si>
    <t>Colom413</t>
  </si>
  <si>
    <t>Colom414</t>
  </si>
  <si>
    <t>Colom415</t>
  </si>
  <si>
    <t>Colom416</t>
  </si>
  <si>
    <t>Colom417</t>
  </si>
  <si>
    <t>Colom418</t>
  </si>
  <si>
    <t>Colom419</t>
  </si>
  <si>
    <t>Colom420</t>
  </si>
  <si>
    <t>Colom421</t>
  </si>
  <si>
    <t>Colom422</t>
  </si>
  <si>
    <t>Colom423</t>
  </si>
  <si>
    <t>Colom424</t>
  </si>
  <si>
    <t>Colom425</t>
  </si>
  <si>
    <t>Colom426</t>
  </si>
  <si>
    <t>Colom427</t>
  </si>
  <si>
    <t>Colom428</t>
  </si>
  <si>
    <t>Colom429</t>
  </si>
  <si>
    <t>Colom430</t>
  </si>
  <si>
    <t>Colom431</t>
  </si>
  <si>
    <t>Colom432</t>
  </si>
  <si>
    <t>Colom433</t>
  </si>
  <si>
    <t>Colom434</t>
  </si>
  <si>
    <t>450 ng/mL</t>
  </si>
  <si>
    <t>225 ng/mL</t>
  </si>
  <si>
    <t>36 ng/mL</t>
  </si>
  <si>
    <t>9 ng/mL</t>
  </si>
  <si>
    <t>0.2% Citral/EtoAc</t>
  </si>
  <si>
    <t>V 42 A</t>
  </si>
  <si>
    <t>V 42 B</t>
  </si>
  <si>
    <t>V 45</t>
  </si>
  <si>
    <t>V 50</t>
  </si>
  <si>
    <t>V 59</t>
  </si>
  <si>
    <t>V 60</t>
  </si>
  <si>
    <t>V 152</t>
  </si>
  <si>
    <t>V 154 A</t>
  </si>
  <si>
    <t>V 154 B</t>
  </si>
  <si>
    <t>V 157</t>
  </si>
  <si>
    <t>V 158</t>
  </si>
  <si>
    <t>V 162</t>
  </si>
  <si>
    <t>V 166</t>
  </si>
  <si>
    <t>V 168 A</t>
  </si>
  <si>
    <t>V 168 B</t>
  </si>
  <si>
    <t>V 171 A</t>
  </si>
  <si>
    <t>V 171 B</t>
  </si>
  <si>
    <t xml:space="preserve">    RT</t>
  </si>
  <si>
    <t xml:space="preserve">    Area</t>
  </si>
  <si>
    <t xml:space="preserve">   Glyphosate</t>
  </si>
  <si>
    <t xml:space="preserve">   AMPA</t>
  </si>
  <si>
    <t>V 174 A</t>
  </si>
  <si>
    <t>V 174 B</t>
  </si>
  <si>
    <t>V 175 A</t>
  </si>
  <si>
    <t>V 175 B</t>
  </si>
  <si>
    <t>V 179 A</t>
  </si>
  <si>
    <t>V 179 B</t>
  </si>
  <si>
    <t>V 182 A</t>
  </si>
  <si>
    <t>V 182 B</t>
  </si>
  <si>
    <t>V 218</t>
  </si>
  <si>
    <t>Muestr_x0000_ M-1</t>
  </si>
  <si>
    <t>Muestra M-2</t>
  </si>
  <si>
    <t>Muestra M-2-2</t>
  </si>
  <si>
    <t>Muestra M-3</t>
  </si>
  <si>
    <t>Colom436</t>
  </si>
  <si>
    <t>Colom437</t>
  </si>
  <si>
    <t>Colom438</t>
  </si>
  <si>
    <t>Colom439</t>
  </si>
  <si>
    <t>Colom440</t>
  </si>
  <si>
    <t>Colom441</t>
  </si>
  <si>
    <t>Colom442</t>
  </si>
  <si>
    <t>Colom443</t>
  </si>
  <si>
    <t>Colom444</t>
  </si>
  <si>
    <t>Colom445</t>
  </si>
  <si>
    <t>Colom446</t>
  </si>
  <si>
    <t>Colom447</t>
  </si>
  <si>
    <t>Colom448</t>
  </si>
  <si>
    <t>Colom449</t>
  </si>
  <si>
    <t>Colom450</t>
  </si>
  <si>
    <t>Colom451</t>
  </si>
  <si>
    <t>Colom452</t>
  </si>
  <si>
    <t>Colom453</t>
  </si>
  <si>
    <t>Colom454</t>
  </si>
  <si>
    <t>Muestra M-7, Sp1</t>
  </si>
  <si>
    <t>Muestra M-7, Sp2</t>
  </si>
  <si>
    <t>Muestra M-7, Sp3</t>
  </si>
  <si>
    <t>Muestra M-7, Sp4</t>
  </si>
  <si>
    <t>Muestra M-7, Sp5</t>
  </si>
  <si>
    <t>Muestra M-7, Sp6</t>
  </si>
  <si>
    <t>Muestra M-7, Sp7</t>
  </si>
  <si>
    <t>Muestra M-8, Sp1</t>
  </si>
  <si>
    <t>Muestra M-8, Sp2</t>
  </si>
  <si>
    <t>Muestra M-8, Sp3</t>
  </si>
  <si>
    <t>Muestra M-8, Sp4</t>
  </si>
  <si>
    <t>Muestra M-8, Sp5</t>
  </si>
  <si>
    <t>Colom455</t>
  </si>
  <si>
    <t>Colom456</t>
  </si>
  <si>
    <t>Colom457</t>
  </si>
  <si>
    <t>Colom458</t>
  </si>
  <si>
    <t>Colom459</t>
  </si>
  <si>
    <t>Colom460</t>
  </si>
  <si>
    <t>Colom461</t>
  </si>
  <si>
    <t>Colom462</t>
  </si>
  <si>
    <t>Colom463</t>
  </si>
  <si>
    <t>Colom464</t>
  </si>
  <si>
    <t>Colom465</t>
  </si>
  <si>
    <t>Colom466</t>
  </si>
  <si>
    <t>Colom467</t>
  </si>
  <si>
    <t>Colom468</t>
  </si>
  <si>
    <t>Colom469</t>
  </si>
  <si>
    <t>Colom470</t>
  </si>
  <si>
    <t>Colom471</t>
  </si>
  <si>
    <t>Colom472</t>
  </si>
  <si>
    <t>Colom473</t>
  </si>
  <si>
    <t>Colom474</t>
  </si>
  <si>
    <t>Colom475</t>
  </si>
  <si>
    <t>Colom476</t>
  </si>
  <si>
    <t>Colom477</t>
  </si>
  <si>
    <t>Colom478</t>
  </si>
  <si>
    <t>Colom479</t>
  </si>
  <si>
    <t>Colom480</t>
  </si>
  <si>
    <t>Colom481</t>
  </si>
  <si>
    <t>Colom482</t>
  </si>
  <si>
    <t>Colom483</t>
  </si>
  <si>
    <t>Muestra M-8, Sp6</t>
  </si>
  <si>
    <t>Muestra M-8, Sp7</t>
  </si>
  <si>
    <t>Muestra M-3-2</t>
  </si>
  <si>
    <t>Muestra M-4</t>
  </si>
  <si>
    <t>Muestra M-4-2</t>
  </si>
  <si>
    <t>Muestra M-5</t>
  </si>
  <si>
    <t>Muestra M-5-2</t>
  </si>
  <si>
    <t>Muestra M-6</t>
  </si>
  <si>
    <t>Muestra M-7</t>
  </si>
  <si>
    <t>Muestra M-7-2</t>
  </si>
  <si>
    <t>Muestra M-8</t>
  </si>
  <si>
    <t>Muestra M-8-2</t>
  </si>
  <si>
    <t>H20 Orig.</t>
  </si>
  <si>
    <t>Vol. (mL)</t>
  </si>
  <si>
    <t>Total Dry</t>
  </si>
  <si>
    <t>14 Nov/003</t>
  </si>
  <si>
    <t>2.0 mg</t>
  </si>
  <si>
    <t>1.7 mg</t>
  </si>
  <si>
    <t>7.1 mg</t>
  </si>
  <si>
    <t>1.8 mg</t>
  </si>
  <si>
    <t>1.6 mg</t>
  </si>
  <si>
    <t>2.4 mg</t>
  </si>
  <si>
    <t>1.3 mg</t>
  </si>
  <si>
    <t>Der. (mg)</t>
  </si>
  <si>
    <t>AMPA</t>
  </si>
  <si>
    <t xml:space="preserve">    No Data Available</t>
  </si>
  <si>
    <t>do not include</t>
  </si>
  <si>
    <t>Muestra M-1</t>
  </si>
  <si>
    <t xml:space="preserve">No. </t>
  </si>
  <si>
    <t xml:space="preserve">Laboratory ID </t>
  </si>
  <si>
    <t>INTERPOLATION</t>
  </si>
  <si>
    <t>RESULTS</t>
  </si>
  <si>
    <t>Glyphosate (ng/g soil)</t>
  </si>
  <si>
    <t>CALCULATIONS</t>
  </si>
  <si>
    <t>*Glyphosate/AMPA ng/g soil  =</t>
  </si>
  <si>
    <t>ng/mL</t>
  </si>
  <si>
    <t>Glyphosate (ng/mL)</t>
  </si>
  <si>
    <t>SAMPLE DRY WEIGHT 
(g)</t>
  </si>
  <si>
    <t>DATA NO AVAILABLE</t>
  </si>
  <si>
    <t>-</t>
  </si>
  <si>
    <t>ND</t>
  </si>
  <si>
    <t>Glyphosate
AREA</t>
  </si>
  <si>
    <t>Calibration curve average estándar</t>
  </si>
  <si>
    <t>37 ng/mL</t>
  </si>
  <si>
    <t>Avg area</t>
  </si>
  <si>
    <t>y = 21.813754x - 77.315995</t>
  </si>
  <si>
    <t>R2 = 0.999545</t>
  </si>
  <si>
    <t>m=</t>
  </si>
  <si>
    <t>b=</t>
  </si>
  <si>
    <r>
      <t xml:space="preserve">     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X  V</t>
    </r>
    <r>
      <rPr>
        <vertAlign val="subscript"/>
        <sz val="10"/>
        <rFont val="Arial"/>
        <family val="2"/>
      </rPr>
      <t xml:space="preserve">CAX-FINAL  </t>
    </r>
    <r>
      <rPr>
        <sz val="10"/>
        <rFont val="Arial"/>
        <family val="2"/>
      </rPr>
      <t>X  V</t>
    </r>
    <r>
      <rPr>
        <vertAlign val="subscript"/>
        <sz val="10"/>
        <rFont val="Arial"/>
        <family val="2"/>
      </rPr>
      <t xml:space="preserve">SOLVENT </t>
    </r>
    <r>
      <rPr>
        <sz val="10"/>
        <rFont val="Arial"/>
        <family val="2"/>
      </rPr>
      <t>/ V</t>
    </r>
    <r>
      <rPr>
        <vertAlign val="subscript"/>
        <sz val="10"/>
        <rFont val="Arial"/>
        <family val="2"/>
      </rPr>
      <t xml:space="preserve"> CRUDE </t>
    </r>
  </si>
  <si>
    <r>
      <t xml:space="preserve">                              W</t>
    </r>
    <r>
      <rPr>
        <vertAlign val="subscript"/>
        <sz val="10"/>
        <rFont val="Arial"/>
        <family val="2"/>
      </rPr>
      <t>DS</t>
    </r>
  </si>
  <si>
    <t>AMPA
AREA</t>
  </si>
  <si>
    <t>RT</t>
  </si>
  <si>
    <t>y = 33.653396x - 395.747789</t>
  </si>
  <si>
    <t>R2 = 0.999890</t>
  </si>
  <si>
    <t>GLYPHOSATE
AREA</t>
  </si>
  <si>
    <t>AMPA (ng/mL)</t>
  </si>
  <si>
    <t>AMPA 
(ng/g soil)</t>
  </si>
  <si>
    <t>Glyphosate (ng/mL H2O)</t>
  </si>
  <si>
    <t>AMPA 
(ng/mL H2O)</t>
  </si>
  <si>
    <t>WATER SAMPLES</t>
  </si>
  <si>
    <r>
      <t>*Glyphosate/AMPA ng/mL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 =</t>
    </r>
  </si>
  <si>
    <r>
      <t>C</t>
    </r>
    <r>
      <rPr>
        <vertAlign val="subscript"/>
        <sz val="10"/>
        <rFont val="Arial"/>
        <family val="2"/>
      </rPr>
      <t xml:space="preserve">E  </t>
    </r>
    <r>
      <rPr>
        <sz val="10"/>
        <rFont val="Arial"/>
        <family val="2"/>
      </rPr>
      <t>X V</t>
    </r>
    <r>
      <rPr>
        <vertAlign val="subscript"/>
        <sz val="10"/>
        <rFont val="Arial"/>
        <family val="2"/>
      </rPr>
      <t>CAX-FINAL</t>
    </r>
    <r>
      <rPr>
        <sz val="10"/>
        <rFont val="Arial"/>
        <family val="2"/>
      </rPr>
      <t xml:space="preserve"> X T</t>
    </r>
    <r>
      <rPr>
        <vertAlign val="subscript"/>
        <sz val="10"/>
        <rFont val="Arial"/>
        <family val="2"/>
      </rPr>
      <t>OTAL DRY WT</t>
    </r>
    <r>
      <rPr>
        <sz val="10"/>
        <rFont val="Arial"/>
        <family val="2"/>
      </rPr>
      <t xml:space="preserve"> </t>
    </r>
  </si>
  <si>
    <t>FILE 
NAME</t>
  </si>
  <si>
    <r>
      <t xml:space="preserve">                         V</t>
    </r>
    <r>
      <rPr>
        <vertAlign val="subscript"/>
        <sz val="10"/>
        <rFont val="Arial"/>
        <family val="2"/>
      </rPr>
      <t xml:space="preserve">H2O ORIG  </t>
    </r>
    <r>
      <rPr>
        <sz val="10"/>
        <rFont val="Arial"/>
        <family val="2"/>
      </rPr>
      <t xml:space="preserve">X 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E</t>
    </r>
    <r>
      <rPr>
        <vertAlign val="subscript"/>
        <sz val="10"/>
        <rFont val="Arial"/>
        <family val="2"/>
      </rPr>
      <t>XTRAC DER.</t>
    </r>
  </si>
  <si>
    <t>.</t>
  </si>
  <si>
    <t>USDA SOIL SAMPLE ANALYSIS</t>
  </si>
  <si>
    <t>Calibration curve average standard</t>
  </si>
  <si>
    <t xml:space="preserve">    USDA - Colombia Soil and Water Received 12/05/03 and 01/05/04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</si>
</sst>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0.0000"/>
    <numFmt numFmtId="169" formatCode="0.0000000"/>
    <numFmt numFmtId="170" formatCode="0.00000000"/>
    <numFmt numFmtId="171" formatCode="0.00000"/>
    <numFmt numFmtId="172" formatCode="0.000"/>
    <numFmt numFmtId="173" formatCode="0.0000000000"/>
    <numFmt numFmtId="174" formatCode="0.000000000"/>
    <numFmt numFmtId="175" formatCode="0.0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0"/>
      <color indexed="6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  <font>
      <sz val="10"/>
      <color indexed="53"/>
      <name val="Arial"/>
      <family val="2"/>
    </font>
    <font>
      <sz val="10"/>
      <color indexed="12"/>
      <name val="Arial"/>
      <family val="2"/>
    </font>
    <font>
      <b/>
      <sz val="12"/>
      <color indexed="53"/>
      <name val="Arial"/>
      <family val="2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sz val="10"/>
      <color indexed="16"/>
      <name val="Arial"/>
      <family val="2"/>
    </font>
    <font>
      <sz val="6"/>
      <name val="Arial"/>
      <family val="2"/>
    </font>
    <font>
      <vertAlign val="subscript"/>
      <sz val="10"/>
      <name val="Arial"/>
      <family val="2"/>
    </font>
    <font>
      <b/>
      <sz val="14"/>
      <name val="Arial"/>
      <family val="2"/>
    </font>
    <font>
      <b/>
      <sz val="8"/>
      <name val="Tahoma"/>
      <family val="0"/>
    </font>
    <font>
      <b/>
      <vertAlign val="subscript"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47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7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4" fontId="3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47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3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4" fontId="3" fillId="0" borderId="0" xfId="0" applyNumberFormat="1" applyFont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72" fontId="17" fillId="2" borderId="17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172" fontId="14" fillId="0" borderId="0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0" fontId="19" fillId="0" borderId="5" xfId="0" applyFont="1" applyBorder="1" applyAlignment="1">
      <alignment horizontal="center"/>
    </xf>
    <xf numFmtId="172" fontId="17" fillId="2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175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17" fillId="2" borderId="14" xfId="0" applyNumberFormat="1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172" fontId="17" fillId="2" borderId="3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72" fontId="17" fillId="2" borderId="24" xfId="0" applyNumberFormat="1" applyFont="1" applyFill="1" applyBorder="1" applyAlignment="1">
      <alignment horizontal="center"/>
    </xf>
    <xf numFmtId="172" fontId="17" fillId="2" borderId="25" xfId="0" applyNumberFormat="1" applyFont="1" applyFill="1" applyBorder="1" applyAlignment="1">
      <alignment horizontal="center"/>
    </xf>
    <xf numFmtId="172" fontId="17" fillId="2" borderId="26" xfId="0" applyNumberFormat="1" applyFont="1" applyFill="1" applyBorder="1" applyAlignment="1">
      <alignment horizontal="center"/>
    </xf>
    <xf numFmtId="0" fontId="15" fillId="2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/>
    </xf>
    <xf numFmtId="0" fontId="21" fillId="3" borderId="29" xfId="0" applyFont="1" applyFill="1" applyBorder="1" applyAlignment="1">
      <alignment horizontal="center" wrapText="1"/>
    </xf>
    <xf numFmtId="0" fontId="21" fillId="3" borderId="3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Calibration Curve average standard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5075"/>
          <c:w val="0.858"/>
          <c:h val="0.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0"/>
            </c:trendlineLbl>
          </c:trendline>
          <c:xVal>
            <c:numRef>
              <c:f>'[1]Sheet 2'!$F$3:$F$6</c:f>
              <c:numCache>
                <c:ptCount val="4"/>
                <c:pt idx="0">
                  <c:v>450</c:v>
                </c:pt>
                <c:pt idx="1">
                  <c:v>225</c:v>
                </c:pt>
                <c:pt idx="2">
                  <c:v>36</c:v>
                </c:pt>
                <c:pt idx="3">
                  <c:v>9</c:v>
                </c:pt>
              </c:numCache>
            </c:numRef>
          </c:xVal>
          <c:yVal>
            <c:numRef>
              <c:f>'[1]Sheet 2'!$G$3:$G$6</c:f>
              <c:numCache>
                <c:ptCount val="4"/>
                <c:pt idx="0">
                  <c:v>9679.75</c:v>
                </c:pt>
                <c:pt idx="1">
                  <c:v>4961.5</c:v>
                </c:pt>
                <c:pt idx="2">
                  <c:v>627.8888888888889</c:v>
                </c:pt>
                <c:pt idx="3">
                  <c:v>127.5</c:v>
                </c:pt>
              </c:numCache>
            </c:numRef>
          </c:yVal>
          <c:smooth val="0"/>
        </c:ser>
        <c:axId val="60514940"/>
        <c:axId val="7763549"/>
      </c:scatterChart>
      <c:valAx>
        <c:axId val="60514940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Glyphosate ng/mL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63549"/>
        <c:crosses val="autoZero"/>
        <c:crossBetween val="midCat"/>
        <c:dispUnits/>
        <c:majorUnit val="100"/>
      </c:valAx>
      <c:valAx>
        <c:axId val="7763549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Avg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149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3025"/>
          <c:w val="0.945"/>
          <c:h val="0.9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0"/>
            </c:trendlineLbl>
          </c:trendline>
          <c:xVal>
            <c:numRef>
              <c:f>'CALIBRATION CURVES'!$F$31:$F$33</c:f>
              <c:numCache>
                <c:ptCount val="3"/>
                <c:pt idx="0">
                  <c:v>450</c:v>
                </c:pt>
                <c:pt idx="1">
                  <c:v>225</c:v>
                </c:pt>
                <c:pt idx="2">
                  <c:v>36</c:v>
                </c:pt>
              </c:numCache>
            </c:numRef>
          </c:xVal>
          <c:yVal>
            <c:numRef>
              <c:f>'CALIBRATION CURVES'!$G$31:$G$33</c:f>
              <c:numCache>
                <c:ptCount val="3"/>
                <c:pt idx="0">
                  <c:v>14786.75</c:v>
                </c:pt>
                <c:pt idx="1">
                  <c:v>7092</c:v>
                </c:pt>
                <c:pt idx="2">
                  <c:v>861.5714285714286</c:v>
                </c:pt>
              </c:numCache>
            </c:numRef>
          </c:yVal>
          <c:smooth val="0"/>
        </c:ser>
        <c:axId val="2763078"/>
        <c:axId val="24867703"/>
      </c:scatterChart>
      <c:valAx>
        <c:axId val="2763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AMPA ng/mL</a:t>
                </a:r>
              </a:p>
            </c:rich>
          </c:tx>
          <c:layout>
            <c:manualLayout>
              <c:xMode val="factor"/>
              <c:yMode val="factor"/>
              <c:x val="0.002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67703"/>
        <c:crosses val="autoZero"/>
        <c:crossBetween val="midCat"/>
        <c:dispUnits/>
      </c:valAx>
      <c:valAx>
        <c:axId val="24867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30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2</xdr:row>
      <xdr:rowOff>9525</xdr:rowOff>
    </xdr:from>
    <xdr:to>
      <xdr:col>14</xdr:col>
      <xdr:colOff>200025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6362700" y="342900"/>
        <a:ext cx="28956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27</xdr:row>
      <xdr:rowOff>161925</xdr:rowOff>
    </xdr:from>
    <xdr:to>
      <xdr:col>14</xdr:col>
      <xdr:colOff>581025</xdr:colOff>
      <xdr:row>46</xdr:row>
      <xdr:rowOff>123825</xdr:rowOff>
    </xdr:to>
    <xdr:graphicFrame>
      <xdr:nvGraphicFramePr>
        <xdr:cNvPr id="2" name="Chart 2"/>
        <xdr:cNvGraphicFramePr/>
      </xdr:nvGraphicFramePr>
      <xdr:xfrm>
        <a:off x="6610350" y="4733925"/>
        <a:ext cx="30289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olom%20Soil&amp;H2O%20-Gly%20Feb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 2"/>
      <sheetName val="Sheet3"/>
    </sheetNames>
    <sheetDataSet>
      <sheetData sheetId="1">
        <row r="3">
          <cell r="F3">
            <v>450</v>
          </cell>
          <cell r="G3">
            <v>9679.75</v>
          </cell>
        </row>
        <row r="4">
          <cell r="F4">
            <v>225</v>
          </cell>
          <cell r="G4">
            <v>4961.5</v>
          </cell>
        </row>
        <row r="5">
          <cell r="F5">
            <v>36</v>
          </cell>
          <cell r="G5">
            <v>627.8888888888889</v>
          </cell>
        </row>
        <row r="6">
          <cell r="F6">
            <v>9</v>
          </cell>
          <cell r="G6">
            <v>127.5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="80" zoomScaleNormal="80" workbookViewId="0" topLeftCell="A1">
      <selection activeCell="J2" sqref="J2"/>
    </sheetView>
  </sheetViews>
  <sheetFormatPr defaultColWidth="9.140625" defaultRowHeight="12.75"/>
  <cols>
    <col min="1" max="1" width="9.7109375" style="0" customWidth="1"/>
    <col min="2" max="2" width="15.7109375" style="0" customWidth="1"/>
    <col min="11" max="11" width="7.57421875" style="0" customWidth="1"/>
    <col min="12" max="12" width="9.421875" style="0" customWidth="1"/>
    <col min="15" max="15" width="9.57421875" style="0" customWidth="1"/>
  </cols>
  <sheetData>
    <row r="1" spans="1:11" ht="15.75">
      <c r="A1" s="10"/>
      <c r="B1" s="11" t="s">
        <v>223</v>
      </c>
      <c r="C1" s="11"/>
      <c r="D1" s="11"/>
      <c r="E1" s="11"/>
      <c r="F1" s="11"/>
      <c r="G1" s="11"/>
      <c r="H1" s="11"/>
      <c r="I1" s="11"/>
      <c r="J1" s="11"/>
      <c r="K1" s="10"/>
    </row>
    <row r="3" spans="1:12" ht="12.75">
      <c r="A3" s="1" t="s">
        <v>0</v>
      </c>
      <c r="B3" s="1" t="s">
        <v>1</v>
      </c>
      <c r="C3" s="1" t="s">
        <v>2</v>
      </c>
      <c r="D3" s="1" t="s">
        <v>4</v>
      </c>
      <c r="E3" s="1" t="s">
        <v>5</v>
      </c>
      <c r="F3" s="1" t="s">
        <v>7</v>
      </c>
      <c r="G3" s="1" t="s">
        <v>80</v>
      </c>
      <c r="H3" s="1"/>
      <c r="I3" s="1" t="s">
        <v>81</v>
      </c>
      <c r="J3" s="1"/>
      <c r="K3" s="1"/>
      <c r="L3" s="1" t="s">
        <v>179</v>
      </c>
    </row>
    <row r="4" spans="1:14" ht="12.75">
      <c r="A4" s="9">
        <v>38006</v>
      </c>
      <c r="B4" s="1"/>
      <c r="C4" s="1" t="s">
        <v>3</v>
      </c>
      <c r="D4" s="1" t="s">
        <v>3</v>
      </c>
      <c r="E4" s="1" t="s">
        <v>6</v>
      </c>
      <c r="F4" s="1" t="s">
        <v>8</v>
      </c>
      <c r="G4" s="1" t="s">
        <v>78</v>
      </c>
      <c r="H4" s="1" t="s">
        <v>79</v>
      </c>
      <c r="I4" s="1" t="s">
        <v>78</v>
      </c>
      <c r="J4" s="1" t="s">
        <v>79</v>
      </c>
      <c r="K4" s="1"/>
      <c r="L4" s="1" t="s">
        <v>56</v>
      </c>
      <c r="M4" t="s">
        <v>9</v>
      </c>
      <c r="N4" s="6">
        <v>16066</v>
      </c>
    </row>
    <row r="5" spans="1:14" ht="12.75">
      <c r="A5" t="s">
        <v>9</v>
      </c>
      <c r="B5" s="1" t="s">
        <v>56</v>
      </c>
      <c r="C5" s="1"/>
      <c r="D5" s="1"/>
      <c r="E5" s="1"/>
      <c r="F5" s="1"/>
      <c r="G5" s="2">
        <v>0.004767361111111111</v>
      </c>
      <c r="H5" s="3">
        <v>12664</v>
      </c>
      <c r="I5" s="2">
        <v>0.004300925925925926</v>
      </c>
      <c r="J5" s="3">
        <v>16066</v>
      </c>
      <c r="M5" t="s">
        <v>52</v>
      </c>
      <c r="N5" s="6">
        <v>10864</v>
      </c>
    </row>
    <row r="6" spans="1:14" ht="12.75">
      <c r="A6" t="s">
        <v>10</v>
      </c>
      <c r="B6" s="1" t="s">
        <v>57</v>
      </c>
      <c r="C6" s="1"/>
      <c r="D6" s="1"/>
      <c r="E6" s="1"/>
      <c r="F6" s="1"/>
      <c r="G6" s="2">
        <v>0.004765046296296296</v>
      </c>
      <c r="H6" s="3">
        <v>6104</v>
      </c>
      <c r="I6" s="2">
        <v>0.004292824074074074</v>
      </c>
      <c r="J6" s="3">
        <v>8212</v>
      </c>
      <c r="M6" t="s">
        <v>95</v>
      </c>
      <c r="N6" s="6">
        <v>8048</v>
      </c>
    </row>
    <row r="7" spans="1:14" ht="12.75">
      <c r="A7" t="s">
        <v>11</v>
      </c>
      <c r="B7" s="1" t="s">
        <v>58</v>
      </c>
      <c r="C7" s="1"/>
      <c r="D7" s="1"/>
      <c r="E7" s="1"/>
      <c r="F7" s="1"/>
      <c r="G7" s="2">
        <v>0.0047627314814814815</v>
      </c>
      <c r="H7" s="3">
        <v>1054</v>
      </c>
      <c r="I7" s="2">
        <v>0.004284722222222222</v>
      </c>
      <c r="J7" s="1">
        <v>984</v>
      </c>
      <c r="M7" t="s">
        <v>151</v>
      </c>
      <c r="N7" s="6">
        <v>24169</v>
      </c>
    </row>
    <row r="8" spans="1:10" ht="12.75">
      <c r="A8" t="s">
        <v>12</v>
      </c>
      <c r="B8" s="1" t="s">
        <v>59</v>
      </c>
      <c r="C8" s="1"/>
      <c r="D8" s="1"/>
      <c r="E8" s="1"/>
      <c r="F8" s="1"/>
      <c r="G8" s="1"/>
      <c r="H8" s="1">
        <v>0</v>
      </c>
      <c r="I8" s="1"/>
      <c r="J8" s="1">
        <v>0</v>
      </c>
    </row>
    <row r="9" spans="1:14" ht="12.75">
      <c r="A9" t="s">
        <v>13</v>
      </c>
      <c r="B9" s="5" t="s">
        <v>60</v>
      </c>
      <c r="H9" s="6">
        <v>0</v>
      </c>
      <c r="I9" s="5"/>
      <c r="J9" s="5">
        <v>0</v>
      </c>
      <c r="L9" s="1" t="s">
        <v>57</v>
      </c>
      <c r="M9" t="s">
        <v>10</v>
      </c>
      <c r="N9" s="6">
        <v>8212</v>
      </c>
    </row>
    <row r="10" spans="1:14" ht="12.75">
      <c r="A10" t="s">
        <v>14</v>
      </c>
      <c r="B10" s="5" t="s">
        <v>61</v>
      </c>
      <c r="C10">
        <v>42.267</v>
      </c>
      <c r="D10">
        <v>29.907</v>
      </c>
      <c r="E10">
        <v>1.0057</v>
      </c>
      <c r="F10">
        <v>70.3</v>
      </c>
      <c r="G10" s="4">
        <v>0.004769675925925926</v>
      </c>
      <c r="H10" s="6">
        <v>852</v>
      </c>
      <c r="I10" s="4">
        <v>0.004284722222222222</v>
      </c>
      <c r="J10" s="7">
        <v>5135</v>
      </c>
      <c r="M10" t="s">
        <v>53</v>
      </c>
      <c r="N10" s="6">
        <v>5044</v>
      </c>
    </row>
    <row r="11" spans="1:14" ht="12.75">
      <c r="A11" t="s">
        <v>15</v>
      </c>
      <c r="B11" s="5" t="s">
        <v>62</v>
      </c>
      <c r="C11">
        <v>24.3488</v>
      </c>
      <c r="D11">
        <v>17.8873</v>
      </c>
      <c r="E11">
        <v>1.0036</v>
      </c>
      <c r="F11">
        <v>71.8</v>
      </c>
      <c r="G11" s="4">
        <v>0.0047708333333333335</v>
      </c>
      <c r="H11">
        <v>775</v>
      </c>
      <c r="I11" s="4">
        <v>0.004291666666666667</v>
      </c>
      <c r="J11" s="7">
        <v>2797</v>
      </c>
      <c r="M11" t="s">
        <v>96</v>
      </c>
      <c r="N11" s="6">
        <v>10091</v>
      </c>
    </row>
    <row r="12" spans="1:14" ht="12.75">
      <c r="A12" t="s">
        <v>16</v>
      </c>
      <c r="B12" s="5" t="s">
        <v>63</v>
      </c>
      <c r="C12">
        <v>34.5153</v>
      </c>
      <c r="D12">
        <v>20.0082</v>
      </c>
      <c r="E12">
        <v>1.0051</v>
      </c>
      <c r="F12">
        <v>89.6</v>
      </c>
      <c r="G12" s="4">
        <v>0.004766203703703704</v>
      </c>
      <c r="H12">
        <v>666</v>
      </c>
      <c r="I12" s="4">
        <v>0.004287037037037037</v>
      </c>
      <c r="J12" s="7">
        <v>1760</v>
      </c>
      <c r="M12" t="s">
        <v>152</v>
      </c>
      <c r="N12" s="6">
        <v>5021</v>
      </c>
    </row>
    <row r="13" spans="1:14" ht="12.75">
      <c r="A13" t="s">
        <v>17</v>
      </c>
      <c r="B13" s="5" t="s">
        <v>64</v>
      </c>
      <c r="C13">
        <v>29.6527</v>
      </c>
      <c r="D13">
        <v>16.602</v>
      </c>
      <c r="E13">
        <v>1.0007</v>
      </c>
      <c r="F13">
        <v>71.8</v>
      </c>
      <c r="G13" s="4">
        <v>0.004765046296296296</v>
      </c>
      <c r="H13" s="7">
        <v>2750</v>
      </c>
      <c r="I13" s="4">
        <v>0.004287037037037037</v>
      </c>
      <c r="J13" s="7">
        <v>6003</v>
      </c>
      <c r="N13" s="5"/>
    </row>
    <row r="14" spans="1:14" ht="12.75">
      <c r="A14" t="s">
        <v>18</v>
      </c>
      <c r="B14" s="5" t="s">
        <v>65</v>
      </c>
      <c r="C14">
        <v>38.0786</v>
      </c>
      <c r="D14">
        <v>17.5653</v>
      </c>
      <c r="E14">
        <v>1.0032</v>
      </c>
      <c r="F14">
        <v>81.5</v>
      </c>
      <c r="G14" s="4">
        <v>0.0047638888888888896</v>
      </c>
      <c r="H14" s="7">
        <v>897</v>
      </c>
      <c r="I14" s="4">
        <v>0.00428587962962963</v>
      </c>
      <c r="J14" s="7">
        <v>1568</v>
      </c>
      <c r="L14" s="1" t="s">
        <v>58</v>
      </c>
      <c r="M14" t="s">
        <v>11</v>
      </c>
      <c r="N14" s="5">
        <v>984</v>
      </c>
    </row>
    <row r="15" spans="1:14" ht="12.75">
      <c r="A15" t="s">
        <v>19</v>
      </c>
      <c r="B15" s="5" t="s">
        <v>66</v>
      </c>
      <c r="C15">
        <v>34.2175</v>
      </c>
      <c r="D15">
        <v>15.6839</v>
      </c>
      <c r="E15">
        <v>1.0004</v>
      </c>
      <c r="F15">
        <v>80.6</v>
      </c>
      <c r="G15" s="4">
        <v>0.004769675925925926</v>
      </c>
      <c r="H15" s="7">
        <v>1469</v>
      </c>
      <c r="I15" s="4">
        <v>0.0042905092592592595</v>
      </c>
      <c r="J15" s="7">
        <v>2735</v>
      </c>
      <c r="M15" t="s">
        <v>20</v>
      </c>
      <c r="N15" s="5">
        <v>987</v>
      </c>
    </row>
    <row r="16" spans="1:14" ht="12.75">
      <c r="A16" t="s">
        <v>20</v>
      </c>
      <c r="B16" s="1" t="s">
        <v>58</v>
      </c>
      <c r="C16" s="1"/>
      <c r="D16" s="1"/>
      <c r="E16" s="1"/>
      <c r="F16" s="1"/>
      <c r="G16" s="2">
        <v>0.004773148148148148</v>
      </c>
      <c r="H16" s="1">
        <v>605</v>
      </c>
      <c r="I16" s="2">
        <v>0.004325231481481481</v>
      </c>
      <c r="J16" s="1">
        <v>987</v>
      </c>
      <c r="M16" t="s">
        <v>28</v>
      </c>
      <c r="N16" s="5">
        <v>677</v>
      </c>
    </row>
    <row r="17" spans="1:14" ht="12.75">
      <c r="A17" t="s">
        <v>21</v>
      </c>
      <c r="B17" s="5" t="s">
        <v>60</v>
      </c>
      <c r="H17" s="7">
        <v>0</v>
      </c>
      <c r="J17" s="7">
        <v>0</v>
      </c>
      <c r="M17" t="s">
        <v>36</v>
      </c>
      <c r="N17" s="6">
        <v>1081</v>
      </c>
    </row>
    <row r="18" spans="1:14" ht="12.75">
      <c r="A18" t="s">
        <v>22</v>
      </c>
      <c r="B18" s="5" t="s">
        <v>67</v>
      </c>
      <c r="C18">
        <v>25.7383</v>
      </c>
      <c r="D18">
        <v>18.238</v>
      </c>
      <c r="E18">
        <v>1.0003</v>
      </c>
      <c r="F18">
        <v>80.6</v>
      </c>
      <c r="G18" s="4">
        <v>0.0047627314814814815</v>
      </c>
      <c r="H18" s="7">
        <v>4540</v>
      </c>
      <c r="I18" s="4">
        <v>0.004277777777777778</v>
      </c>
      <c r="J18" s="7">
        <v>17884</v>
      </c>
      <c r="M18" t="s">
        <v>44</v>
      </c>
      <c r="N18" s="5">
        <v>751</v>
      </c>
    </row>
    <row r="19" spans="1:14" ht="12.75">
      <c r="A19" t="s">
        <v>23</v>
      </c>
      <c r="B19" s="5" t="s">
        <v>68</v>
      </c>
      <c r="C19">
        <v>35.7953</v>
      </c>
      <c r="D19">
        <v>10.8797</v>
      </c>
      <c r="E19">
        <v>1.0012</v>
      </c>
      <c r="F19">
        <v>74</v>
      </c>
      <c r="G19" s="4">
        <v>0.004769675925925926</v>
      </c>
      <c r="H19" s="7">
        <v>5128</v>
      </c>
      <c r="I19" s="4">
        <v>0.0042905092592592595</v>
      </c>
      <c r="J19" s="7">
        <v>3312</v>
      </c>
      <c r="M19" t="s">
        <v>54</v>
      </c>
      <c r="N19" s="5">
        <v>739</v>
      </c>
    </row>
    <row r="20" spans="1:14" ht="12.75">
      <c r="A20" t="s">
        <v>24</v>
      </c>
      <c r="B20" s="5" t="s">
        <v>69</v>
      </c>
      <c r="C20">
        <v>33.0155</v>
      </c>
      <c r="D20">
        <v>12.2067</v>
      </c>
      <c r="E20">
        <v>1.0006</v>
      </c>
      <c r="F20">
        <v>65</v>
      </c>
      <c r="G20" s="4">
        <v>0.004765046296296296</v>
      </c>
      <c r="H20" s="7">
        <v>3267</v>
      </c>
      <c r="I20" s="4">
        <v>0.004273148148148148</v>
      </c>
      <c r="J20" s="7">
        <v>2475</v>
      </c>
      <c r="M20" t="s">
        <v>97</v>
      </c>
      <c r="N20" s="5">
        <v>812</v>
      </c>
    </row>
    <row r="21" spans="1:15" ht="12.75">
      <c r="A21" t="s">
        <v>25</v>
      </c>
      <c r="B21" s="5" t="s">
        <v>70</v>
      </c>
      <c r="C21">
        <v>36.3713</v>
      </c>
      <c r="D21">
        <v>16.2611</v>
      </c>
      <c r="E21">
        <v>1.007</v>
      </c>
      <c r="F21">
        <v>74</v>
      </c>
      <c r="G21" s="4">
        <v>0.0047708333333333335</v>
      </c>
      <c r="H21" s="7">
        <v>888</v>
      </c>
      <c r="I21" s="4">
        <v>0.004278935185185185</v>
      </c>
      <c r="J21" s="7">
        <v>1166</v>
      </c>
      <c r="M21" s="12" t="s">
        <v>106</v>
      </c>
      <c r="N21" s="12">
        <v>144</v>
      </c>
      <c r="O21" s="12" t="s">
        <v>181</v>
      </c>
    </row>
    <row r="22" spans="1:15" ht="12.75">
      <c r="A22" t="s">
        <v>26</v>
      </c>
      <c r="B22" s="5" t="s">
        <v>71</v>
      </c>
      <c r="C22">
        <v>34.3284</v>
      </c>
      <c r="D22">
        <v>19.5092</v>
      </c>
      <c r="E22">
        <v>1.0028</v>
      </c>
      <c r="F22">
        <v>65.3</v>
      </c>
      <c r="G22" s="4">
        <v>0.004767361111111111</v>
      </c>
      <c r="H22" s="7">
        <v>798</v>
      </c>
      <c r="I22" s="4">
        <v>0.004289351851851852</v>
      </c>
      <c r="J22" s="7">
        <v>1546</v>
      </c>
      <c r="M22" s="12" t="s">
        <v>153</v>
      </c>
      <c r="N22" s="12">
        <v>479</v>
      </c>
      <c r="O22" s="12" t="s">
        <v>181</v>
      </c>
    </row>
    <row r="23" spans="1:15" ht="12.75">
      <c r="A23" t="s">
        <v>27</v>
      </c>
      <c r="B23" s="5" t="s">
        <v>72</v>
      </c>
      <c r="C23">
        <v>28.2333</v>
      </c>
      <c r="D23">
        <v>1.8224</v>
      </c>
      <c r="E23">
        <v>1.0002</v>
      </c>
      <c r="F23">
        <v>71.8</v>
      </c>
      <c r="G23" s="4">
        <v>0.004767361111111111</v>
      </c>
      <c r="H23" s="7">
        <v>1109</v>
      </c>
      <c r="I23" s="4">
        <v>0.004288194444444444</v>
      </c>
      <c r="J23" s="7">
        <v>1107</v>
      </c>
      <c r="N23" s="12"/>
      <c r="O23" s="12"/>
    </row>
    <row r="24" spans="1:15" ht="12.75">
      <c r="A24" t="s">
        <v>28</v>
      </c>
      <c r="B24" s="1" t="s">
        <v>58</v>
      </c>
      <c r="C24" s="1"/>
      <c r="D24" s="1"/>
      <c r="E24" s="1"/>
      <c r="F24" s="1"/>
      <c r="G24" s="2">
        <v>0.004768518518518518</v>
      </c>
      <c r="H24" s="1">
        <v>607</v>
      </c>
      <c r="I24" s="2">
        <v>0.00433912037037037</v>
      </c>
      <c r="J24" s="1">
        <v>677</v>
      </c>
      <c r="L24" s="1" t="s">
        <v>59</v>
      </c>
      <c r="M24" s="12" t="s">
        <v>55</v>
      </c>
      <c r="N24" s="12">
        <v>97</v>
      </c>
      <c r="O24" s="12" t="s">
        <v>181</v>
      </c>
    </row>
    <row r="25" spans="1:10" ht="12.75">
      <c r="A25" t="s">
        <v>29</v>
      </c>
      <c r="B25" s="5" t="s">
        <v>60</v>
      </c>
      <c r="H25" s="7">
        <v>0</v>
      </c>
      <c r="J25" s="7">
        <v>0</v>
      </c>
    </row>
    <row r="26" spans="1:10" ht="12.75">
      <c r="A26" t="s">
        <v>30</v>
      </c>
      <c r="B26" s="5" t="s">
        <v>73</v>
      </c>
      <c r="C26">
        <v>31.7427</v>
      </c>
      <c r="D26">
        <v>16.0955</v>
      </c>
      <c r="E26">
        <v>1.007</v>
      </c>
      <c r="F26">
        <v>94.4</v>
      </c>
      <c r="G26" s="4">
        <v>0.004768518518518518</v>
      </c>
      <c r="H26" s="7">
        <v>852</v>
      </c>
      <c r="I26" s="4">
        <v>0.004277777777777778</v>
      </c>
      <c r="J26" s="7">
        <v>1868</v>
      </c>
    </row>
    <row r="27" spans="1:10" ht="12.75">
      <c r="A27" t="s">
        <v>31</v>
      </c>
      <c r="B27" s="5" t="s">
        <v>74</v>
      </c>
      <c r="C27">
        <v>32.5452</v>
      </c>
      <c r="D27">
        <v>26.6183</v>
      </c>
      <c r="E27">
        <v>1.001</v>
      </c>
      <c r="F27">
        <v>89.8</v>
      </c>
      <c r="G27" s="4">
        <v>0.004775462962962963</v>
      </c>
      <c r="H27" s="7">
        <v>583</v>
      </c>
      <c r="I27" s="4">
        <v>0.004296296296296296</v>
      </c>
      <c r="J27" s="7">
        <v>3197</v>
      </c>
    </row>
    <row r="28" spans="1:10" ht="12.75">
      <c r="A28" t="s">
        <v>32</v>
      </c>
      <c r="B28" s="5" t="s">
        <v>75</v>
      </c>
      <c r="C28">
        <v>40.4887</v>
      </c>
      <c r="D28">
        <v>17.3745</v>
      </c>
      <c r="E28">
        <v>1.0043</v>
      </c>
      <c r="F28">
        <v>68.7</v>
      </c>
      <c r="G28" s="4">
        <v>0.004768518518518518</v>
      </c>
      <c r="H28" s="7">
        <v>341</v>
      </c>
      <c r="I28" s="4">
        <v>0.004283564814814815</v>
      </c>
      <c r="J28" s="7">
        <v>720</v>
      </c>
    </row>
    <row r="29" spans="1:10" ht="12.75">
      <c r="A29" t="s">
        <v>33</v>
      </c>
      <c r="B29" s="5" t="s">
        <v>76</v>
      </c>
      <c r="C29">
        <v>40.9876</v>
      </c>
      <c r="D29">
        <v>11.9053</v>
      </c>
      <c r="E29">
        <v>1.003</v>
      </c>
      <c r="F29">
        <v>70.9</v>
      </c>
      <c r="G29" s="4">
        <v>0.004768518518518518</v>
      </c>
      <c r="H29" s="7">
        <v>515</v>
      </c>
      <c r="I29" s="4">
        <v>0.004289351851851852</v>
      </c>
      <c r="J29" s="7">
        <v>1705</v>
      </c>
    </row>
    <row r="30" spans="1:7" ht="12.75">
      <c r="A30" t="s">
        <v>34</v>
      </c>
      <c r="B30" s="5" t="s">
        <v>77</v>
      </c>
      <c r="C30">
        <v>40.4402</v>
      </c>
      <c r="D30">
        <v>29.6185</v>
      </c>
      <c r="E30">
        <v>1.0076</v>
      </c>
      <c r="F30">
        <v>94.1</v>
      </c>
      <c r="G30" s="8" t="s">
        <v>180</v>
      </c>
    </row>
    <row r="31" spans="1:10" ht="12.75">
      <c r="A31" t="s">
        <v>35</v>
      </c>
      <c r="B31" s="5" t="s">
        <v>82</v>
      </c>
      <c r="C31">
        <v>34.4446</v>
      </c>
      <c r="D31">
        <v>24.5683</v>
      </c>
      <c r="E31">
        <v>1.0007</v>
      </c>
      <c r="F31">
        <v>79.2</v>
      </c>
      <c r="G31" s="4">
        <v>0.004773148148148148</v>
      </c>
      <c r="H31" s="7">
        <v>3080</v>
      </c>
      <c r="I31" s="4">
        <v>0.004293981481481481</v>
      </c>
      <c r="J31" s="7">
        <v>9221</v>
      </c>
    </row>
    <row r="32" spans="1:10" ht="12.75">
      <c r="A32" t="s">
        <v>36</v>
      </c>
      <c r="B32" s="1" t="s">
        <v>58</v>
      </c>
      <c r="C32" s="1"/>
      <c r="D32" s="1"/>
      <c r="E32" s="1"/>
      <c r="F32" s="1"/>
      <c r="G32" s="2">
        <v>0.004773148148148148</v>
      </c>
      <c r="H32" s="1">
        <v>725</v>
      </c>
      <c r="I32" s="2">
        <v>0.004319444444444444</v>
      </c>
      <c r="J32" s="3">
        <v>1081</v>
      </c>
    </row>
    <row r="33" spans="1:10" ht="12.75">
      <c r="A33" t="s">
        <v>37</v>
      </c>
      <c r="B33" s="5" t="s">
        <v>60</v>
      </c>
      <c r="H33" s="7">
        <v>0</v>
      </c>
      <c r="J33" s="7">
        <v>0</v>
      </c>
    </row>
    <row r="34" spans="1:10" ht="12.75">
      <c r="A34" t="s">
        <v>38</v>
      </c>
      <c r="B34" s="5" t="s">
        <v>83</v>
      </c>
      <c r="C34">
        <v>27.9832</v>
      </c>
      <c r="D34">
        <v>23.0486</v>
      </c>
      <c r="E34">
        <v>1.001</v>
      </c>
      <c r="F34">
        <v>69</v>
      </c>
      <c r="G34" s="4">
        <v>0.0047708333333333335</v>
      </c>
      <c r="H34" s="7">
        <v>1533</v>
      </c>
      <c r="I34" s="4">
        <v>0.004292824074074074</v>
      </c>
      <c r="J34" s="7">
        <v>9000</v>
      </c>
    </row>
    <row r="35" spans="1:10" ht="12.75">
      <c r="A35" t="s">
        <v>39</v>
      </c>
      <c r="B35" s="5" t="s">
        <v>84</v>
      </c>
      <c r="C35">
        <v>36.1598</v>
      </c>
      <c r="D35">
        <v>24.7392</v>
      </c>
      <c r="E35">
        <v>1.0035</v>
      </c>
      <c r="F35">
        <v>83.9</v>
      </c>
      <c r="G35" s="4">
        <v>0.004771990740740741</v>
      </c>
      <c r="H35" s="7">
        <v>904</v>
      </c>
      <c r="I35" s="4">
        <v>0.0042986111111111116</v>
      </c>
      <c r="J35" s="7">
        <v>2472</v>
      </c>
    </row>
    <row r="36" spans="1:10" ht="12.75">
      <c r="A36" t="s">
        <v>40</v>
      </c>
      <c r="B36" s="5" t="s">
        <v>85</v>
      </c>
      <c r="C36">
        <v>31.5804</v>
      </c>
      <c r="D36">
        <v>21.767</v>
      </c>
      <c r="E36">
        <v>1.003</v>
      </c>
      <c r="F36">
        <v>65.6</v>
      </c>
      <c r="G36" s="4">
        <v>0.004768518518518518</v>
      </c>
      <c r="H36" s="7">
        <v>951</v>
      </c>
      <c r="I36" s="4">
        <v>0.0042824074074074075</v>
      </c>
      <c r="J36" s="7">
        <v>2735</v>
      </c>
    </row>
    <row r="37" spans="1:10" ht="12.75">
      <c r="A37" t="s">
        <v>41</v>
      </c>
      <c r="B37" s="5" t="s">
        <v>86</v>
      </c>
      <c r="C37">
        <v>35.744</v>
      </c>
      <c r="D37">
        <v>24.7163</v>
      </c>
      <c r="E37">
        <v>1.0067</v>
      </c>
      <c r="F37">
        <v>88.3</v>
      </c>
      <c r="G37" s="4">
        <v>0.004775462962962963</v>
      </c>
      <c r="H37" s="7">
        <v>1073</v>
      </c>
      <c r="I37" s="4">
        <v>0.004283564814814815</v>
      </c>
      <c r="J37" s="7">
        <v>4164</v>
      </c>
    </row>
    <row r="38" spans="1:10" ht="12.75">
      <c r="A38" t="s">
        <v>42</v>
      </c>
      <c r="B38" s="5" t="s">
        <v>87</v>
      </c>
      <c r="C38">
        <v>32.8289</v>
      </c>
      <c r="D38">
        <v>22.414</v>
      </c>
      <c r="E38">
        <v>1.0052</v>
      </c>
      <c r="F38">
        <v>73.4</v>
      </c>
      <c r="G38" s="4">
        <v>0.0047615740740740735</v>
      </c>
      <c r="H38" s="7">
        <v>392</v>
      </c>
      <c r="I38" s="4">
        <v>0.004283564814814815</v>
      </c>
      <c r="J38" s="7">
        <v>2819</v>
      </c>
    </row>
    <row r="39" spans="1:10" ht="12.75">
      <c r="A39" t="s">
        <v>43</v>
      </c>
      <c r="B39" s="5" t="s">
        <v>88</v>
      </c>
      <c r="C39">
        <v>35.2676</v>
      </c>
      <c r="D39">
        <v>24.9082</v>
      </c>
      <c r="E39">
        <v>1.004</v>
      </c>
      <c r="F39">
        <v>77.8</v>
      </c>
      <c r="G39" s="4">
        <v>0.004773148148148148</v>
      </c>
      <c r="H39" s="7">
        <v>2014</v>
      </c>
      <c r="I39" s="4">
        <v>0.004306712962962963</v>
      </c>
      <c r="J39" s="7">
        <v>904</v>
      </c>
    </row>
    <row r="40" spans="1:10" ht="12.75">
      <c r="A40" t="s">
        <v>44</v>
      </c>
      <c r="B40" s="1" t="s">
        <v>58</v>
      </c>
      <c r="C40" s="1"/>
      <c r="D40" s="1"/>
      <c r="E40" s="1"/>
      <c r="F40" s="1"/>
      <c r="G40" s="2">
        <v>0.0047708333333333335</v>
      </c>
      <c r="H40" s="1">
        <v>307</v>
      </c>
      <c r="I40" s="2">
        <v>0.00434837962962963</v>
      </c>
      <c r="J40" s="1">
        <v>751</v>
      </c>
    </row>
    <row r="41" spans="1:10" ht="12.75">
      <c r="A41" t="s">
        <v>45</v>
      </c>
      <c r="B41" s="5" t="s">
        <v>60</v>
      </c>
      <c r="C41" s="5"/>
      <c r="D41" s="5"/>
      <c r="E41" s="5"/>
      <c r="F41" s="5"/>
      <c r="G41" s="5"/>
      <c r="H41" s="5">
        <v>0</v>
      </c>
      <c r="I41" s="5"/>
      <c r="J41" s="5">
        <v>0</v>
      </c>
    </row>
    <row r="42" spans="1:10" ht="12.75">
      <c r="A42" t="s">
        <v>46</v>
      </c>
      <c r="B42" s="5" t="s">
        <v>89</v>
      </c>
      <c r="C42">
        <v>30.551</v>
      </c>
      <c r="D42">
        <v>21.3906</v>
      </c>
      <c r="E42">
        <v>1.0063</v>
      </c>
      <c r="F42">
        <v>81.2</v>
      </c>
      <c r="H42">
        <v>0</v>
      </c>
      <c r="J42">
        <v>0</v>
      </c>
    </row>
    <row r="43" spans="1:10" ht="12.75">
      <c r="A43" t="s">
        <v>47</v>
      </c>
      <c r="B43" s="5" t="s">
        <v>90</v>
      </c>
      <c r="C43">
        <v>44.83</v>
      </c>
      <c r="D43">
        <v>34.3047</v>
      </c>
      <c r="E43">
        <v>1.0063</v>
      </c>
      <c r="F43">
        <v>92.2</v>
      </c>
      <c r="H43">
        <v>0</v>
      </c>
      <c r="I43" s="4">
        <v>0.004311342592592592</v>
      </c>
      <c r="J43" s="7">
        <v>1841</v>
      </c>
    </row>
    <row r="44" spans="1:10" ht="12.75">
      <c r="A44" t="s">
        <v>48</v>
      </c>
      <c r="B44" s="5" t="s">
        <v>182</v>
      </c>
      <c r="C44">
        <v>38.7676</v>
      </c>
      <c r="D44">
        <v>29.4906</v>
      </c>
      <c r="E44">
        <v>1.009</v>
      </c>
      <c r="F44">
        <v>70.5</v>
      </c>
      <c r="G44" s="4">
        <v>0.0047777777777777775</v>
      </c>
      <c r="H44" s="7">
        <v>1139</v>
      </c>
      <c r="I44" s="4">
        <v>0.004292824074074074</v>
      </c>
      <c r="J44" s="7">
        <v>9591</v>
      </c>
    </row>
    <row r="45" spans="1:10" ht="12.75">
      <c r="A45" t="s">
        <v>49</v>
      </c>
      <c r="B45" s="5" t="s">
        <v>92</v>
      </c>
      <c r="C45">
        <v>31.0223</v>
      </c>
      <c r="D45">
        <v>25.7275</v>
      </c>
      <c r="E45">
        <v>1.002</v>
      </c>
      <c r="F45">
        <v>84.6</v>
      </c>
      <c r="G45" s="4">
        <v>0.004775462962962963</v>
      </c>
      <c r="H45">
        <v>700</v>
      </c>
      <c r="I45" s="4">
        <v>0.0042974537037037035</v>
      </c>
      <c r="J45" s="7">
        <v>1504</v>
      </c>
    </row>
    <row r="46" spans="1:10" ht="12.75">
      <c r="A46" t="s">
        <v>50</v>
      </c>
      <c r="B46" s="5" t="s">
        <v>93</v>
      </c>
      <c r="C46">
        <v>44.3823</v>
      </c>
      <c r="D46">
        <v>36.0096</v>
      </c>
      <c r="E46">
        <v>1.0075</v>
      </c>
      <c r="F46">
        <v>80</v>
      </c>
      <c r="G46" s="4">
        <v>0.004776620370370371</v>
      </c>
      <c r="H46">
        <v>640</v>
      </c>
      <c r="I46" s="4">
        <v>0.004310185185185185</v>
      </c>
      <c r="J46" s="7">
        <v>1164</v>
      </c>
    </row>
    <row r="47" spans="1:10" ht="12.75">
      <c r="A47" t="s">
        <v>51</v>
      </c>
      <c r="B47" s="5" t="s">
        <v>94</v>
      </c>
      <c r="C47">
        <v>38.7828</v>
      </c>
      <c r="D47">
        <v>28.7494</v>
      </c>
      <c r="E47">
        <v>1.0047</v>
      </c>
      <c r="F47">
        <v>67.7</v>
      </c>
      <c r="G47" s="4">
        <v>0.0047777777777777775</v>
      </c>
      <c r="H47" s="7">
        <v>7070</v>
      </c>
      <c r="I47" s="4">
        <v>0.0043055555555555555</v>
      </c>
      <c r="J47" s="7">
        <v>8441</v>
      </c>
    </row>
    <row r="48" spans="1:10" ht="12.75">
      <c r="A48" t="s">
        <v>52</v>
      </c>
      <c r="B48" s="1" t="s">
        <v>56</v>
      </c>
      <c r="C48" s="1"/>
      <c r="D48" s="1"/>
      <c r="E48" s="1"/>
      <c r="F48" s="1"/>
      <c r="G48" s="2">
        <v>0.004774305555555555</v>
      </c>
      <c r="H48" s="3">
        <v>5681</v>
      </c>
      <c r="I48" s="2">
        <v>0.0043136574074074075</v>
      </c>
      <c r="J48" s="3">
        <v>10864</v>
      </c>
    </row>
    <row r="49" spans="1:10" ht="12.75">
      <c r="A49" t="s">
        <v>53</v>
      </c>
      <c r="B49" s="1" t="s">
        <v>57</v>
      </c>
      <c r="C49" s="1"/>
      <c r="D49" s="1"/>
      <c r="E49" s="1"/>
      <c r="F49" s="1"/>
      <c r="G49" s="2">
        <v>0.004780092592592592</v>
      </c>
      <c r="H49" s="3">
        <v>3184</v>
      </c>
      <c r="I49" s="2">
        <v>0.004326388888888889</v>
      </c>
      <c r="J49" s="3">
        <v>5044</v>
      </c>
    </row>
    <row r="50" spans="1:10" ht="12.75">
      <c r="A50" t="s">
        <v>54</v>
      </c>
      <c r="B50" s="1" t="s">
        <v>58</v>
      </c>
      <c r="C50" s="1"/>
      <c r="D50" s="1"/>
      <c r="E50" s="1"/>
      <c r="F50" s="1"/>
      <c r="G50" s="2">
        <v>0.0047777777777777775</v>
      </c>
      <c r="H50" s="1">
        <v>412</v>
      </c>
      <c r="I50" s="2">
        <v>0.004342592592592592</v>
      </c>
      <c r="J50" s="1">
        <v>739</v>
      </c>
    </row>
    <row r="51" spans="1:10" ht="12.75">
      <c r="A51" t="s">
        <v>55</v>
      </c>
      <c r="B51" s="1" t="s">
        <v>59</v>
      </c>
      <c r="C51" s="1"/>
      <c r="D51" s="1"/>
      <c r="E51" s="1"/>
      <c r="F51" s="1"/>
      <c r="G51" s="2">
        <v>0.0047627314814814815</v>
      </c>
      <c r="H51" s="1">
        <v>131</v>
      </c>
      <c r="I51" s="2">
        <v>0.004377314814814815</v>
      </c>
      <c r="J51" s="1">
        <v>97</v>
      </c>
    </row>
    <row r="52" spans="2:10" ht="12.75">
      <c r="B52" s="1"/>
      <c r="C52" s="1"/>
      <c r="D52" s="1"/>
      <c r="E52" s="1"/>
      <c r="F52" s="1"/>
      <c r="G52" s="2"/>
      <c r="H52" s="1"/>
      <c r="I52" s="2"/>
      <c r="J52" s="1"/>
    </row>
    <row r="53" spans="2:10" ht="12.75">
      <c r="B53" s="1"/>
      <c r="C53" s="1"/>
      <c r="D53" s="1"/>
      <c r="E53" s="1"/>
      <c r="F53" s="1"/>
      <c r="G53" s="2"/>
      <c r="H53" s="1"/>
      <c r="I53" s="2"/>
      <c r="J53" s="1"/>
    </row>
    <row r="54" spans="1:10" ht="12.75">
      <c r="A54" s="1" t="s">
        <v>0</v>
      </c>
      <c r="B54" s="1" t="s">
        <v>1</v>
      </c>
      <c r="C54" s="1" t="s">
        <v>2</v>
      </c>
      <c r="D54" s="1" t="s">
        <v>4</v>
      </c>
      <c r="E54" s="1" t="s">
        <v>5</v>
      </c>
      <c r="F54" s="1" t="s">
        <v>7</v>
      </c>
      <c r="G54" s="1" t="s">
        <v>80</v>
      </c>
      <c r="H54" s="1"/>
      <c r="I54" s="1" t="s">
        <v>81</v>
      </c>
      <c r="J54" s="1"/>
    </row>
    <row r="55" spans="1:10" ht="12.75">
      <c r="A55" s="9">
        <v>38007</v>
      </c>
      <c r="B55" s="1"/>
      <c r="C55" s="1" t="s">
        <v>3</v>
      </c>
      <c r="D55" s="1" t="s">
        <v>3</v>
      </c>
      <c r="E55" s="1" t="s">
        <v>6</v>
      </c>
      <c r="F55" s="1" t="s">
        <v>8</v>
      </c>
      <c r="G55" s="1" t="s">
        <v>78</v>
      </c>
      <c r="H55" s="1" t="s">
        <v>79</v>
      </c>
      <c r="I55" s="1" t="s">
        <v>78</v>
      </c>
      <c r="J55" s="1" t="s">
        <v>79</v>
      </c>
    </row>
    <row r="56" spans="1:10" ht="12.75">
      <c r="A56" t="s">
        <v>95</v>
      </c>
      <c r="B56" s="1" t="s">
        <v>56</v>
      </c>
      <c r="C56" s="1"/>
      <c r="D56" s="1"/>
      <c r="E56" s="1"/>
      <c r="F56" s="1"/>
      <c r="G56" s="2">
        <v>0.0047615740740740735</v>
      </c>
      <c r="H56" s="3">
        <v>8448</v>
      </c>
      <c r="I56" s="2">
        <v>0.00433912037037037</v>
      </c>
      <c r="J56" s="3">
        <v>8048</v>
      </c>
    </row>
    <row r="57" spans="1:10" ht="12.75">
      <c r="A57" t="s">
        <v>96</v>
      </c>
      <c r="B57" s="1" t="s">
        <v>57</v>
      </c>
      <c r="C57" s="1"/>
      <c r="D57" s="1"/>
      <c r="E57" s="1"/>
      <c r="F57" s="1"/>
      <c r="G57" s="2">
        <v>0.004768518518518518</v>
      </c>
      <c r="H57" s="3">
        <v>6731</v>
      </c>
      <c r="I57" s="2">
        <v>0.004320601851851852</v>
      </c>
      <c r="J57" s="3">
        <v>10091</v>
      </c>
    </row>
    <row r="58" spans="1:10" ht="12.75">
      <c r="A58" t="s">
        <v>97</v>
      </c>
      <c r="B58" s="1" t="s">
        <v>58</v>
      </c>
      <c r="C58" s="1"/>
      <c r="D58" s="1"/>
      <c r="E58" s="1"/>
      <c r="F58" s="1"/>
      <c r="G58" s="2">
        <v>0.004771990740740741</v>
      </c>
      <c r="H58" s="1">
        <v>900</v>
      </c>
      <c r="I58" s="2">
        <v>0.0043437499999999995</v>
      </c>
      <c r="J58" s="1">
        <v>812</v>
      </c>
    </row>
    <row r="59" spans="1:10" ht="12.75">
      <c r="A59" t="s">
        <v>98</v>
      </c>
      <c r="B59" s="1" t="s">
        <v>59</v>
      </c>
      <c r="C59" s="1"/>
      <c r="D59" s="1"/>
      <c r="E59" s="1"/>
      <c r="F59" s="1"/>
      <c r="G59" s="2">
        <v>0.004780092592592592</v>
      </c>
      <c r="H59" s="1">
        <v>124</v>
      </c>
      <c r="I59" s="1"/>
      <c r="J59" s="1">
        <v>0</v>
      </c>
    </row>
    <row r="60" spans="1:10" ht="12.75">
      <c r="A60" t="s">
        <v>99</v>
      </c>
      <c r="B60" s="5" t="s">
        <v>60</v>
      </c>
      <c r="C60" s="5"/>
      <c r="D60" s="5"/>
      <c r="E60" s="5"/>
      <c r="F60" s="5"/>
      <c r="G60" s="5"/>
      <c r="H60" s="5">
        <v>0</v>
      </c>
      <c r="I60" s="5"/>
      <c r="J60" s="5">
        <v>0</v>
      </c>
    </row>
    <row r="61" spans="1:10" ht="12.75">
      <c r="A61" t="s">
        <v>100</v>
      </c>
      <c r="B61" s="5" t="s">
        <v>114</v>
      </c>
      <c r="C61">
        <v>40.128</v>
      </c>
      <c r="D61">
        <v>33.8222</v>
      </c>
      <c r="E61">
        <v>1.0123</v>
      </c>
      <c r="F61">
        <v>96</v>
      </c>
      <c r="H61">
        <v>0</v>
      </c>
      <c r="I61" s="4">
        <v>0.0043124999999999995</v>
      </c>
      <c r="J61">
        <v>227</v>
      </c>
    </row>
    <row r="62" spans="1:10" ht="12.75">
      <c r="A62" t="s">
        <v>101</v>
      </c>
      <c r="B62" s="5" t="s">
        <v>115</v>
      </c>
      <c r="C62">
        <v>40.128</v>
      </c>
      <c r="D62">
        <v>33.8222</v>
      </c>
      <c r="E62">
        <v>1.0097</v>
      </c>
      <c r="F62">
        <v>96.7</v>
      </c>
      <c r="G62" s="4">
        <v>0.004774305555555555</v>
      </c>
      <c r="H62">
        <v>421</v>
      </c>
      <c r="J62">
        <v>0</v>
      </c>
    </row>
    <row r="63" spans="1:10" ht="12.75">
      <c r="A63" t="s">
        <v>102</v>
      </c>
      <c r="B63" s="5" t="s">
        <v>116</v>
      </c>
      <c r="C63">
        <v>40.128</v>
      </c>
      <c r="D63">
        <v>33.8222</v>
      </c>
      <c r="E63">
        <v>1.0057</v>
      </c>
      <c r="F63">
        <v>95.9</v>
      </c>
      <c r="G63" s="4">
        <v>0.0047777777777777775</v>
      </c>
      <c r="H63">
        <v>112</v>
      </c>
      <c r="I63" s="4">
        <v>0.004349537037037037</v>
      </c>
      <c r="J63">
        <v>66</v>
      </c>
    </row>
    <row r="64" spans="1:10" ht="12.75">
      <c r="A64" t="s">
        <v>103</v>
      </c>
      <c r="B64" s="5" t="s">
        <v>117</v>
      </c>
      <c r="C64">
        <v>40.128</v>
      </c>
      <c r="D64">
        <v>33.8222</v>
      </c>
      <c r="E64">
        <v>1.0048</v>
      </c>
      <c r="F64">
        <v>96.9</v>
      </c>
      <c r="G64" s="4">
        <v>0.0047858796296296295</v>
      </c>
      <c r="H64">
        <v>564</v>
      </c>
      <c r="J64">
        <v>0</v>
      </c>
    </row>
    <row r="65" spans="1:10" ht="12.75">
      <c r="A65" t="s">
        <v>104</v>
      </c>
      <c r="B65" s="5" t="s">
        <v>118</v>
      </c>
      <c r="C65">
        <v>40.128</v>
      </c>
      <c r="D65">
        <v>33.8222</v>
      </c>
      <c r="E65">
        <v>1.0039</v>
      </c>
      <c r="F65">
        <v>98.5</v>
      </c>
      <c r="G65" s="4">
        <v>0.004771990740740741</v>
      </c>
      <c r="H65">
        <v>484</v>
      </c>
      <c r="I65" s="4">
        <v>0.004368055555555556</v>
      </c>
      <c r="J65">
        <v>111</v>
      </c>
    </row>
    <row r="66" spans="1:10" ht="12.75">
      <c r="A66" t="s">
        <v>105</v>
      </c>
      <c r="B66" s="5" t="s">
        <v>119</v>
      </c>
      <c r="C66">
        <v>40.128</v>
      </c>
      <c r="D66">
        <v>33.8222</v>
      </c>
      <c r="E66">
        <v>1.0025</v>
      </c>
      <c r="F66">
        <v>97.9</v>
      </c>
      <c r="G66" s="4">
        <v>0.004775462962962963</v>
      </c>
      <c r="H66" s="7">
        <v>1599</v>
      </c>
      <c r="J66">
        <v>0</v>
      </c>
    </row>
    <row r="67" spans="1:10" ht="12.75">
      <c r="A67" t="s">
        <v>106</v>
      </c>
      <c r="B67" s="1" t="s">
        <v>58</v>
      </c>
      <c r="C67" s="1"/>
      <c r="E67" s="1"/>
      <c r="F67" s="1"/>
      <c r="G67" s="2">
        <v>0.004773148148148148</v>
      </c>
      <c r="H67" s="1">
        <v>520</v>
      </c>
      <c r="I67" s="2">
        <v>0.004381944444444444</v>
      </c>
      <c r="J67" s="1">
        <v>144</v>
      </c>
    </row>
    <row r="68" spans="1:10" ht="12.75">
      <c r="A68" t="s">
        <v>107</v>
      </c>
      <c r="B68" s="5" t="s">
        <v>60</v>
      </c>
      <c r="H68">
        <v>0</v>
      </c>
      <c r="J68">
        <v>0</v>
      </c>
    </row>
    <row r="69" spans="1:10" ht="12.75">
      <c r="A69" t="s">
        <v>108</v>
      </c>
      <c r="B69" s="5" t="s">
        <v>120</v>
      </c>
      <c r="C69">
        <v>40.128</v>
      </c>
      <c r="D69">
        <v>33.8222</v>
      </c>
      <c r="E69">
        <v>1.0054</v>
      </c>
      <c r="F69">
        <v>96.4</v>
      </c>
      <c r="G69" s="4">
        <v>0.004771990740740741</v>
      </c>
      <c r="H69" s="7">
        <v>3026</v>
      </c>
      <c r="J69">
        <v>0</v>
      </c>
    </row>
    <row r="70" spans="1:10" ht="12.75">
      <c r="A70" t="s">
        <v>109</v>
      </c>
      <c r="B70" s="5" t="s">
        <v>121</v>
      </c>
      <c r="C70">
        <v>34.9854</v>
      </c>
      <c r="D70">
        <v>27.6092</v>
      </c>
      <c r="E70">
        <v>1.0023</v>
      </c>
      <c r="F70">
        <v>82.5</v>
      </c>
      <c r="H70">
        <v>0</v>
      </c>
      <c r="J70">
        <v>0</v>
      </c>
    </row>
    <row r="71" spans="1:10" ht="12.75">
      <c r="A71" t="s">
        <v>110</v>
      </c>
      <c r="B71" s="5" t="s">
        <v>122</v>
      </c>
      <c r="C71">
        <v>34.9854</v>
      </c>
      <c r="D71">
        <v>27.6092</v>
      </c>
      <c r="E71">
        <v>1.0035</v>
      </c>
      <c r="F71">
        <v>86.5</v>
      </c>
      <c r="G71" s="4">
        <v>0.0047708333333333335</v>
      </c>
      <c r="H71">
        <v>229</v>
      </c>
      <c r="J71">
        <v>0</v>
      </c>
    </row>
    <row r="72" spans="1:10" ht="12.75">
      <c r="A72" t="s">
        <v>111</v>
      </c>
      <c r="B72" s="5" t="s">
        <v>123</v>
      </c>
      <c r="C72">
        <v>34.9854</v>
      </c>
      <c r="D72">
        <v>27.6092</v>
      </c>
      <c r="E72">
        <v>1.0011</v>
      </c>
      <c r="F72">
        <v>83.5</v>
      </c>
      <c r="G72" s="4">
        <v>0.00478125</v>
      </c>
      <c r="H72">
        <v>281</v>
      </c>
      <c r="J72">
        <v>0</v>
      </c>
    </row>
    <row r="73" spans="1:10" ht="12.75">
      <c r="A73" t="s">
        <v>112</v>
      </c>
      <c r="B73" s="5" t="s">
        <v>124</v>
      </c>
      <c r="C73">
        <v>34.9854</v>
      </c>
      <c r="D73">
        <v>27.6092</v>
      </c>
      <c r="E73">
        <v>1.0015</v>
      </c>
      <c r="F73">
        <v>81.7</v>
      </c>
      <c r="G73" s="4">
        <v>0.004759259259259259</v>
      </c>
      <c r="H73">
        <v>90</v>
      </c>
      <c r="J73">
        <v>0</v>
      </c>
    </row>
    <row r="74" spans="1:10" ht="12.75">
      <c r="A74" t="s">
        <v>113</v>
      </c>
      <c r="B74" s="5" t="s">
        <v>125</v>
      </c>
      <c r="C74">
        <v>34.9854</v>
      </c>
      <c r="D74">
        <v>27.6092</v>
      </c>
      <c r="E74">
        <v>1.0099</v>
      </c>
      <c r="F74">
        <v>92</v>
      </c>
      <c r="G74" s="4">
        <v>0.004768518518518518</v>
      </c>
      <c r="H74">
        <v>149</v>
      </c>
      <c r="I74" s="4">
        <v>0.004302083333333334</v>
      </c>
      <c r="J74">
        <v>307</v>
      </c>
    </row>
    <row r="75" spans="1:10" ht="12.75">
      <c r="A75" t="s">
        <v>126</v>
      </c>
      <c r="B75" s="1" t="s">
        <v>58</v>
      </c>
      <c r="C75" s="1"/>
      <c r="D75" s="1"/>
      <c r="E75" s="1"/>
      <c r="F75" s="1"/>
      <c r="G75" s="1"/>
      <c r="H75" s="1">
        <v>0</v>
      </c>
      <c r="I75" s="1"/>
      <c r="J75" s="1">
        <v>0</v>
      </c>
    </row>
    <row r="76" spans="1:10" ht="12.75">
      <c r="A76" t="s">
        <v>127</v>
      </c>
      <c r="B76" s="5" t="s">
        <v>60</v>
      </c>
      <c r="H76">
        <v>0</v>
      </c>
      <c r="J76">
        <v>0</v>
      </c>
    </row>
    <row r="77" spans="1:10" ht="12.75">
      <c r="A77" t="s">
        <v>128</v>
      </c>
      <c r="B77" s="5" t="s">
        <v>155</v>
      </c>
      <c r="C77">
        <v>34.9854</v>
      </c>
      <c r="D77">
        <v>27.6092</v>
      </c>
      <c r="E77">
        <v>1.0018</v>
      </c>
      <c r="F77">
        <v>92.8</v>
      </c>
      <c r="G77" s="4">
        <v>0.004773148148148148</v>
      </c>
      <c r="H77">
        <v>393</v>
      </c>
      <c r="I77" s="4">
        <v>0.004306712962962963</v>
      </c>
      <c r="J77">
        <v>139</v>
      </c>
    </row>
    <row r="78" spans="1:10" ht="12.75">
      <c r="A78" t="s">
        <v>129</v>
      </c>
      <c r="B78" s="5" t="s">
        <v>156</v>
      </c>
      <c r="C78">
        <v>34.9854</v>
      </c>
      <c r="D78">
        <v>27.6092</v>
      </c>
      <c r="E78">
        <v>1.0004</v>
      </c>
      <c r="F78">
        <v>100.2</v>
      </c>
      <c r="G78" s="4">
        <v>0.004771990740740741</v>
      </c>
      <c r="H78" s="7">
        <v>1021</v>
      </c>
      <c r="I78" s="4">
        <v>0.0043124999999999995</v>
      </c>
      <c r="J78" s="5">
        <v>89</v>
      </c>
    </row>
    <row r="79" spans="1:10" ht="12.75">
      <c r="A79" t="s">
        <v>130</v>
      </c>
      <c r="B79" s="5" t="s">
        <v>157</v>
      </c>
      <c r="C79">
        <v>43.1252</v>
      </c>
      <c r="D79">
        <v>30.9873</v>
      </c>
      <c r="E79">
        <v>1.007</v>
      </c>
      <c r="F79">
        <v>82.2</v>
      </c>
      <c r="G79" s="4">
        <v>0.004775462962962963</v>
      </c>
      <c r="H79" s="7">
        <v>9194</v>
      </c>
      <c r="I79" s="4">
        <v>0.004309027777777778</v>
      </c>
      <c r="J79" s="7">
        <v>7984</v>
      </c>
    </row>
    <row r="80" spans="1:10" ht="12.75">
      <c r="A80" t="s">
        <v>131</v>
      </c>
      <c r="B80" s="5" t="s">
        <v>158</v>
      </c>
      <c r="C80">
        <v>41.4694</v>
      </c>
      <c r="D80">
        <v>32.0861</v>
      </c>
      <c r="E80">
        <v>1.001</v>
      </c>
      <c r="F80">
        <v>88.4</v>
      </c>
      <c r="G80" s="4">
        <v>0.004774305555555555</v>
      </c>
      <c r="H80" s="7">
        <v>1555</v>
      </c>
      <c r="I80" s="4">
        <v>0.004326388888888889</v>
      </c>
      <c r="J80" s="7">
        <v>1121</v>
      </c>
    </row>
    <row r="81" spans="1:10" ht="12.75">
      <c r="A81" t="s">
        <v>132</v>
      </c>
      <c r="B81" s="5" t="s">
        <v>159</v>
      </c>
      <c r="C81">
        <v>33.7014</v>
      </c>
      <c r="D81">
        <v>25.731</v>
      </c>
      <c r="E81">
        <v>1.0085</v>
      </c>
      <c r="F81">
        <v>71.7</v>
      </c>
      <c r="G81" s="4">
        <v>0.004771990740740741</v>
      </c>
      <c r="H81" s="7">
        <v>13654</v>
      </c>
      <c r="I81" s="4">
        <v>0.004324074074074074</v>
      </c>
      <c r="J81" s="7">
        <v>10689</v>
      </c>
    </row>
    <row r="82" spans="1:10" ht="12.75">
      <c r="A82" t="s">
        <v>133</v>
      </c>
      <c r="B82" s="5" t="s">
        <v>160</v>
      </c>
      <c r="C82">
        <v>30.2992</v>
      </c>
      <c r="D82">
        <v>21.0726</v>
      </c>
      <c r="E82">
        <v>1.003</v>
      </c>
      <c r="F82">
        <v>60.6</v>
      </c>
      <c r="G82" s="4">
        <v>0.004771990740740741</v>
      </c>
      <c r="H82" s="7">
        <v>1295</v>
      </c>
      <c r="I82" s="4">
        <v>0.004318287037037037</v>
      </c>
      <c r="J82" s="7">
        <v>1183</v>
      </c>
    </row>
    <row r="83" spans="1:10" ht="12.75">
      <c r="A83" t="s">
        <v>134</v>
      </c>
      <c r="B83" s="1" t="s">
        <v>58</v>
      </c>
      <c r="C83" s="1"/>
      <c r="D83" s="1"/>
      <c r="E83" s="1"/>
      <c r="F83" s="1"/>
      <c r="G83" s="1"/>
      <c r="H83" s="1">
        <v>0</v>
      </c>
      <c r="I83" s="1"/>
      <c r="J83" s="1">
        <v>0</v>
      </c>
    </row>
    <row r="84" spans="1:10" ht="12.75">
      <c r="A84" t="s">
        <v>135</v>
      </c>
      <c r="B84" s="5" t="s">
        <v>60</v>
      </c>
      <c r="H84" s="7">
        <v>0</v>
      </c>
      <c r="J84" s="7">
        <v>0</v>
      </c>
    </row>
    <row r="85" spans="1:10" ht="12.75">
      <c r="A85" t="s">
        <v>136</v>
      </c>
      <c r="B85" s="5" t="s">
        <v>161</v>
      </c>
      <c r="C85">
        <v>37.8401</v>
      </c>
      <c r="D85">
        <v>27.2546</v>
      </c>
      <c r="E85">
        <v>1.0027</v>
      </c>
      <c r="F85">
        <v>69.5</v>
      </c>
      <c r="G85" s="4">
        <v>0.004771990740740741</v>
      </c>
      <c r="H85" s="7">
        <v>225</v>
      </c>
      <c r="I85" s="4">
        <v>0.004318287037037037</v>
      </c>
      <c r="J85" s="7">
        <v>804</v>
      </c>
    </row>
    <row r="86" spans="1:10" ht="12.75">
      <c r="A86" t="s">
        <v>137</v>
      </c>
      <c r="B86" s="5" t="s">
        <v>162</v>
      </c>
      <c r="C86">
        <v>40.7949</v>
      </c>
      <c r="D86">
        <v>30.316</v>
      </c>
      <c r="E86">
        <v>1.0003</v>
      </c>
      <c r="F86">
        <v>83.6</v>
      </c>
      <c r="G86" s="4">
        <v>0.004773148148148148</v>
      </c>
      <c r="H86" s="7">
        <v>230</v>
      </c>
      <c r="J86" s="7">
        <v>0</v>
      </c>
    </row>
    <row r="87" spans="1:10" ht="12.75">
      <c r="A87" t="s">
        <v>138</v>
      </c>
      <c r="B87" s="5" t="s">
        <v>163</v>
      </c>
      <c r="C87">
        <v>40.128</v>
      </c>
      <c r="D87">
        <v>33.8222</v>
      </c>
      <c r="E87">
        <v>1.009</v>
      </c>
      <c r="F87">
        <v>89.2</v>
      </c>
      <c r="H87" s="7">
        <v>0</v>
      </c>
      <c r="J87" s="7">
        <v>0</v>
      </c>
    </row>
    <row r="88" spans="1:10" ht="12.75">
      <c r="A88" t="s">
        <v>139</v>
      </c>
      <c r="B88" s="5" t="s">
        <v>164</v>
      </c>
      <c r="C88">
        <v>44.1997</v>
      </c>
      <c r="D88">
        <v>36.7934</v>
      </c>
      <c r="E88">
        <v>1.002</v>
      </c>
      <c r="F88">
        <v>88.4</v>
      </c>
      <c r="G88" s="4">
        <v>0.004766203703703704</v>
      </c>
      <c r="H88" s="7">
        <v>166</v>
      </c>
      <c r="J88" s="7">
        <v>0</v>
      </c>
    </row>
    <row r="89" spans="1:10" ht="12.75">
      <c r="A89" t="s">
        <v>140</v>
      </c>
      <c r="B89" s="5" t="s">
        <v>165</v>
      </c>
      <c r="C89">
        <v>34.9854</v>
      </c>
      <c r="D89">
        <v>27.6092</v>
      </c>
      <c r="E89">
        <v>1.0017</v>
      </c>
      <c r="F89">
        <v>87.9</v>
      </c>
      <c r="H89" s="7">
        <v>0</v>
      </c>
      <c r="J89" s="7">
        <v>0</v>
      </c>
    </row>
    <row r="90" spans="1:10" ht="12.75">
      <c r="A90" t="s">
        <v>141</v>
      </c>
      <c r="B90" s="5" t="s">
        <v>166</v>
      </c>
      <c r="C90">
        <v>36.3147</v>
      </c>
      <c r="D90">
        <v>29.348</v>
      </c>
      <c r="E90">
        <v>1.002</v>
      </c>
      <c r="F90">
        <v>92.1</v>
      </c>
      <c r="H90" s="7">
        <v>0</v>
      </c>
      <c r="J90" s="7">
        <v>0</v>
      </c>
    </row>
    <row r="91" spans="1:10" ht="12.75">
      <c r="A91" t="s">
        <v>142</v>
      </c>
      <c r="B91" s="1" t="s">
        <v>58</v>
      </c>
      <c r="C91" s="1"/>
      <c r="D91" s="1"/>
      <c r="E91" s="1"/>
      <c r="F91" s="1"/>
      <c r="G91" s="1"/>
      <c r="H91" s="1">
        <v>0</v>
      </c>
      <c r="I91" s="1"/>
      <c r="J91" s="1">
        <v>0</v>
      </c>
    </row>
    <row r="92" spans="1:10" ht="12.75">
      <c r="A92" t="s">
        <v>143</v>
      </c>
      <c r="B92" s="5" t="s">
        <v>60</v>
      </c>
      <c r="H92" s="7">
        <v>0</v>
      </c>
      <c r="J92" s="7">
        <v>0</v>
      </c>
    </row>
    <row r="93" spans="1:10" ht="12.75">
      <c r="A93" s="1"/>
      <c r="B93" s="1"/>
      <c r="C93" s="1" t="s">
        <v>167</v>
      </c>
      <c r="D93" s="1" t="s">
        <v>169</v>
      </c>
      <c r="E93" s="1"/>
      <c r="F93" s="1" t="s">
        <v>7</v>
      </c>
      <c r="G93" s="1"/>
      <c r="H93" s="3"/>
      <c r="I93" s="1"/>
      <c r="J93" s="3"/>
    </row>
    <row r="94" spans="1:10" ht="12.75">
      <c r="A94" s="1"/>
      <c r="B94" s="1"/>
      <c r="C94" s="1" t="s">
        <v>168</v>
      </c>
      <c r="D94" s="1" t="s">
        <v>8</v>
      </c>
      <c r="E94" s="1"/>
      <c r="F94" s="1" t="s">
        <v>178</v>
      </c>
      <c r="G94" s="1"/>
      <c r="H94" s="3"/>
      <c r="I94" s="1"/>
      <c r="J94" s="3"/>
    </row>
    <row r="95" spans="1:10" ht="12.75">
      <c r="A95" t="s">
        <v>144</v>
      </c>
      <c r="B95" s="5" t="s">
        <v>170</v>
      </c>
      <c r="C95">
        <v>150</v>
      </c>
      <c r="D95">
        <v>11.8</v>
      </c>
      <c r="F95" t="s">
        <v>173</v>
      </c>
      <c r="G95" s="4">
        <v>0.004759259259259259</v>
      </c>
      <c r="H95">
        <v>110</v>
      </c>
      <c r="I95" s="4">
        <v>0.00431712962962963</v>
      </c>
      <c r="J95">
        <v>60</v>
      </c>
    </row>
    <row r="96" spans="1:10" ht="12.75">
      <c r="A96" t="s">
        <v>145</v>
      </c>
      <c r="B96" s="5" t="s">
        <v>182</v>
      </c>
      <c r="C96">
        <v>152</v>
      </c>
      <c r="D96">
        <v>6.8</v>
      </c>
      <c r="F96" t="s">
        <v>171</v>
      </c>
      <c r="H96">
        <v>0</v>
      </c>
      <c r="J96">
        <v>0</v>
      </c>
    </row>
    <row r="97" spans="1:10" ht="12.75">
      <c r="A97" t="s">
        <v>146</v>
      </c>
      <c r="B97" s="5" t="s">
        <v>92</v>
      </c>
      <c r="C97">
        <v>150</v>
      </c>
      <c r="D97">
        <v>3.7</v>
      </c>
      <c r="F97" t="s">
        <v>172</v>
      </c>
      <c r="G97" s="4">
        <v>0.004765046296296296</v>
      </c>
      <c r="H97" s="7">
        <v>2923</v>
      </c>
      <c r="I97" s="4">
        <v>0.00431712962962963</v>
      </c>
      <c r="J97">
        <v>91</v>
      </c>
    </row>
    <row r="98" spans="1:10" ht="12.75">
      <c r="A98" t="s">
        <v>147</v>
      </c>
      <c r="B98" s="5" t="s">
        <v>93</v>
      </c>
      <c r="C98">
        <v>148</v>
      </c>
      <c r="D98">
        <v>6.4</v>
      </c>
      <c r="F98" t="s">
        <v>174</v>
      </c>
      <c r="H98">
        <v>0</v>
      </c>
      <c r="J98">
        <v>0</v>
      </c>
    </row>
    <row r="99" spans="1:10" ht="12.75">
      <c r="A99" t="s">
        <v>148</v>
      </c>
      <c r="B99" s="5" t="s">
        <v>162</v>
      </c>
      <c r="C99">
        <v>154</v>
      </c>
      <c r="D99">
        <v>3.8</v>
      </c>
      <c r="F99" t="s">
        <v>175</v>
      </c>
      <c r="H99">
        <v>0</v>
      </c>
      <c r="J99">
        <v>0</v>
      </c>
    </row>
    <row r="100" spans="1:10" ht="12.75">
      <c r="A100" t="s">
        <v>149</v>
      </c>
      <c r="B100" s="5" t="s">
        <v>165</v>
      </c>
      <c r="C100">
        <v>154</v>
      </c>
      <c r="D100">
        <v>5.2</v>
      </c>
      <c r="F100" t="s">
        <v>176</v>
      </c>
      <c r="H100">
        <v>0</v>
      </c>
      <c r="J100">
        <v>0</v>
      </c>
    </row>
    <row r="101" spans="1:10" ht="12.75">
      <c r="A101" t="s">
        <v>150</v>
      </c>
      <c r="B101" s="5" t="s">
        <v>166</v>
      </c>
      <c r="C101">
        <v>150</v>
      </c>
      <c r="D101">
        <v>4</v>
      </c>
      <c r="F101" t="s">
        <v>177</v>
      </c>
      <c r="G101" s="4">
        <v>0.004766203703703704</v>
      </c>
      <c r="H101">
        <v>767</v>
      </c>
      <c r="I101" s="4">
        <v>0.004412037037037037</v>
      </c>
      <c r="J101">
        <v>166</v>
      </c>
    </row>
    <row r="102" spans="1:10" ht="12.75">
      <c r="A102" t="s">
        <v>151</v>
      </c>
      <c r="B102" s="1" t="s">
        <v>56</v>
      </c>
      <c r="C102" s="1"/>
      <c r="D102" s="1"/>
      <c r="E102" s="1"/>
      <c r="F102" s="1"/>
      <c r="G102" s="2">
        <v>0.004765046296296296</v>
      </c>
      <c r="H102" s="3">
        <v>11926</v>
      </c>
      <c r="I102" s="2">
        <v>0.0042986111111111116</v>
      </c>
      <c r="J102" s="3">
        <v>24169</v>
      </c>
    </row>
    <row r="103" spans="1:10" ht="12.75">
      <c r="A103" t="s">
        <v>152</v>
      </c>
      <c r="B103" s="1" t="s">
        <v>57</v>
      </c>
      <c r="C103" s="1"/>
      <c r="D103" s="1"/>
      <c r="E103" s="1"/>
      <c r="F103" s="1"/>
      <c r="G103" s="2">
        <v>0.004765046296296296</v>
      </c>
      <c r="H103" s="3">
        <v>3827</v>
      </c>
      <c r="I103" s="2">
        <v>0.00431712962962963</v>
      </c>
      <c r="J103" s="3">
        <v>5021</v>
      </c>
    </row>
    <row r="104" spans="1:10" ht="12.75">
      <c r="A104" t="s">
        <v>153</v>
      </c>
      <c r="B104" s="1" t="s">
        <v>58</v>
      </c>
      <c r="C104" s="1"/>
      <c r="D104" s="1"/>
      <c r="E104" s="1"/>
      <c r="F104" s="1"/>
      <c r="G104" s="1"/>
      <c r="H104" s="1">
        <v>0</v>
      </c>
      <c r="I104" s="2">
        <v>0.004342592592592592</v>
      </c>
      <c r="J104" s="1">
        <v>479</v>
      </c>
    </row>
    <row r="105" spans="1:10" ht="12.75">
      <c r="A105" t="s">
        <v>154</v>
      </c>
      <c r="B105" s="1" t="s">
        <v>59</v>
      </c>
      <c r="C105" s="1"/>
      <c r="D105" s="1"/>
      <c r="E105" s="1"/>
      <c r="F105" s="1"/>
      <c r="G105" s="1"/>
      <c r="H105" s="1">
        <v>0</v>
      </c>
      <c r="I105" s="1"/>
      <c r="J105" s="1">
        <v>0</v>
      </c>
    </row>
  </sheetData>
  <printOptions/>
  <pageMargins left="0.65" right="0.39" top="0.68" bottom="0.28" header="0" footer="0"/>
  <pageSetup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F1">
      <selection activeCell="H1" sqref="H1"/>
    </sheetView>
  </sheetViews>
  <sheetFormatPr defaultColWidth="9.140625" defaultRowHeight="12.75"/>
  <cols>
    <col min="1" max="1" width="10.28125" style="0" bestFit="1" customWidth="1"/>
    <col min="2" max="2" width="13.8515625" style="0" bestFit="1" customWidth="1"/>
    <col min="7" max="7" width="11.140625" style="0" customWidth="1"/>
  </cols>
  <sheetData>
    <row r="1" ht="13.5" thickBot="1">
      <c r="A1" s="1" t="s">
        <v>221</v>
      </c>
    </row>
    <row r="2" spans="1:9" ht="12.75">
      <c r="A2" s="13" t="s">
        <v>0</v>
      </c>
      <c r="B2" s="14" t="s">
        <v>1</v>
      </c>
      <c r="C2" s="14" t="s">
        <v>80</v>
      </c>
      <c r="D2" s="14"/>
      <c r="E2" s="15"/>
      <c r="F2" s="14" t="s">
        <v>222</v>
      </c>
      <c r="G2" s="15"/>
      <c r="H2" s="15"/>
      <c r="I2" s="16"/>
    </row>
    <row r="3" spans="1:9" ht="25.5">
      <c r="A3" s="17"/>
      <c r="B3" s="18"/>
      <c r="C3" s="18" t="s">
        <v>78</v>
      </c>
      <c r="D3" s="18" t="s">
        <v>79</v>
      </c>
      <c r="E3" s="18" t="s">
        <v>199</v>
      </c>
      <c r="F3" s="19" t="s">
        <v>190</v>
      </c>
      <c r="G3" s="20" t="s">
        <v>196</v>
      </c>
      <c r="H3" s="21"/>
      <c r="I3" s="22"/>
    </row>
    <row r="4" spans="1:9" ht="12.75">
      <c r="A4" s="23" t="s">
        <v>9</v>
      </c>
      <c r="B4" s="18" t="s">
        <v>56</v>
      </c>
      <c r="C4" s="24">
        <v>0.004767361111111111</v>
      </c>
      <c r="D4" s="25">
        <v>12664</v>
      </c>
      <c r="E4" s="18"/>
      <c r="F4" s="26">
        <v>450</v>
      </c>
      <c r="G4" s="27">
        <v>9679.75</v>
      </c>
      <c r="H4" s="21"/>
      <c r="I4" s="22"/>
    </row>
    <row r="5" spans="1:9" ht="12.75">
      <c r="A5" s="23" t="s">
        <v>52</v>
      </c>
      <c r="B5" s="18" t="s">
        <v>56</v>
      </c>
      <c r="C5" s="24">
        <v>0.004774305555555555</v>
      </c>
      <c r="D5" s="25">
        <v>5681</v>
      </c>
      <c r="E5" s="18"/>
      <c r="F5" s="26">
        <v>225</v>
      </c>
      <c r="G5" s="27">
        <v>4961.5</v>
      </c>
      <c r="H5" s="21"/>
      <c r="I5" s="22"/>
    </row>
    <row r="6" spans="1:9" ht="12.75">
      <c r="A6" s="23" t="s">
        <v>95</v>
      </c>
      <c r="B6" s="18" t="s">
        <v>56</v>
      </c>
      <c r="C6" s="24">
        <v>0.0047615740740740735</v>
      </c>
      <c r="D6" s="25">
        <v>8448</v>
      </c>
      <c r="E6" s="18"/>
      <c r="F6" s="26">
        <v>36</v>
      </c>
      <c r="G6" s="27">
        <v>627.8888888888889</v>
      </c>
      <c r="H6" s="21"/>
      <c r="I6" s="22"/>
    </row>
    <row r="7" spans="1:9" ht="12.75">
      <c r="A7" s="23" t="s">
        <v>151</v>
      </c>
      <c r="B7" s="18" t="s">
        <v>56</v>
      </c>
      <c r="C7" s="24">
        <v>0.004765046296296296</v>
      </c>
      <c r="D7" s="25">
        <v>11926</v>
      </c>
      <c r="E7" s="28">
        <f>AVERAGE(D4:D7)</f>
        <v>9679.75</v>
      </c>
      <c r="F7" s="26">
        <v>9</v>
      </c>
      <c r="G7" s="27">
        <v>127.5</v>
      </c>
      <c r="H7" s="21"/>
      <c r="I7" s="22"/>
    </row>
    <row r="8" spans="1:9" ht="12.75">
      <c r="A8" s="23"/>
      <c r="B8" s="18"/>
      <c r="C8" s="24"/>
      <c r="D8" s="25"/>
      <c r="E8" s="18"/>
      <c r="F8" s="29"/>
      <c r="G8" s="30"/>
      <c r="H8" s="21"/>
      <c r="I8" s="22"/>
    </row>
    <row r="9" spans="1:9" ht="12.75">
      <c r="A9" s="23" t="s">
        <v>10</v>
      </c>
      <c r="B9" s="18" t="s">
        <v>57</v>
      </c>
      <c r="C9" s="24">
        <v>0.004765046296296296</v>
      </c>
      <c r="D9" s="25">
        <v>6104</v>
      </c>
      <c r="E9" s="18"/>
      <c r="F9" s="29"/>
      <c r="G9" s="21"/>
      <c r="H9" s="21"/>
      <c r="I9" s="22"/>
    </row>
    <row r="10" spans="1:9" ht="12.75">
      <c r="A10" s="23" t="s">
        <v>53</v>
      </c>
      <c r="B10" s="18" t="s">
        <v>57</v>
      </c>
      <c r="C10" s="24">
        <v>0.004780092592592592</v>
      </c>
      <c r="D10" s="25">
        <v>3184</v>
      </c>
      <c r="E10" s="18"/>
      <c r="F10" s="29"/>
      <c r="G10" s="30"/>
      <c r="H10" s="21"/>
      <c r="I10" s="22"/>
    </row>
    <row r="11" spans="1:9" ht="12.75">
      <c r="A11" s="23" t="s">
        <v>96</v>
      </c>
      <c r="B11" s="18" t="s">
        <v>57</v>
      </c>
      <c r="C11" s="24">
        <v>0.004768518518518518</v>
      </c>
      <c r="D11" s="25">
        <v>6731</v>
      </c>
      <c r="E11" s="18"/>
      <c r="F11" s="29"/>
      <c r="G11" s="30"/>
      <c r="H11" s="21"/>
      <c r="I11" s="22"/>
    </row>
    <row r="12" spans="1:9" ht="12.75">
      <c r="A12" s="23" t="s">
        <v>152</v>
      </c>
      <c r="B12" s="18" t="s">
        <v>57</v>
      </c>
      <c r="C12" s="24">
        <v>0.004765046296296296</v>
      </c>
      <c r="D12" s="25">
        <v>3827</v>
      </c>
      <c r="E12" s="27">
        <f>AVERAGE(D9:D12)</f>
        <v>4961.5</v>
      </c>
      <c r="F12" s="29"/>
      <c r="G12" s="30"/>
      <c r="H12" s="21"/>
      <c r="I12" s="22"/>
    </row>
    <row r="13" spans="1:9" ht="12.75">
      <c r="A13" s="23"/>
      <c r="B13" s="18"/>
      <c r="C13" s="24"/>
      <c r="D13" s="25"/>
      <c r="E13" s="18"/>
      <c r="F13" s="29"/>
      <c r="G13" s="30"/>
      <c r="H13" s="21"/>
      <c r="I13" s="22"/>
    </row>
    <row r="14" spans="1:9" ht="13.5" thickBot="1">
      <c r="A14" s="23" t="s">
        <v>11</v>
      </c>
      <c r="B14" s="18" t="s">
        <v>58</v>
      </c>
      <c r="C14" s="24">
        <v>0.0047627314814814815</v>
      </c>
      <c r="D14" s="25">
        <v>1054</v>
      </c>
      <c r="E14" s="18"/>
      <c r="F14" s="29"/>
      <c r="G14" s="21"/>
      <c r="H14" s="21"/>
      <c r="I14" s="22"/>
    </row>
    <row r="15" spans="1:9" ht="12.75">
      <c r="A15" s="23" t="s">
        <v>20</v>
      </c>
      <c r="B15" s="18" t="s">
        <v>58</v>
      </c>
      <c r="C15" s="24">
        <v>0.004773148148148148</v>
      </c>
      <c r="D15" s="18">
        <v>605</v>
      </c>
      <c r="E15" s="18"/>
      <c r="F15" s="13" t="s">
        <v>200</v>
      </c>
      <c r="G15" s="14"/>
      <c r="H15" s="31"/>
      <c r="I15" s="22"/>
    </row>
    <row r="16" spans="1:9" ht="12.75">
      <c r="A16" s="23" t="s">
        <v>28</v>
      </c>
      <c r="B16" s="18" t="s">
        <v>58</v>
      </c>
      <c r="C16" s="24">
        <v>0.004768518518518518</v>
      </c>
      <c r="D16" s="18">
        <v>607</v>
      </c>
      <c r="E16" s="18"/>
      <c r="F16" s="32" t="s">
        <v>201</v>
      </c>
      <c r="G16" s="18"/>
      <c r="H16" s="33"/>
      <c r="I16" s="22"/>
    </row>
    <row r="17" spans="1:9" ht="12.75">
      <c r="A17" s="23" t="s">
        <v>36</v>
      </c>
      <c r="B17" s="18" t="s">
        <v>58</v>
      </c>
      <c r="C17" s="24">
        <v>0.004773148148148148</v>
      </c>
      <c r="D17" s="18">
        <v>725</v>
      </c>
      <c r="E17" s="18"/>
      <c r="F17" s="32"/>
      <c r="G17" s="18"/>
      <c r="H17" s="22"/>
      <c r="I17" s="22"/>
    </row>
    <row r="18" spans="1:9" ht="12.75">
      <c r="A18" s="23" t="s">
        <v>44</v>
      </c>
      <c r="B18" s="18" t="s">
        <v>58</v>
      </c>
      <c r="C18" s="24">
        <v>0.0047708333333333335</v>
      </c>
      <c r="D18" s="18">
        <v>307</v>
      </c>
      <c r="E18" s="18"/>
      <c r="F18" s="32" t="s">
        <v>202</v>
      </c>
      <c r="G18" s="18">
        <v>21.813754</v>
      </c>
      <c r="H18" s="22"/>
      <c r="I18" s="22"/>
    </row>
    <row r="19" spans="1:9" ht="13.5" thickBot="1">
      <c r="A19" s="23" t="s">
        <v>54</v>
      </c>
      <c r="B19" s="18" t="s">
        <v>58</v>
      </c>
      <c r="C19" s="24">
        <v>0.0047777777777777775</v>
      </c>
      <c r="D19" s="18">
        <v>412</v>
      </c>
      <c r="E19" s="18"/>
      <c r="F19" s="34" t="s">
        <v>203</v>
      </c>
      <c r="G19" s="35">
        <v>-77.315995</v>
      </c>
      <c r="H19" s="36"/>
      <c r="I19" s="22"/>
    </row>
    <row r="20" spans="1:9" ht="12.75">
      <c r="A20" s="23" t="s">
        <v>97</v>
      </c>
      <c r="B20" s="18" t="s">
        <v>58</v>
      </c>
      <c r="C20" s="24">
        <v>0.004771990740740741</v>
      </c>
      <c r="D20" s="18">
        <v>900</v>
      </c>
      <c r="E20" s="18"/>
      <c r="I20" s="22"/>
    </row>
    <row r="21" spans="1:9" ht="12.75">
      <c r="A21" s="23" t="s">
        <v>106</v>
      </c>
      <c r="B21" s="18" t="s">
        <v>58</v>
      </c>
      <c r="C21" s="24">
        <v>0.004773148148148148</v>
      </c>
      <c r="D21" s="18">
        <v>520</v>
      </c>
      <c r="E21" s="18"/>
      <c r="I21" s="22"/>
    </row>
    <row r="22" spans="1:9" ht="12.75">
      <c r="A22" s="23" t="s">
        <v>110</v>
      </c>
      <c r="B22" s="18" t="s">
        <v>198</v>
      </c>
      <c r="C22" s="24">
        <v>0.0464398148148148</v>
      </c>
      <c r="D22" s="18">
        <v>521</v>
      </c>
      <c r="E22" s="27">
        <f>AVERAGE(D14:D22)</f>
        <v>627.8888888888889</v>
      </c>
      <c r="I22" s="22"/>
    </row>
    <row r="23" spans="1:9" ht="12.75">
      <c r="A23" s="23"/>
      <c r="B23" s="18"/>
      <c r="C23" s="24"/>
      <c r="D23" s="18"/>
      <c r="E23" s="21"/>
      <c r="F23" s="37"/>
      <c r="G23" s="37"/>
      <c r="H23" s="21"/>
      <c r="I23" s="22"/>
    </row>
    <row r="24" spans="1:9" ht="12.75">
      <c r="A24" s="23" t="s">
        <v>55</v>
      </c>
      <c r="B24" s="18" t="s">
        <v>59</v>
      </c>
      <c r="C24" s="24">
        <v>0.0047627314814814815</v>
      </c>
      <c r="D24" s="18">
        <v>131</v>
      </c>
      <c r="E24" s="21"/>
      <c r="F24" s="37"/>
      <c r="G24" s="37"/>
      <c r="H24" s="21"/>
      <c r="I24" s="22"/>
    </row>
    <row r="25" spans="1:9" ht="12.75">
      <c r="A25" s="23" t="s">
        <v>98</v>
      </c>
      <c r="B25" s="18" t="s">
        <v>59</v>
      </c>
      <c r="C25" s="24">
        <v>0.004780092592592592</v>
      </c>
      <c r="D25" s="18">
        <v>124</v>
      </c>
      <c r="E25" s="27">
        <f>AVERAGE(D24:D25)</f>
        <v>127.5</v>
      </c>
      <c r="F25" s="21"/>
      <c r="G25" s="21"/>
      <c r="H25" s="21"/>
      <c r="I25" s="22"/>
    </row>
    <row r="26" spans="1:9" ht="13.5" thickBot="1">
      <c r="A26" s="38"/>
      <c r="B26" s="39"/>
      <c r="C26" s="39"/>
      <c r="D26" s="39"/>
      <c r="E26" s="39"/>
      <c r="F26" s="39"/>
      <c r="G26" s="39"/>
      <c r="H26" s="39"/>
      <c r="I26" s="36"/>
    </row>
    <row r="27" spans="1:9" ht="12.75">
      <c r="A27" s="21"/>
      <c r="B27" s="21"/>
      <c r="C27" s="21"/>
      <c r="D27" s="21"/>
      <c r="E27" s="21"/>
      <c r="F27" s="21"/>
      <c r="G27" s="21"/>
      <c r="H27" s="21"/>
      <c r="I27" s="21"/>
    </row>
    <row r="28" spans="1:9" ht="13.5" thickBot="1">
      <c r="A28" s="40"/>
      <c r="B28" s="21"/>
      <c r="C28" s="21"/>
      <c r="D28" s="21"/>
      <c r="E28" s="21"/>
      <c r="F28" s="18"/>
      <c r="G28" s="21"/>
      <c r="H28" s="21"/>
      <c r="I28" s="21"/>
    </row>
    <row r="29" spans="1:9" ht="12.75">
      <c r="A29" s="13" t="s">
        <v>0</v>
      </c>
      <c r="B29" s="14" t="s">
        <v>1</v>
      </c>
      <c r="C29" s="14" t="s">
        <v>179</v>
      </c>
      <c r="D29" s="14"/>
      <c r="E29" s="15"/>
      <c r="F29" s="14" t="s">
        <v>222</v>
      </c>
      <c r="G29" s="15"/>
      <c r="H29" s="15"/>
      <c r="I29" s="16"/>
    </row>
    <row r="30" spans="1:9" ht="25.5">
      <c r="A30" s="17"/>
      <c r="B30" s="18"/>
      <c r="C30" s="29" t="s">
        <v>207</v>
      </c>
      <c r="D30" s="18" t="s">
        <v>79</v>
      </c>
      <c r="E30" s="18" t="s">
        <v>199</v>
      </c>
      <c r="F30" s="19" t="s">
        <v>190</v>
      </c>
      <c r="G30" s="20" t="s">
        <v>206</v>
      </c>
      <c r="H30" s="21"/>
      <c r="I30" s="22"/>
    </row>
    <row r="31" spans="1:9" ht="12.75">
      <c r="A31" t="s">
        <v>9</v>
      </c>
      <c r="B31" s="18" t="s">
        <v>56</v>
      </c>
      <c r="C31" s="2">
        <v>0.004300925925925926</v>
      </c>
      <c r="D31" s="3">
        <v>16066</v>
      </c>
      <c r="E31" s="18"/>
      <c r="F31" s="26">
        <v>450</v>
      </c>
      <c r="G31" s="27">
        <f>E34</f>
        <v>14786.75</v>
      </c>
      <c r="H31" s="21"/>
      <c r="I31" s="22"/>
    </row>
    <row r="32" spans="1:9" ht="12.75">
      <c r="A32" t="s">
        <v>52</v>
      </c>
      <c r="B32" s="18" t="s">
        <v>56</v>
      </c>
      <c r="C32" s="2">
        <v>0.0043136574074074075</v>
      </c>
      <c r="D32" s="3">
        <v>10864</v>
      </c>
      <c r="E32" s="18"/>
      <c r="F32" s="26">
        <v>225</v>
      </c>
      <c r="G32" s="27">
        <f>E39</f>
        <v>7092</v>
      </c>
      <c r="H32" s="21"/>
      <c r="I32" s="22"/>
    </row>
    <row r="33" spans="1:9" ht="12.75">
      <c r="A33" t="s">
        <v>95</v>
      </c>
      <c r="B33" s="18" t="s">
        <v>56</v>
      </c>
      <c r="C33" s="2">
        <v>0.00433912037037037</v>
      </c>
      <c r="D33" s="3">
        <v>8048</v>
      </c>
      <c r="E33" s="18"/>
      <c r="F33" s="26">
        <v>36</v>
      </c>
      <c r="G33" s="27">
        <f>E47</f>
        <v>861.5714285714286</v>
      </c>
      <c r="H33" s="21"/>
      <c r="I33" s="22"/>
    </row>
    <row r="34" spans="1:9" ht="12.75">
      <c r="A34" t="s">
        <v>151</v>
      </c>
      <c r="B34" s="18" t="s">
        <v>56</v>
      </c>
      <c r="C34" s="2">
        <v>0.0042986111111111116</v>
      </c>
      <c r="D34" s="3">
        <v>24169</v>
      </c>
      <c r="E34" s="28">
        <f>AVERAGE(D31:D34)</f>
        <v>14786.75</v>
      </c>
      <c r="F34" s="26"/>
      <c r="G34" s="27"/>
      <c r="H34" s="21"/>
      <c r="I34" s="22"/>
    </row>
    <row r="35" spans="1:9" ht="12.75">
      <c r="A35" s="23"/>
      <c r="B35" s="18"/>
      <c r="C35" s="24"/>
      <c r="D35" s="25"/>
      <c r="E35" s="18"/>
      <c r="F35" s="29"/>
      <c r="G35" s="30"/>
      <c r="H35" s="21"/>
      <c r="I35" s="22"/>
    </row>
    <row r="36" spans="1:9" ht="12.75">
      <c r="A36" t="s">
        <v>10</v>
      </c>
      <c r="B36" s="18" t="s">
        <v>57</v>
      </c>
      <c r="C36" s="2">
        <v>0.004292824074074074</v>
      </c>
      <c r="D36" s="3">
        <v>8212</v>
      </c>
      <c r="E36" s="18"/>
      <c r="F36" s="29"/>
      <c r="G36" s="21"/>
      <c r="H36" s="21"/>
      <c r="I36" s="22"/>
    </row>
    <row r="37" spans="1:9" ht="12.75">
      <c r="A37" t="s">
        <v>53</v>
      </c>
      <c r="B37" s="18" t="s">
        <v>57</v>
      </c>
      <c r="C37" s="2">
        <v>0.004326388888888889</v>
      </c>
      <c r="D37" s="3">
        <v>5044</v>
      </c>
      <c r="E37" s="18"/>
      <c r="F37" s="29"/>
      <c r="G37" s="30"/>
      <c r="H37" s="21"/>
      <c r="I37" s="22"/>
    </row>
    <row r="38" spans="1:9" ht="12.75">
      <c r="A38" t="s">
        <v>96</v>
      </c>
      <c r="B38" s="18" t="s">
        <v>57</v>
      </c>
      <c r="C38" s="2">
        <v>0.004320601851851852</v>
      </c>
      <c r="D38" s="3">
        <v>10091</v>
      </c>
      <c r="E38" s="18"/>
      <c r="F38" s="29"/>
      <c r="G38" s="30"/>
      <c r="H38" s="21"/>
      <c r="I38" s="22"/>
    </row>
    <row r="39" spans="1:9" ht="12.75">
      <c r="A39" t="s">
        <v>152</v>
      </c>
      <c r="B39" s="18" t="s">
        <v>57</v>
      </c>
      <c r="C39" s="2">
        <v>0.00431712962962963</v>
      </c>
      <c r="D39" s="3">
        <v>5021</v>
      </c>
      <c r="E39" s="27">
        <f>AVERAGE(D36:D39)</f>
        <v>7092</v>
      </c>
      <c r="F39" s="29"/>
      <c r="G39" s="30"/>
      <c r="H39" s="21"/>
      <c r="I39" s="22"/>
    </row>
    <row r="40" spans="1:9" ht="12.75">
      <c r="A40" s="23"/>
      <c r="B40" s="18"/>
      <c r="C40" s="24"/>
      <c r="D40" s="25"/>
      <c r="E40" s="18"/>
      <c r="F40" s="29"/>
      <c r="G40" s="30"/>
      <c r="H40" s="21"/>
      <c r="I40" s="22"/>
    </row>
    <row r="41" spans="1:9" ht="13.5" thickBot="1">
      <c r="A41" s="23" t="s">
        <v>11</v>
      </c>
      <c r="B41" s="18" t="s">
        <v>58</v>
      </c>
      <c r="C41" s="2">
        <v>0.004284722222222222</v>
      </c>
      <c r="D41" s="1">
        <v>984</v>
      </c>
      <c r="E41" s="18"/>
      <c r="F41" s="29"/>
      <c r="G41" s="21"/>
      <c r="H41" s="21"/>
      <c r="I41" s="22"/>
    </row>
    <row r="42" spans="1:9" ht="12.75">
      <c r="A42" s="23" t="s">
        <v>20</v>
      </c>
      <c r="B42" s="18" t="s">
        <v>58</v>
      </c>
      <c r="C42" s="2">
        <v>0.004325231481481481</v>
      </c>
      <c r="D42" s="1">
        <v>987</v>
      </c>
      <c r="E42" s="18"/>
      <c r="F42" s="13" t="s">
        <v>208</v>
      </c>
      <c r="G42" s="14"/>
      <c r="H42" s="31"/>
      <c r="I42" s="22"/>
    </row>
    <row r="43" spans="1:9" ht="12.75">
      <c r="A43" s="23" t="s">
        <v>28</v>
      </c>
      <c r="B43" s="18" t="s">
        <v>58</v>
      </c>
      <c r="C43" s="2">
        <v>0.00433912037037037</v>
      </c>
      <c r="D43" s="1">
        <v>677</v>
      </c>
      <c r="E43" s="18"/>
      <c r="F43" s="32" t="s">
        <v>209</v>
      </c>
      <c r="G43" s="18"/>
      <c r="H43" s="33"/>
      <c r="I43" s="22"/>
    </row>
    <row r="44" spans="1:9" ht="12.75">
      <c r="A44" s="23" t="s">
        <v>36</v>
      </c>
      <c r="B44" s="18" t="s">
        <v>58</v>
      </c>
      <c r="C44" s="2">
        <v>0.004319444444444444</v>
      </c>
      <c r="D44" s="3">
        <v>1081</v>
      </c>
      <c r="E44" s="18"/>
      <c r="F44" s="32"/>
      <c r="G44" s="18"/>
      <c r="H44" s="22"/>
      <c r="I44" s="22"/>
    </row>
    <row r="45" spans="1:9" ht="12.75">
      <c r="A45" s="23" t="s">
        <v>44</v>
      </c>
      <c r="B45" s="18" t="s">
        <v>58</v>
      </c>
      <c r="C45" s="2">
        <v>0.00434837962962963</v>
      </c>
      <c r="D45" s="1">
        <v>751</v>
      </c>
      <c r="E45" s="18"/>
      <c r="F45" s="32" t="s">
        <v>202</v>
      </c>
      <c r="G45" s="18">
        <v>33.653396</v>
      </c>
      <c r="H45" s="22"/>
      <c r="I45" s="22"/>
    </row>
    <row r="46" spans="1:9" ht="13.5" thickBot="1">
      <c r="A46" s="23" t="s">
        <v>54</v>
      </c>
      <c r="B46" s="18" t="s">
        <v>58</v>
      </c>
      <c r="C46" s="2">
        <v>0.004342592592592592</v>
      </c>
      <c r="D46" s="1">
        <v>739</v>
      </c>
      <c r="E46" s="18"/>
      <c r="F46" s="34" t="s">
        <v>203</v>
      </c>
      <c r="G46" s="35">
        <v>-395.747789</v>
      </c>
      <c r="H46" s="36"/>
      <c r="I46" s="22"/>
    </row>
    <row r="47" spans="1:9" ht="12.75">
      <c r="A47" s="23" t="s">
        <v>97</v>
      </c>
      <c r="B47" s="18" t="s">
        <v>58</v>
      </c>
      <c r="C47" s="2">
        <v>0.0043437499999999995</v>
      </c>
      <c r="D47" s="1">
        <v>812</v>
      </c>
      <c r="E47" s="27">
        <f>AVERAGE(D41:D47)</f>
        <v>861.5714285714286</v>
      </c>
      <c r="I47" s="22"/>
    </row>
    <row r="48" spans="1:9" ht="12.75">
      <c r="A48" s="23"/>
      <c r="B48" s="18"/>
      <c r="C48" s="24"/>
      <c r="D48" s="18"/>
      <c r="E48" s="18"/>
      <c r="I48" s="22"/>
    </row>
    <row r="49" spans="1:9" ht="12.75">
      <c r="A49" s="23"/>
      <c r="B49" s="18"/>
      <c r="C49" s="24"/>
      <c r="D49" s="18"/>
      <c r="I49" s="22"/>
    </row>
    <row r="50" spans="1:9" ht="12.75">
      <c r="A50" s="23"/>
      <c r="B50" s="18"/>
      <c r="C50" s="24"/>
      <c r="D50" s="18"/>
      <c r="E50" s="21"/>
      <c r="F50" s="37"/>
      <c r="G50" s="37"/>
      <c r="H50" s="21"/>
      <c r="I50" s="22"/>
    </row>
    <row r="51" spans="1:9" ht="12.75">
      <c r="A51" s="23" t="s">
        <v>55</v>
      </c>
      <c r="B51" s="18" t="s">
        <v>59</v>
      </c>
      <c r="C51" s="24"/>
      <c r="D51" s="18">
        <v>0</v>
      </c>
      <c r="E51" s="21"/>
      <c r="F51" s="37"/>
      <c r="G51" s="37"/>
      <c r="H51" s="21"/>
      <c r="I51" s="22"/>
    </row>
    <row r="52" spans="1:9" ht="12.75">
      <c r="A52" s="23" t="s">
        <v>98</v>
      </c>
      <c r="B52" s="18" t="s">
        <v>59</v>
      </c>
      <c r="C52" s="24"/>
      <c r="D52" s="18">
        <v>0</v>
      </c>
      <c r="E52" s="27">
        <f>AVERAGE(D51:D52)</f>
        <v>0</v>
      </c>
      <c r="F52" s="21"/>
      <c r="G52" s="21"/>
      <c r="H52" s="21"/>
      <c r="I52" s="22"/>
    </row>
    <row r="53" spans="1:9" ht="13.5" thickBot="1">
      <c r="A53" s="38"/>
      <c r="B53" s="39"/>
      <c r="C53" s="39"/>
      <c r="D53" s="39"/>
      <c r="E53" s="39"/>
      <c r="F53" s="39"/>
      <c r="G53" s="39"/>
      <c r="H53" s="39"/>
      <c r="I53" s="36"/>
    </row>
  </sheetData>
  <printOptions/>
  <pageMargins left="0.84" right="0.75" top="0.6" bottom="0.46" header="0.35" footer="0.83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2"/>
  <sheetViews>
    <sheetView zoomScale="75" zoomScaleNormal="75" workbookViewId="0" topLeftCell="J1">
      <selection activeCell="O60" sqref="O60"/>
    </sheetView>
  </sheetViews>
  <sheetFormatPr defaultColWidth="9.140625" defaultRowHeight="12.75"/>
  <cols>
    <col min="1" max="1" width="7.421875" style="47" customWidth="1"/>
    <col min="2" max="2" width="10.7109375" style="47" customWidth="1"/>
    <col min="3" max="3" width="19.00390625" style="47" customWidth="1"/>
    <col min="4" max="4" width="15.7109375" style="47" customWidth="1"/>
    <col min="5" max="5" width="16.57421875" style="47" customWidth="1"/>
    <col min="6" max="6" width="18.28125" style="47" customWidth="1"/>
    <col min="7" max="7" width="17.00390625" style="47" customWidth="1"/>
    <col min="8" max="8" width="13.00390625" style="47" customWidth="1"/>
    <col min="9" max="9" width="16.57421875" style="47" customWidth="1"/>
    <col min="10" max="10" width="13.00390625" style="47" customWidth="1"/>
    <col min="11" max="11" width="7.28125" style="47" customWidth="1"/>
    <col min="12" max="12" width="11.140625" style="47" customWidth="1"/>
    <col min="13" max="13" width="17.57421875" style="47" customWidth="1"/>
    <col min="14" max="14" width="15.8515625" style="47" customWidth="1"/>
    <col min="15" max="15" width="20.421875" style="47" bestFit="1" customWidth="1"/>
    <col min="16" max="16" width="22.140625" style="47" bestFit="1" customWidth="1"/>
    <col min="17" max="17" width="19.8515625" style="47" customWidth="1"/>
    <col min="18" max="18" width="9.140625" style="47" customWidth="1"/>
    <col min="19" max="19" width="16.57421875" style="47" customWidth="1"/>
    <col min="20" max="16384" width="9.140625" style="47" customWidth="1"/>
  </cols>
  <sheetData>
    <row r="1" spans="1:17" ht="16.5" thickBot="1">
      <c r="A1" s="41"/>
      <c r="B1" s="90"/>
      <c r="C1" s="42"/>
      <c r="D1" s="43"/>
      <c r="E1" s="43" t="s">
        <v>185</v>
      </c>
      <c r="F1" s="44"/>
      <c r="G1" s="45" t="s">
        <v>186</v>
      </c>
      <c r="H1" s="46"/>
      <c r="I1" s="46"/>
      <c r="J1" s="46"/>
      <c r="K1" s="41"/>
      <c r="L1" s="90"/>
      <c r="M1" s="42"/>
      <c r="N1" s="43"/>
      <c r="O1" s="43" t="s">
        <v>185</v>
      </c>
      <c r="P1" s="44"/>
      <c r="Q1" s="45" t="s">
        <v>186</v>
      </c>
    </row>
    <row r="2" spans="1:17" ht="48" thickBot="1">
      <c r="A2" s="48" t="s">
        <v>183</v>
      </c>
      <c r="B2" s="91" t="s">
        <v>218</v>
      </c>
      <c r="C2" s="49" t="s">
        <v>184</v>
      </c>
      <c r="D2" s="50" t="s">
        <v>210</v>
      </c>
      <c r="E2" s="49" t="s">
        <v>191</v>
      </c>
      <c r="F2" s="51" t="s">
        <v>192</v>
      </c>
      <c r="G2" s="52" t="s">
        <v>187</v>
      </c>
      <c r="H2" s="53"/>
      <c r="I2" s="53"/>
      <c r="J2" s="53"/>
      <c r="K2" s="48" t="s">
        <v>183</v>
      </c>
      <c r="L2" s="91" t="s">
        <v>218</v>
      </c>
      <c r="M2" s="49" t="s">
        <v>184</v>
      </c>
      <c r="N2" s="50" t="s">
        <v>206</v>
      </c>
      <c r="O2" s="49" t="s">
        <v>211</v>
      </c>
      <c r="P2" s="51" t="s">
        <v>192</v>
      </c>
      <c r="Q2" s="52" t="s">
        <v>212</v>
      </c>
    </row>
    <row r="3" spans="1:17" ht="16.5" thickBot="1">
      <c r="A3" s="54">
        <v>1</v>
      </c>
      <c r="B3" s="97" t="s">
        <v>14</v>
      </c>
      <c r="C3" s="55" t="s">
        <v>61</v>
      </c>
      <c r="D3" s="56">
        <v>852</v>
      </c>
      <c r="E3" s="57">
        <f aca="true" t="shared" si="0" ref="E3:E18">(D3-C$73)/C$72</f>
        <v>42.60229555169642</v>
      </c>
      <c r="F3" s="58">
        <v>1.0069</v>
      </c>
      <c r="G3" s="59">
        <f aca="true" t="shared" si="1" ref="G3:G18">(E3*1.5*2/1.8)/F3</f>
        <v>70.51725684724804</v>
      </c>
      <c r="H3" s="60"/>
      <c r="I3" s="60"/>
      <c r="J3" s="60"/>
      <c r="K3" s="54">
        <v>1</v>
      </c>
      <c r="L3" s="94" t="s">
        <v>14</v>
      </c>
      <c r="M3" s="55" t="s">
        <v>61</v>
      </c>
      <c r="N3" s="83">
        <v>5135</v>
      </c>
      <c r="O3" s="57">
        <f aca="true" t="shared" si="2" ref="O3:O18">(N3-M$73)/M$72</f>
        <v>164.344418286939</v>
      </c>
      <c r="P3" s="58">
        <v>1.0069</v>
      </c>
      <c r="Q3" s="59">
        <f aca="true" t="shared" si="3" ref="Q3:Q18">(O3*1.5*2/1.8)/P3</f>
        <v>272.0303543664366</v>
      </c>
    </row>
    <row r="4" spans="1:17" ht="16.5" thickBot="1">
      <c r="A4" s="54">
        <v>2</v>
      </c>
      <c r="B4" s="97" t="s">
        <v>15</v>
      </c>
      <c r="C4" s="55" t="s">
        <v>62</v>
      </c>
      <c r="D4" s="55">
        <v>775</v>
      </c>
      <c r="E4" s="57">
        <f t="shared" si="0"/>
        <v>39.07241252468512</v>
      </c>
      <c r="F4" s="58">
        <v>1.0676</v>
      </c>
      <c r="G4" s="59">
        <f t="shared" si="1"/>
        <v>60.99727195685824</v>
      </c>
      <c r="H4" s="60"/>
      <c r="I4" s="60"/>
      <c r="J4" s="60"/>
      <c r="K4" s="54">
        <v>2</v>
      </c>
      <c r="L4" s="94" t="s">
        <v>15</v>
      </c>
      <c r="M4" s="55" t="s">
        <v>62</v>
      </c>
      <c r="N4" s="83">
        <v>2797</v>
      </c>
      <c r="O4" s="57">
        <f t="shared" si="2"/>
        <v>94.87148901703709</v>
      </c>
      <c r="P4" s="58">
        <v>1.0676</v>
      </c>
      <c r="Q4" s="59">
        <f t="shared" si="3"/>
        <v>148.1071078697344</v>
      </c>
    </row>
    <row r="5" spans="1:17" ht="16.5" thickBot="1">
      <c r="A5" s="54">
        <v>3</v>
      </c>
      <c r="B5" s="97" t="s">
        <v>16</v>
      </c>
      <c r="C5" s="55" t="s">
        <v>63</v>
      </c>
      <c r="D5" s="55">
        <v>666</v>
      </c>
      <c r="E5" s="57">
        <f t="shared" si="0"/>
        <v>34.075565122811966</v>
      </c>
      <c r="F5" s="58">
        <v>1.0565</v>
      </c>
      <c r="G5" s="59">
        <f t="shared" si="1"/>
        <v>53.75542691719824</v>
      </c>
      <c r="H5" s="60"/>
      <c r="I5" s="60"/>
      <c r="J5" s="60"/>
      <c r="K5" s="54">
        <v>3</v>
      </c>
      <c r="L5" s="94" t="s">
        <v>16</v>
      </c>
      <c r="M5" s="55" t="s">
        <v>63</v>
      </c>
      <c r="N5" s="83">
        <v>1760</v>
      </c>
      <c r="O5" s="57">
        <f t="shared" si="2"/>
        <v>64.05736256156733</v>
      </c>
      <c r="P5" s="58">
        <v>1.0565</v>
      </c>
      <c r="Q5" s="59">
        <f t="shared" si="3"/>
        <v>101.05278839180836</v>
      </c>
    </row>
    <row r="6" spans="1:17" ht="16.5" thickBot="1">
      <c r="A6" s="54">
        <v>4</v>
      </c>
      <c r="B6" s="97" t="s">
        <v>17</v>
      </c>
      <c r="C6" s="55" t="s">
        <v>64</v>
      </c>
      <c r="D6" s="56">
        <v>2750</v>
      </c>
      <c r="E6" s="57">
        <f t="shared" si="0"/>
        <v>129.6116200356894</v>
      </c>
      <c r="F6" s="58">
        <v>1.0038</v>
      </c>
      <c r="G6" s="59">
        <f t="shared" si="1"/>
        <v>215.20160064370296</v>
      </c>
      <c r="H6" s="60"/>
      <c r="I6" s="60"/>
      <c r="J6" s="60"/>
      <c r="K6" s="54">
        <v>4</v>
      </c>
      <c r="L6" s="94" t="s">
        <v>17</v>
      </c>
      <c r="M6" s="55" t="s">
        <v>64</v>
      </c>
      <c r="N6" s="83">
        <v>6003</v>
      </c>
      <c r="O6" s="57">
        <f t="shared" si="2"/>
        <v>190.1367632853457</v>
      </c>
      <c r="P6" s="58">
        <v>1.0038</v>
      </c>
      <c r="Q6" s="59">
        <f t="shared" si="3"/>
        <v>315.69496461005787</v>
      </c>
    </row>
    <row r="7" spans="1:17" ht="16.5" thickBot="1">
      <c r="A7" s="54">
        <v>5</v>
      </c>
      <c r="B7" s="97" t="s">
        <v>18</v>
      </c>
      <c r="C7" s="55" t="s">
        <v>65</v>
      </c>
      <c r="D7" s="56">
        <v>897</v>
      </c>
      <c r="E7" s="57">
        <f t="shared" si="0"/>
        <v>44.66521420384589</v>
      </c>
      <c r="F7" s="58">
        <v>1.0315</v>
      </c>
      <c r="G7" s="59">
        <f t="shared" si="1"/>
        <v>72.16870932920648</v>
      </c>
      <c r="H7" s="60"/>
      <c r="I7" s="60"/>
      <c r="J7" s="60"/>
      <c r="K7" s="54">
        <v>5</v>
      </c>
      <c r="L7" s="94" t="s">
        <v>18</v>
      </c>
      <c r="M7" s="55" t="s">
        <v>65</v>
      </c>
      <c r="N7" s="83">
        <v>1568</v>
      </c>
      <c r="O7" s="57">
        <f t="shared" si="2"/>
        <v>58.35214339141286</v>
      </c>
      <c r="P7" s="58">
        <v>1.0315</v>
      </c>
      <c r="Q7" s="59">
        <f t="shared" si="3"/>
        <v>94.28363773051035</v>
      </c>
    </row>
    <row r="8" spans="1:17" ht="16.5" thickBot="1">
      <c r="A8" s="54">
        <v>6</v>
      </c>
      <c r="B8" s="97" t="s">
        <v>19</v>
      </c>
      <c r="C8" s="55" t="s">
        <v>66</v>
      </c>
      <c r="D8" s="56">
        <v>1469</v>
      </c>
      <c r="E8" s="57">
        <f t="shared" si="0"/>
        <v>70.88720240450131</v>
      </c>
      <c r="F8" s="58">
        <v>1.0047</v>
      </c>
      <c r="G8" s="59">
        <f t="shared" si="1"/>
        <v>117.59265187701357</v>
      </c>
      <c r="H8" s="60"/>
      <c r="I8" s="60"/>
      <c r="J8" s="60"/>
      <c r="K8" s="54">
        <v>6</v>
      </c>
      <c r="L8" s="94" t="s">
        <v>19</v>
      </c>
      <c r="M8" s="55" t="s">
        <v>66</v>
      </c>
      <c r="N8" s="83">
        <v>2735</v>
      </c>
      <c r="O8" s="57">
        <f t="shared" si="2"/>
        <v>93.02917866000804</v>
      </c>
      <c r="P8" s="58">
        <v>1.0047</v>
      </c>
      <c r="Q8" s="59">
        <f t="shared" si="3"/>
        <v>154.32331153579517</v>
      </c>
    </row>
    <row r="9" spans="1:17" ht="16.5" thickBot="1">
      <c r="A9" s="54">
        <v>7</v>
      </c>
      <c r="B9" s="97" t="s">
        <v>22</v>
      </c>
      <c r="C9" s="55" t="s">
        <v>67</v>
      </c>
      <c r="D9" s="56">
        <v>4540</v>
      </c>
      <c r="E9" s="57">
        <f t="shared" si="0"/>
        <v>211.66993975452368</v>
      </c>
      <c r="F9" s="58">
        <v>1.0003</v>
      </c>
      <c r="G9" s="59">
        <f t="shared" si="1"/>
        <v>352.6774296952975</v>
      </c>
      <c r="H9" s="60"/>
      <c r="I9" s="60"/>
      <c r="J9" s="60"/>
      <c r="K9" s="54">
        <v>7</v>
      </c>
      <c r="L9" s="94" t="s">
        <v>22</v>
      </c>
      <c r="M9" s="55" t="s">
        <v>67</v>
      </c>
      <c r="N9" s="83">
        <v>17884</v>
      </c>
      <c r="O9" s="57">
        <f t="shared" si="2"/>
        <v>543.1769141218318</v>
      </c>
      <c r="P9" s="58">
        <v>1.0003</v>
      </c>
      <c r="Q9" s="59">
        <f t="shared" si="3"/>
        <v>905.0233498647602</v>
      </c>
    </row>
    <row r="10" spans="1:17" ht="16.5" thickBot="1">
      <c r="A10" s="54">
        <v>8</v>
      </c>
      <c r="B10" s="97" t="s">
        <v>23</v>
      </c>
      <c r="C10" s="55" t="s">
        <v>68</v>
      </c>
      <c r="D10" s="56">
        <v>5128</v>
      </c>
      <c r="E10" s="57">
        <f t="shared" si="0"/>
        <v>238.62541014261004</v>
      </c>
      <c r="F10" s="58">
        <v>1.0012</v>
      </c>
      <c r="G10" s="59">
        <f t="shared" si="1"/>
        <v>397.23233809863166</v>
      </c>
      <c r="H10" s="60"/>
      <c r="I10" s="60"/>
      <c r="J10" s="60"/>
      <c r="K10" s="54">
        <v>8</v>
      </c>
      <c r="L10" s="94" t="s">
        <v>23</v>
      </c>
      <c r="M10" s="55" t="s">
        <v>68</v>
      </c>
      <c r="N10" s="83">
        <v>3312</v>
      </c>
      <c r="O10" s="57">
        <f t="shared" si="2"/>
        <v>110.17455085364936</v>
      </c>
      <c r="P10" s="58">
        <v>1.0012</v>
      </c>
      <c r="Q10" s="59">
        <f t="shared" si="3"/>
        <v>183.4041664230413</v>
      </c>
    </row>
    <row r="11" spans="1:17" ht="16.5" thickBot="1">
      <c r="A11" s="54">
        <v>9</v>
      </c>
      <c r="B11" s="97" t="s">
        <v>24</v>
      </c>
      <c r="C11" s="55" t="s">
        <v>69</v>
      </c>
      <c r="D11" s="56">
        <v>3267</v>
      </c>
      <c r="E11" s="57">
        <f t="shared" si="0"/>
        <v>153.31226321705105</v>
      </c>
      <c r="F11" s="58">
        <v>1.0006</v>
      </c>
      <c r="G11" s="59">
        <f t="shared" si="1"/>
        <v>255.36721836406667</v>
      </c>
      <c r="H11" s="60"/>
      <c r="I11" s="60"/>
      <c r="J11" s="60"/>
      <c r="K11" s="54">
        <v>9</v>
      </c>
      <c r="L11" s="94" t="s">
        <v>24</v>
      </c>
      <c r="M11" s="55" t="s">
        <v>69</v>
      </c>
      <c r="N11" s="83">
        <v>2475</v>
      </c>
      <c r="O11" s="57">
        <f t="shared" si="2"/>
        <v>85.30336103375718</v>
      </c>
      <c r="P11" s="58">
        <v>1.0006</v>
      </c>
      <c r="Q11" s="59">
        <f t="shared" si="3"/>
        <v>142.08701617988737</v>
      </c>
    </row>
    <row r="12" spans="1:17" ht="16.5" thickBot="1">
      <c r="A12" s="54">
        <v>10</v>
      </c>
      <c r="B12" s="97" t="s">
        <v>25</v>
      </c>
      <c r="C12" s="55" t="s">
        <v>70</v>
      </c>
      <c r="D12" s="56">
        <v>888</v>
      </c>
      <c r="E12" s="57">
        <f t="shared" si="0"/>
        <v>44.252630473416</v>
      </c>
      <c r="F12" s="58">
        <v>1.007</v>
      </c>
      <c r="G12" s="59">
        <f t="shared" si="1"/>
        <v>73.24169227642503</v>
      </c>
      <c r="H12" s="60"/>
      <c r="I12" s="60"/>
      <c r="J12" s="60"/>
      <c r="K12" s="54">
        <v>10</v>
      </c>
      <c r="L12" s="94" t="s">
        <v>25</v>
      </c>
      <c r="M12" s="55" t="s">
        <v>70</v>
      </c>
      <c r="N12" s="83">
        <v>1166</v>
      </c>
      <c r="O12" s="57">
        <f t="shared" si="2"/>
        <v>46.406840753901925</v>
      </c>
      <c r="P12" s="58">
        <v>1.007</v>
      </c>
      <c r="Q12" s="59">
        <f t="shared" si="3"/>
        <v>76.80708499487245</v>
      </c>
    </row>
    <row r="13" spans="1:17" ht="16.5" thickBot="1">
      <c r="A13" s="54">
        <v>11</v>
      </c>
      <c r="B13" s="97" t="s">
        <v>26</v>
      </c>
      <c r="C13" s="55" t="s">
        <v>71</v>
      </c>
      <c r="D13" s="56">
        <v>798</v>
      </c>
      <c r="E13" s="57">
        <f t="shared" si="0"/>
        <v>40.126793169117065</v>
      </c>
      <c r="F13" s="58">
        <v>1.0028</v>
      </c>
      <c r="G13" s="59">
        <f t="shared" si="1"/>
        <v>66.69125310649692</v>
      </c>
      <c r="H13" s="60"/>
      <c r="I13" s="60"/>
      <c r="J13" s="60"/>
      <c r="K13" s="54">
        <v>11</v>
      </c>
      <c r="L13" s="94" t="s">
        <v>26</v>
      </c>
      <c r="M13" s="55" t="s">
        <v>71</v>
      </c>
      <c r="N13" s="83">
        <v>1546</v>
      </c>
      <c r="O13" s="57">
        <f t="shared" si="2"/>
        <v>57.69842036149932</v>
      </c>
      <c r="P13" s="58">
        <v>1.0028</v>
      </c>
      <c r="Q13" s="59">
        <f t="shared" si="3"/>
        <v>95.89552646173934</v>
      </c>
    </row>
    <row r="14" spans="1:17" ht="16.5" thickBot="1">
      <c r="A14" s="54">
        <v>12</v>
      </c>
      <c r="B14" s="97" t="s">
        <v>27</v>
      </c>
      <c r="C14" s="55" t="s">
        <v>72</v>
      </c>
      <c r="D14" s="56">
        <v>1109</v>
      </c>
      <c r="E14" s="57">
        <f t="shared" si="0"/>
        <v>54.38385318730558</v>
      </c>
      <c r="F14" s="58">
        <v>1.0002</v>
      </c>
      <c r="G14" s="59">
        <f t="shared" si="1"/>
        <v>90.62163098597877</v>
      </c>
      <c r="H14" s="60"/>
      <c r="I14" s="60"/>
      <c r="J14" s="60"/>
      <c r="K14" s="54">
        <v>12</v>
      </c>
      <c r="L14" s="94" t="s">
        <v>27</v>
      </c>
      <c r="M14" s="55" t="s">
        <v>72</v>
      </c>
      <c r="N14" s="83">
        <v>1107</v>
      </c>
      <c r="O14" s="57">
        <f t="shared" si="2"/>
        <v>44.65367444640654</v>
      </c>
      <c r="P14" s="58">
        <v>1.0002</v>
      </c>
      <c r="Q14" s="59">
        <f t="shared" si="3"/>
        <v>74.40790916217846</v>
      </c>
    </row>
    <row r="15" spans="1:17" ht="16.5" thickBot="1">
      <c r="A15" s="54">
        <v>13</v>
      </c>
      <c r="B15" s="97" t="s">
        <v>30</v>
      </c>
      <c r="C15" s="55" t="s">
        <v>73</v>
      </c>
      <c r="D15" s="56">
        <v>852</v>
      </c>
      <c r="E15" s="57">
        <f t="shared" si="0"/>
        <v>42.60229555169642</v>
      </c>
      <c r="F15" s="58">
        <v>1.007</v>
      </c>
      <c r="G15" s="59">
        <f t="shared" si="1"/>
        <v>70.51025414051047</v>
      </c>
      <c r="H15" s="60"/>
      <c r="I15" s="60"/>
      <c r="J15" s="60"/>
      <c r="K15" s="54">
        <v>13</v>
      </c>
      <c r="L15" s="94" t="s">
        <v>30</v>
      </c>
      <c r="M15" s="55" t="s">
        <v>73</v>
      </c>
      <c r="N15" s="83">
        <v>1868</v>
      </c>
      <c r="O15" s="57">
        <f t="shared" si="2"/>
        <v>67.26654834477922</v>
      </c>
      <c r="P15" s="58">
        <v>1.007</v>
      </c>
      <c r="Q15" s="59">
        <f t="shared" si="3"/>
        <v>111.3315927586548</v>
      </c>
    </row>
    <row r="16" spans="1:17" ht="16.5" thickBot="1">
      <c r="A16" s="54">
        <v>14</v>
      </c>
      <c r="B16" s="97" t="s">
        <v>31</v>
      </c>
      <c r="C16" s="55" t="s">
        <v>74</v>
      </c>
      <c r="D16" s="56">
        <v>583</v>
      </c>
      <c r="E16" s="57">
        <f t="shared" si="0"/>
        <v>30.270626275514065</v>
      </c>
      <c r="F16" s="58">
        <v>1.001</v>
      </c>
      <c r="G16" s="59">
        <f t="shared" si="1"/>
        <v>50.400643149374076</v>
      </c>
      <c r="H16" s="60"/>
      <c r="I16" s="60"/>
      <c r="J16" s="60"/>
      <c r="K16" s="54">
        <v>14</v>
      </c>
      <c r="L16" s="94" t="s">
        <v>31</v>
      </c>
      <c r="M16" s="55" t="s">
        <v>74</v>
      </c>
      <c r="N16" s="83">
        <v>3197</v>
      </c>
      <c r="O16" s="57">
        <f t="shared" si="2"/>
        <v>106.75736228819225</v>
      </c>
      <c r="P16" s="58">
        <v>1.001</v>
      </c>
      <c r="Q16" s="59">
        <f t="shared" si="3"/>
        <v>177.75118596102607</v>
      </c>
    </row>
    <row r="17" spans="1:17" ht="16.5" thickBot="1">
      <c r="A17" s="54">
        <v>15</v>
      </c>
      <c r="B17" s="97" t="s">
        <v>32</v>
      </c>
      <c r="C17" s="55" t="s">
        <v>75</v>
      </c>
      <c r="D17" s="56">
        <v>341</v>
      </c>
      <c r="E17" s="57">
        <f t="shared" si="0"/>
        <v>19.176708190621383</v>
      </c>
      <c r="F17" s="58">
        <v>1.0043</v>
      </c>
      <c r="G17" s="59">
        <f t="shared" si="1"/>
        <v>31.8243356743028</v>
      </c>
      <c r="H17" s="60"/>
      <c r="I17" s="60"/>
      <c r="J17" s="60"/>
      <c r="K17" s="54">
        <v>15</v>
      </c>
      <c r="L17" s="94" t="s">
        <v>32</v>
      </c>
      <c r="M17" s="55" t="s">
        <v>75</v>
      </c>
      <c r="N17" s="83">
        <v>720</v>
      </c>
      <c r="O17" s="57">
        <f t="shared" si="2"/>
        <v>33.15409205656392</v>
      </c>
      <c r="P17" s="58">
        <v>1.0043</v>
      </c>
      <c r="Q17" s="59">
        <f t="shared" si="3"/>
        <v>55.0202330919777</v>
      </c>
    </row>
    <row r="18" spans="1:17" ht="16.5" thickBot="1">
      <c r="A18" s="54">
        <v>16</v>
      </c>
      <c r="B18" s="97" t="s">
        <v>33</v>
      </c>
      <c r="C18" s="55" t="s">
        <v>76</v>
      </c>
      <c r="D18" s="56">
        <v>515</v>
      </c>
      <c r="E18" s="57">
        <f t="shared" si="0"/>
        <v>27.153326978932654</v>
      </c>
      <c r="F18" s="58">
        <v>1.003</v>
      </c>
      <c r="G18" s="59">
        <f t="shared" si="1"/>
        <v>45.1201844116528</v>
      </c>
      <c r="H18" s="60"/>
      <c r="I18" s="60"/>
      <c r="J18" s="60"/>
      <c r="K18" s="54">
        <v>16</v>
      </c>
      <c r="L18" s="94" t="s">
        <v>33</v>
      </c>
      <c r="M18" s="55" t="s">
        <v>76</v>
      </c>
      <c r="N18" s="83">
        <v>1705</v>
      </c>
      <c r="O18" s="57">
        <f t="shared" si="2"/>
        <v>62.423054986783505</v>
      </c>
      <c r="P18" s="58">
        <v>1.003</v>
      </c>
      <c r="Q18" s="59">
        <f t="shared" si="3"/>
        <v>103.72724324822782</v>
      </c>
    </row>
    <row r="19" spans="1:17" ht="16.5" thickBot="1">
      <c r="A19" s="54">
        <v>17</v>
      </c>
      <c r="B19" s="97" t="s">
        <v>34</v>
      </c>
      <c r="C19" s="55" t="s">
        <v>77</v>
      </c>
      <c r="D19" s="63" t="s">
        <v>193</v>
      </c>
      <c r="E19" s="57"/>
      <c r="F19" s="58">
        <v>1.0076</v>
      </c>
      <c r="G19" s="59" t="s">
        <v>194</v>
      </c>
      <c r="H19" s="60"/>
      <c r="I19" s="60"/>
      <c r="J19" s="60"/>
      <c r="K19" s="54">
        <v>17</v>
      </c>
      <c r="L19" s="94" t="s">
        <v>34</v>
      </c>
      <c r="M19" s="55" t="s">
        <v>77</v>
      </c>
      <c r="N19" s="63" t="s">
        <v>193</v>
      </c>
      <c r="O19" s="57"/>
      <c r="P19" s="58">
        <v>1.0076</v>
      </c>
      <c r="Q19" s="59" t="s">
        <v>194</v>
      </c>
    </row>
    <row r="20" spans="1:17" ht="16.5" thickBot="1">
      <c r="A20" s="54">
        <v>18</v>
      </c>
      <c r="B20" s="97" t="s">
        <v>35</v>
      </c>
      <c r="C20" s="55" t="s">
        <v>82</v>
      </c>
      <c r="D20" s="56">
        <v>3080</v>
      </c>
      <c r="E20" s="57">
        <f aca="true" t="shared" si="4" ref="E20:E42">(D20-C$73)/C$72</f>
        <v>144.73969015145215</v>
      </c>
      <c r="F20" s="58">
        <v>1.0007</v>
      </c>
      <c r="G20" s="59">
        <f aca="true" t="shared" si="5" ref="G20:G26">(E20*1.5*2/1.8)/F20</f>
        <v>241.0640720686389</v>
      </c>
      <c r="H20" s="60"/>
      <c r="I20" s="60"/>
      <c r="J20" s="60"/>
      <c r="K20" s="54">
        <v>18</v>
      </c>
      <c r="L20" s="94" t="s">
        <v>35</v>
      </c>
      <c r="M20" s="55" t="s">
        <v>82</v>
      </c>
      <c r="N20" s="83">
        <v>9221</v>
      </c>
      <c r="O20" s="57">
        <f aca="true" t="shared" si="6" ref="O20:O42">(N20-M$73)/M$72</f>
        <v>285.75861375178897</v>
      </c>
      <c r="P20" s="58">
        <v>1.0007</v>
      </c>
      <c r="Q20" s="59">
        <f aca="true" t="shared" si="7" ref="Q20:Q28">(O20*1.5*2/1.8)/P20</f>
        <v>475.9312044098947</v>
      </c>
    </row>
    <row r="21" spans="1:17" ht="16.5" thickBot="1">
      <c r="A21" s="54">
        <v>19</v>
      </c>
      <c r="B21" s="97" t="s">
        <v>38</v>
      </c>
      <c r="C21" s="55" t="s">
        <v>83</v>
      </c>
      <c r="D21" s="56">
        <v>1533</v>
      </c>
      <c r="E21" s="57">
        <f t="shared" si="4"/>
        <v>73.82113115422499</v>
      </c>
      <c r="F21" s="58">
        <v>1.001</v>
      </c>
      <c r="G21" s="59">
        <f t="shared" si="5"/>
        <v>122.91230628409089</v>
      </c>
      <c r="H21" s="60"/>
      <c r="I21" s="60"/>
      <c r="J21" s="60"/>
      <c r="K21" s="54">
        <v>19</v>
      </c>
      <c r="L21" s="94" t="s">
        <v>38</v>
      </c>
      <c r="M21" s="55" t="s">
        <v>83</v>
      </c>
      <c r="N21" s="83">
        <v>9000</v>
      </c>
      <c r="O21" s="57">
        <f t="shared" si="6"/>
        <v>279.19166876947577</v>
      </c>
      <c r="P21" s="58">
        <v>1.001</v>
      </c>
      <c r="Q21" s="59">
        <f t="shared" si="7"/>
        <v>464.85459335577053</v>
      </c>
    </row>
    <row r="22" spans="1:17" ht="16.5" thickBot="1">
      <c r="A22" s="54">
        <v>20</v>
      </c>
      <c r="B22" s="97" t="s">
        <v>39</v>
      </c>
      <c r="C22" s="55" t="s">
        <v>84</v>
      </c>
      <c r="D22" s="56">
        <v>904</v>
      </c>
      <c r="E22" s="57">
        <f t="shared" si="4"/>
        <v>44.98611266084691</v>
      </c>
      <c r="F22" s="58">
        <v>1.0035</v>
      </c>
      <c r="G22" s="59">
        <f t="shared" si="5"/>
        <v>74.71535070726941</v>
      </c>
      <c r="H22" s="60"/>
      <c r="I22" s="60"/>
      <c r="J22" s="60"/>
      <c r="K22" s="54">
        <v>20</v>
      </c>
      <c r="L22" s="94" t="s">
        <v>39</v>
      </c>
      <c r="M22" s="55" t="s">
        <v>84</v>
      </c>
      <c r="N22" s="83">
        <v>2472</v>
      </c>
      <c r="O22" s="57">
        <f t="shared" si="6"/>
        <v>85.21421698422353</v>
      </c>
      <c r="P22" s="58">
        <v>1.0035</v>
      </c>
      <c r="Q22" s="59">
        <f t="shared" si="7"/>
        <v>141.5283457635335</v>
      </c>
    </row>
    <row r="23" spans="1:17" ht="16.5" thickBot="1">
      <c r="A23" s="54">
        <v>21</v>
      </c>
      <c r="B23" s="97" t="s">
        <v>40</v>
      </c>
      <c r="C23" s="55" t="s">
        <v>85</v>
      </c>
      <c r="D23" s="56">
        <v>951</v>
      </c>
      <c r="E23" s="57">
        <f t="shared" si="4"/>
        <v>47.14071658642524</v>
      </c>
      <c r="F23" s="58">
        <v>1.003</v>
      </c>
      <c r="G23" s="59">
        <f t="shared" si="5"/>
        <v>78.3328623902048</v>
      </c>
      <c r="H23" s="60"/>
      <c r="I23" s="60"/>
      <c r="J23" s="60"/>
      <c r="K23" s="54">
        <v>21</v>
      </c>
      <c r="L23" s="94" t="s">
        <v>40</v>
      </c>
      <c r="M23" s="55" t="s">
        <v>85</v>
      </c>
      <c r="N23" s="83">
        <v>2735</v>
      </c>
      <c r="O23" s="57">
        <f t="shared" si="6"/>
        <v>93.02917866000804</v>
      </c>
      <c r="P23" s="58">
        <v>1.003</v>
      </c>
      <c r="Q23" s="59">
        <f t="shared" si="7"/>
        <v>154.5848764706016</v>
      </c>
    </row>
    <row r="24" spans="1:17" ht="16.5" thickBot="1">
      <c r="A24" s="54">
        <v>22</v>
      </c>
      <c r="B24" s="97" t="s">
        <v>41</v>
      </c>
      <c r="C24" s="55" t="s">
        <v>86</v>
      </c>
      <c r="D24" s="56">
        <v>1073</v>
      </c>
      <c r="E24" s="57">
        <f t="shared" si="4"/>
        <v>52.733518265586014</v>
      </c>
      <c r="F24" s="58">
        <v>1.0067</v>
      </c>
      <c r="G24" s="59">
        <f t="shared" si="5"/>
        <v>87.30425857684516</v>
      </c>
      <c r="H24" s="60"/>
      <c r="I24" s="60"/>
      <c r="J24" s="60"/>
      <c r="K24" s="54">
        <v>22</v>
      </c>
      <c r="L24" s="94" t="s">
        <v>41</v>
      </c>
      <c r="M24" s="55" t="s">
        <v>86</v>
      </c>
      <c r="N24" s="83">
        <v>4164</v>
      </c>
      <c r="O24" s="57">
        <f t="shared" si="6"/>
        <v>135.49146092120986</v>
      </c>
      <c r="P24" s="58">
        <v>1.0067</v>
      </c>
      <c r="Q24" s="59">
        <f t="shared" si="7"/>
        <v>224.3161831085227</v>
      </c>
    </row>
    <row r="25" spans="1:17" ht="16.5" thickBot="1">
      <c r="A25" s="54">
        <v>23</v>
      </c>
      <c r="B25" s="97" t="s">
        <v>42</v>
      </c>
      <c r="C25" s="55" t="s">
        <v>87</v>
      </c>
      <c r="D25" s="56">
        <v>392</v>
      </c>
      <c r="E25" s="57">
        <f t="shared" si="4"/>
        <v>21.514682663057446</v>
      </c>
      <c r="F25" s="58">
        <v>1.0052</v>
      </c>
      <c r="G25" s="59">
        <f t="shared" si="5"/>
        <v>35.67230843456932</v>
      </c>
      <c r="H25" s="60"/>
      <c r="I25" s="60"/>
      <c r="J25" s="60"/>
      <c r="K25" s="54">
        <v>23</v>
      </c>
      <c r="L25" s="94" t="s">
        <v>42</v>
      </c>
      <c r="M25" s="55" t="s">
        <v>87</v>
      </c>
      <c r="N25" s="83">
        <v>2819</v>
      </c>
      <c r="O25" s="57">
        <f t="shared" si="6"/>
        <v>95.52521204695063</v>
      </c>
      <c r="P25" s="58">
        <v>1.0052</v>
      </c>
      <c r="Q25" s="59">
        <f t="shared" si="7"/>
        <v>158.38508430652377</v>
      </c>
    </row>
    <row r="26" spans="1:17" ht="16.5" thickBot="1">
      <c r="A26" s="54">
        <v>24</v>
      </c>
      <c r="B26" s="97" t="s">
        <v>43</v>
      </c>
      <c r="C26" s="55" t="s">
        <v>88</v>
      </c>
      <c r="D26" s="56">
        <v>2014</v>
      </c>
      <c r="E26" s="57">
        <f t="shared" si="4"/>
        <v>95.87143941386705</v>
      </c>
      <c r="F26" s="58">
        <v>1.004</v>
      </c>
      <c r="G26" s="59">
        <f t="shared" si="5"/>
        <v>159.14913581319232</v>
      </c>
      <c r="H26" s="60"/>
      <c r="I26" s="60"/>
      <c r="J26" s="60"/>
      <c r="K26" s="54">
        <v>24</v>
      </c>
      <c r="L26" s="94" t="s">
        <v>43</v>
      </c>
      <c r="M26" s="55" t="s">
        <v>88</v>
      </c>
      <c r="N26" s="83">
        <v>904</v>
      </c>
      <c r="O26" s="57">
        <f t="shared" si="6"/>
        <v>38.621593761295294</v>
      </c>
      <c r="P26" s="58">
        <v>1.004</v>
      </c>
      <c r="Q26" s="59">
        <f t="shared" si="7"/>
        <v>64.11287144969339</v>
      </c>
    </row>
    <row r="27" spans="1:17" ht="16.5" thickBot="1">
      <c r="A27" s="54">
        <v>25</v>
      </c>
      <c r="B27" s="97" t="s">
        <v>46</v>
      </c>
      <c r="C27" s="55" t="s">
        <v>89</v>
      </c>
      <c r="D27" s="55">
        <v>0</v>
      </c>
      <c r="E27" s="57">
        <f t="shared" si="4"/>
        <v>3.544369070999884</v>
      </c>
      <c r="F27" s="58">
        <v>1.0063</v>
      </c>
      <c r="G27" s="59" t="s">
        <v>195</v>
      </c>
      <c r="H27" s="60"/>
      <c r="I27" s="60"/>
      <c r="J27" s="60"/>
      <c r="K27" s="54">
        <v>25</v>
      </c>
      <c r="L27" s="94" t="s">
        <v>46</v>
      </c>
      <c r="M27" s="55" t="s">
        <v>89</v>
      </c>
      <c r="N27" s="47">
        <v>0</v>
      </c>
      <c r="O27" s="57">
        <f t="shared" si="6"/>
        <v>11.75952016848463</v>
      </c>
      <c r="P27" s="58">
        <v>1.0063</v>
      </c>
      <c r="Q27" s="59" t="s">
        <v>195</v>
      </c>
    </row>
    <row r="28" spans="1:17" ht="16.5" thickBot="1">
      <c r="A28" s="54">
        <v>26</v>
      </c>
      <c r="B28" s="97" t="s">
        <v>47</v>
      </c>
      <c r="C28" s="55" t="s">
        <v>90</v>
      </c>
      <c r="D28" s="55">
        <v>0</v>
      </c>
      <c r="E28" s="57">
        <f t="shared" si="4"/>
        <v>3.544369070999884</v>
      </c>
      <c r="F28" s="58">
        <v>1.0063</v>
      </c>
      <c r="G28" s="59" t="s">
        <v>195</v>
      </c>
      <c r="H28" s="60"/>
      <c r="I28" s="60"/>
      <c r="J28" s="60"/>
      <c r="K28" s="54">
        <v>26</v>
      </c>
      <c r="L28" s="94" t="s">
        <v>47</v>
      </c>
      <c r="M28" s="55" t="s">
        <v>90</v>
      </c>
      <c r="N28" s="83">
        <v>1841</v>
      </c>
      <c r="O28" s="57">
        <f t="shared" si="6"/>
        <v>66.46425189897626</v>
      </c>
      <c r="P28" s="58">
        <v>1.0063</v>
      </c>
      <c r="Q28" s="59">
        <f t="shared" si="7"/>
        <v>110.08024760504863</v>
      </c>
    </row>
    <row r="29" spans="1:17" ht="16.5" thickBot="1">
      <c r="A29" s="54">
        <v>27</v>
      </c>
      <c r="B29" s="97" t="s">
        <v>48</v>
      </c>
      <c r="C29" s="55" t="s">
        <v>182</v>
      </c>
      <c r="D29" s="56">
        <v>1139</v>
      </c>
      <c r="E29" s="57">
        <f t="shared" si="4"/>
        <v>55.75913228873856</v>
      </c>
      <c r="F29" s="58">
        <v>1.009</v>
      </c>
      <c r="G29" s="59">
        <f aca="true" t="shared" si="8" ref="G29:G38">(E29*1.5*2/1.8)/F29</f>
        <v>92.10296050336731</v>
      </c>
      <c r="H29" s="60"/>
      <c r="I29" s="60"/>
      <c r="J29" s="60"/>
      <c r="K29" s="54">
        <v>27</v>
      </c>
      <c r="L29" s="94" t="s">
        <v>48</v>
      </c>
      <c r="M29" s="55" t="s">
        <v>182</v>
      </c>
      <c r="N29" s="83">
        <v>9591</v>
      </c>
      <c r="O29" s="57">
        <f t="shared" si="6"/>
        <v>296.7530465276075</v>
      </c>
      <c r="P29" s="58">
        <v>1.009</v>
      </c>
      <c r="Q29" s="59">
        <f aca="true" t="shared" si="9" ref="Q29:Q37">(O29*1.5*2/1.8)/P29</f>
        <v>490.1768195038116</v>
      </c>
    </row>
    <row r="30" spans="1:17" ht="16.5" thickBot="1">
      <c r="A30" s="54">
        <v>28</v>
      </c>
      <c r="B30" s="97" t="s">
        <v>49</v>
      </c>
      <c r="C30" s="55" t="s">
        <v>92</v>
      </c>
      <c r="D30" s="55">
        <v>700</v>
      </c>
      <c r="E30" s="57">
        <f t="shared" si="4"/>
        <v>35.63421477110268</v>
      </c>
      <c r="F30" s="58">
        <v>1.002</v>
      </c>
      <c r="G30" s="59">
        <f t="shared" si="8"/>
        <v>59.27181432319141</v>
      </c>
      <c r="H30" s="60"/>
      <c r="I30" s="60"/>
      <c r="J30" s="60"/>
      <c r="K30" s="54">
        <v>28</v>
      </c>
      <c r="L30" s="94" t="s">
        <v>49</v>
      </c>
      <c r="M30" s="55" t="s">
        <v>92</v>
      </c>
      <c r="N30" s="83">
        <v>1504</v>
      </c>
      <c r="O30" s="57">
        <f t="shared" si="6"/>
        <v>56.45040366802803</v>
      </c>
      <c r="P30" s="58">
        <v>1.002</v>
      </c>
      <c r="Q30" s="59">
        <f t="shared" si="9"/>
        <v>93.89621368600804</v>
      </c>
    </row>
    <row r="31" spans="1:17" ht="16.5" thickBot="1">
      <c r="A31" s="54">
        <v>29</v>
      </c>
      <c r="B31" s="97" t="s">
        <v>50</v>
      </c>
      <c r="C31" s="55" t="s">
        <v>93</v>
      </c>
      <c r="D31" s="55">
        <v>640</v>
      </c>
      <c r="E31" s="57">
        <f t="shared" si="4"/>
        <v>32.883656568236724</v>
      </c>
      <c r="F31" s="58">
        <v>1.0075</v>
      </c>
      <c r="G31" s="59">
        <f t="shared" si="8"/>
        <v>54.39810846689284</v>
      </c>
      <c r="H31" s="60"/>
      <c r="I31" s="60"/>
      <c r="J31" s="60"/>
      <c r="K31" s="54">
        <v>29</v>
      </c>
      <c r="L31" s="94" t="s">
        <v>50</v>
      </c>
      <c r="M31" s="55" t="s">
        <v>93</v>
      </c>
      <c r="N31" s="83">
        <v>1164</v>
      </c>
      <c r="O31" s="57">
        <f t="shared" si="6"/>
        <v>46.347411387546146</v>
      </c>
      <c r="P31" s="58">
        <v>1.0075</v>
      </c>
      <c r="Q31" s="59">
        <f t="shared" si="9"/>
        <v>76.6706557279506</v>
      </c>
    </row>
    <row r="32" spans="1:17" ht="16.5" thickBot="1">
      <c r="A32" s="54">
        <v>30</v>
      </c>
      <c r="B32" s="97" t="s">
        <v>51</v>
      </c>
      <c r="C32" s="55" t="s">
        <v>94</v>
      </c>
      <c r="D32" s="56">
        <v>7070</v>
      </c>
      <c r="E32" s="57">
        <f t="shared" si="4"/>
        <v>327.6518106420381</v>
      </c>
      <c r="F32" s="58">
        <v>1.0047</v>
      </c>
      <c r="G32" s="64">
        <f t="shared" si="8"/>
        <v>543.5317518364322</v>
      </c>
      <c r="H32" s="60"/>
      <c r="I32" s="60"/>
      <c r="J32" s="60"/>
      <c r="K32" s="54">
        <v>30</v>
      </c>
      <c r="L32" s="94" t="s">
        <v>51</v>
      </c>
      <c r="M32" s="55" t="s">
        <v>94</v>
      </c>
      <c r="N32" s="83">
        <v>8441</v>
      </c>
      <c r="O32" s="57">
        <f t="shared" si="6"/>
        <v>262.5811608730364</v>
      </c>
      <c r="P32" s="58">
        <v>1.0047</v>
      </c>
      <c r="Q32" s="64">
        <f t="shared" si="9"/>
        <v>435.58800450057464</v>
      </c>
    </row>
    <row r="33" spans="1:17" ht="16.5" thickBot="1">
      <c r="A33" s="54">
        <v>45</v>
      </c>
      <c r="B33" s="97" t="s">
        <v>130</v>
      </c>
      <c r="C33" s="55" t="s">
        <v>157</v>
      </c>
      <c r="D33" s="56">
        <v>9194</v>
      </c>
      <c r="E33" s="57">
        <f t="shared" si="4"/>
        <v>425.02157102349287</v>
      </c>
      <c r="F33" s="58">
        <v>1.007</v>
      </c>
      <c r="G33" s="59">
        <f t="shared" si="8"/>
        <v>703.4451688571547</v>
      </c>
      <c r="H33" s="61"/>
      <c r="I33" s="61"/>
      <c r="J33" s="61"/>
      <c r="K33" s="54">
        <v>45</v>
      </c>
      <c r="L33" s="94" t="s">
        <v>130</v>
      </c>
      <c r="M33" s="55" t="s">
        <v>157</v>
      </c>
      <c r="N33" s="83">
        <v>7984</v>
      </c>
      <c r="O33" s="57">
        <f t="shared" si="6"/>
        <v>249.00155066074166</v>
      </c>
      <c r="P33" s="58">
        <v>1.007</v>
      </c>
      <c r="Q33" s="59">
        <f t="shared" si="9"/>
        <v>412.117760113773</v>
      </c>
    </row>
    <row r="34" spans="1:17" ht="16.5" thickBot="1">
      <c r="A34" s="54">
        <v>46</v>
      </c>
      <c r="B34" s="97" t="s">
        <v>131</v>
      </c>
      <c r="C34" s="55" t="s">
        <v>158</v>
      </c>
      <c r="D34" s="56">
        <v>1555</v>
      </c>
      <c r="E34" s="57">
        <f t="shared" si="4"/>
        <v>74.8296691619425</v>
      </c>
      <c r="F34" s="58">
        <v>1.001</v>
      </c>
      <c r="G34" s="59">
        <f t="shared" si="8"/>
        <v>124.59152374615803</v>
      </c>
      <c r="H34" s="60"/>
      <c r="I34" s="60"/>
      <c r="J34" s="60"/>
      <c r="K34" s="54">
        <v>46</v>
      </c>
      <c r="L34" s="94" t="s">
        <v>131</v>
      </c>
      <c r="M34" s="55" t="s">
        <v>158</v>
      </c>
      <c r="N34" s="83">
        <v>1121</v>
      </c>
      <c r="O34" s="57">
        <f t="shared" si="6"/>
        <v>45.06968001089697</v>
      </c>
      <c r="P34" s="58">
        <v>1.001</v>
      </c>
      <c r="Q34" s="59">
        <f t="shared" si="9"/>
        <v>75.04109225923571</v>
      </c>
    </row>
    <row r="35" spans="1:17" ht="16.5" thickBot="1">
      <c r="A35" s="54">
        <v>47</v>
      </c>
      <c r="B35" s="97" t="s">
        <v>132</v>
      </c>
      <c r="C35" s="55" t="s">
        <v>159</v>
      </c>
      <c r="D35" s="56">
        <v>13654</v>
      </c>
      <c r="E35" s="57">
        <f t="shared" si="4"/>
        <v>629.479730769862</v>
      </c>
      <c r="F35" s="58">
        <v>1.0085</v>
      </c>
      <c r="G35" s="59">
        <f t="shared" si="8"/>
        <v>1040.2904160797589</v>
      </c>
      <c r="H35" s="60"/>
      <c r="I35" s="60"/>
      <c r="J35" s="60"/>
      <c r="K35" s="54">
        <v>47</v>
      </c>
      <c r="L35" s="94" t="s">
        <v>132</v>
      </c>
      <c r="M35" s="55" t="s">
        <v>159</v>
      </c>
      <c r="N35" s="83">
        <v>10689</v>
      </c>
      <c r="O35" s="57">
        <f t="shared" si="6"/>
        <v>329.37976865692843</v>
      </c>
      <c r="P35" s="58">
        <v>1.0085</v>
      </c>
      <c r="Q35" s="59">
        <f t="shared" si="9"/>
        <v>544.3393962269515</v>
      </c>
    </row>
    <row r="36" spans="1:17" ht="16.5" thickBot="1">
      <c r="A36" s="54">
        <v>48</v>
      </c>
      <c r="B36" s="97" t="s">
        <v>133</v>
      </c>
      <c r="C36" s="55" t="s">
        <v>160</v>
      </c>
      <c r="D36" s="56">
        <v>1295</v>
      </c>
      <c r="E36" s="57">
        <f t="shared" si="4"/>
        <v>62.91058361619004</v>
      </c>
      <c r="F36" s="58">
        <v>1.003</v>
      </c>
      <c r="G36" s="59">
        <f t="shared" si="8"/>
        <v>104.53736061181463</v>
      </c>
      <c r="H36" s="60"/>
      <c r="I36" s="60"/>
      <c r="J36" s="60"/>
      <c r="K36" s="54">
        <v>48</v>
      </c>
      <c r="L36" s="94" t="s">
        <v>133</v>
      </c>
      <c r="M36" s="55" t="s">
        <v>160</v>
      </c>
      <c r="N36" s="83">
        <v>1183</v>
      </c>
      <c r="O36" s="57">
        <f t="shared" si="6"/>
        <v>46.911990367926016</v>
      </c>
      <c r="P36" s="58">
        <v>1.003</v>
      </c>
      <c r="Q36" s="59">
        <f t="shared" si="9"/>
        <v>77.95279223650053</v>
      </c>
    </row>
    <row r="37" spans="1:17" ht="16.5" thickBot="1">
      <c r="A37" s="54">
        <v>49</v>
      </c>
      <c r="B37" s="97" t="s">
        <v>136</v>
      </c>
      <c r="C37" s="55" t="s">
        <v>161</v>
      </c>
      <c r="D37" s="56">
        <v>225</v>
      </c>
      <c r="E37" s="57">
        <f t="shared" si="4"/>
        <v>13.85896233174721</v>
      </c>
      <c r="F37" s="58">
        <v>1.0027</v>
      </c>
      <c r="G37" s="59">
        <f t="shared" si="8"/>
        <v>23.036073155392458</v>
      </c>
      <c r="H37" s="60"/>
      <c r="I37" s="60"/>
      <c r="J37" s="60"/>
      <c r="K37" s="54">
        <v>49</v>
      </c>
      <c r="L37" s="94" t="s">
        <v>136</v>
      </c>
      <c r="M37" s="55" t="s">
        <v>161</v>
      </c>
      <c r="N37" s="83">
        <v>804</v>
      </c>
      <c r="O37" s="57">
        <f t="shared" si="6"/>
        <v>35.650125443506504</v>
      </c>
      <c r="P37" s="58">
        <v>1.0027</v>
      </c>
      <c r="Q37" s="59">
        <f t="shared" si="9"/>
        <v>59.25688215735265</v>
      </c>
    </row>
    <row r="38" spans="1:17" ht="16.5" thickBot="1">
      <c r="A38" s="54">
        <v>50</v>
      </c>
      <c r="B38" s="97" t="s">
        <v>137</v>
      </c>
      <c r="C38" s="55" t="s">
        <v>162</v>
      </c>
      <c r="D38" s="56">
        <v>230</v>
      </c>
      <c r="E38" s="57">
        <f t="shared" si="4"/>
        <v>14.08817551531937</v>
      </c>
      <c r="F38" s="58">
        <v>1.0003</v>
      </c>
      <c r="G38" s="59">
        <f t="shared" si="8"/>
        <v>23.473250550367176</v>
      </c>
      <c r="H38" s="60"/>
      <c r="I38" s="60"/>
      <c r="J38" s="60"/>
      <c r="K38" s="54">
        <v>50</v>
      </c>
      <c r="L38" s="94" t="s">
        <v>137</v>
      </c>
      <c r="M38" s="55" t="s">
        <v>162</v>
      </c>
      <c r="N38" s="83">
        <v>0</v>
      </c>
      <c r="O38" s="57">
        <f t="shared" si="6"/>
        <v>11.75952016848463</v>
      </c>
      <c r="P38" s="58">
        <v>1.0003</v>
      </c>
      <c r="Q38" s="59" t="s">
        <v>195</v>
      </c>
    </row>
    <row r="39" spans="1:17" ht="16.5" thickBot="1">
      <c r="A39" s="54">
        <v>51</v>
      </c>
      <c r="B39" s="97" t="s">
        <v>138</v>
      </c>
      <c r="C39" s="55" t="s">
        <v>163</v>
      </c>
      <c r="D39" s="56">
        <v>0</v>
      </c>
      <c r="E39" s="57">
        <f t="shared" si="4"/>
        <v>3.544369070999884</v>
      </c>
      <c r="F39" s="58">
        <v>1.009</v>
      </c>
      <c r="G39" s="59" t="s">
        <v>195</v>
      </c>
      <c r="H39" s="60"/>
      <c r="I39" s="60"/>
      <c r="J39" s="60"/>
      <c r="K39" s="54">
        <v>51</v>
      </c>
      <c r="L39" s="94" t="s">
        <v>138</v>
      </c>
      <c r="M39" s="55" t="s">
        <v>163</v>
      </c>
      <c r="N39" s="83">
        <v>0</v>
      </c>
      <c r="O39" s="57">
        <f t="shared" si="6"/>
        <v>11.75952016848463</v>
      </c>
      <c r="P39" s="58">
        <v>1.009</v>
      </c>
      <c r="Q39" s="59" t="s">
        <v>195</v>
      </c>
    </row>
    <row r="40" spans="1:17" ht="16.5" thickBot="1">
      <c r="A40" s="54">
        <v>52</v>
      </c>
      <c r="B40" s="97" t="s">
        <v>139</v>
      </c>
      <c r="C40" s="55" t="s">
        <v>164</v>
      </c>
      <c r="D40" s="56">
        <v>166</v>
      </c>
      <c r="E40" s="57">
        <f t="shared" si="4"/>
        <v>11.154246765595687</v>
      </c>
      <c r="F40" s="58">
        <v>1.002</v>
      </c>
      <c r="G40" s="59">
        <f>(E40*1.5*2/1.8)/F40</f>
        <v>18.553304666659493</v>
      </c>
      <c r="H40" s="60"/>
      <c r="I40" s="60"/>
      <c r="J40" s="60"/>
      <c r="K40" s="54">
        <v>52</v>
      </c>
      <c r="L40" s="94" t="s">
        <v>139</v>
      </c>
      <c r="M40" s="55" t="s">
        <v>164</v>
      </c>
      <c r="N40" s="83">
        <v>0</v>
      </c>
      <c r="O40" s="57">
        <f t="shared" si="6"/>
        <v>11.75952016848463</v>
      </c>
      <c r="P40" s="58">
        <v>1.002</v>
      </c>
      <c r="Q40" s="59" t="s">
        <v>195</v>
      </c>
    </row>
    <row r="41" spans="1:17" ht="16.5" thickBot="1">
      <c r="A41" s="54">
        <v>53</v>
      </c>
      <c r="B41" s="97" t="s">
        <v>140</v>
      </c>
      <c r="C41" s="55" t="s">
        <v>165</v>
      </c>
      <c r="D41" s="56">
        <v>0</v>
      </c>
      <c r="E41" s="57">
        <f t="shared" si="4"/>
        <v>3.544369070999884</v>
      </c>
      <c r="F41" s="58">
        <v>1.0017</v>
      </c>
      <c r="G41" s="59" t="s">
        <v>195</v>
      </c>
      <c r="H41" s="60"/>
      <c r="I41" s="60"/>
      <c r="J41" s="60"/>
      <c r="K41" s="54">
        <v>53</v>
      </c>
      <c r="L41" s="94" t="s">
        <v>140</v>
      </c>
      <c r="M41" s="55" t="s">
        <v>165</v>
      </c>
      <c r="N41" s="83">
        <v>0</v>
      </c>
      <c r="O41" s="57">
        <f t="shared" si="6"/>
        <v>11.75952016848463</v>
      </c>
      <c r="P41" s="58">
        <v>1.0017</v>
      </c>
      <c r="Q41" s="59" t="s">
        <v>195</v>
      </c>
    </row>
    <row r="42" spans="1:17" ht="16.5" thickBot="1">
      <c r="A42" s="54">
        <v>54</v>
      </c>
      <c r="B42" s="97" t="s">
        <v>141</v>
      </c>
      <c r="C42" s="55" t="s">
        <v>166</v>
      </c>
      <c r="D42" s="56">
        <v>0</v>
      </c>
      <c r="E42" s="57">
        <f t="shared" si="4"/>
        <v>3.544369070999884</v>
      </c>
      <c r="F42" s="88">
        <v>1.002</v>
      </c>
      <c r="G42" s="96" t="s">
        <v>195</v>
      </c>
      <c r="H42" s="60"/>
      <c r="I42" s="60"/>
      <c r="J42" s="60"/>
      <c r="K42" s="54">
        <v>54</v>
      </c>
      <c r="L42" s="94" t="s">
        <v>141</v>
      </c>
      <c r="M42" s="55" t="s">
        <v>166</v>
      </c>
      <c r="N42" s="83">
        <v>0</v>
      </c>
      <c r="O42" s="57">
        <f t="shared" si="6"/>
        <v>11.75952016848463</v>
      </c>
      <c r="P42" s="58">
        <v>1.002</v>
      </c>
      <c r="Q42" s="64" t="s">
        <v>195</v>
      </c>
    </row>
    <row r="43" spans="1:17" ht="33.75" customHeight="1">
      <c r="A43" s="106" t="s">
        <v>215</v>
      </c>
      <c r="B43" s="107"/>
      <c r="C43" s="107"/>
      <c r="D43" s="107"/>
      <c r="E43" s="107"/>
      <c r="F43" s="107"/>
      <c r="G43" s="107"/>
      <c r="H43" s="60"/>
      <c r="I43" s="60"/>
      <c r="J43" s="60"/>
      <c r="K43" s="106" t="s">
        <v>215</v>
      </c>
      <c r="L43" s="107"/>
      <c r="M43" s="107"/>
      <c r="N43" s="107"/>
      <c r="O43" s="107"/>
      <c r="P43" s="107"/>
      <c r="Q43" s="107"/>
    </row>
    <row r="44" spans="1:18" ht="15.75" thickBot="1">
      <c r="A44" s="84"/>
      <c r="B44" s="92"/>
      <c r="C44" s="85"/>
      <c r="D44" s="86"/>
      <c r="E44" s="87"/>
      <c r="F44" s="19" t="s">
        <v>167</v>
      </c>
      <c r="G44" s="19" t="s">
        <v>169</v>
      </c>
      <c r="H44" s="19" t="s">
        <v>7</v>
      </c>
      <c r="J44" s="60"/>
      <c r="K44" s="84"/>
      <c r="L44" s="92"/>
      <c r="M44" s="85"/>
      <c r="N44" s="83"/>
      <c r="O44" s="87"/>
      <c r="P44" s="19" t="s">
        <v>167</v>
      </c>
      <c r="Q44" s="19" t="s">
        <v>169</v>
      </c>
      <c r="R44" s="19" t="s">
        <v>7</v>
      </c>
    </row>
    <row r="45" spans="1:19" ht="48" thickBot="1">
      <c r="A45" s="84"/>
      <c r="B45" s="93"/>
      <c r="C45" s="55"/>
      <c r="D45" s="56"/>
      <c r="E45" s="87"/>
      <c r="F45" s="19" t="s">
        <v>168</v>
      </c>
      <c r="G45" s="19" t="s">
        <v>8</v>
      </c>
      <c r="H45" s="98" t="s">
        <v>178</v>
      </c>
      <c r="I45" s="103" t="s">
        <v>213</v>
      </c>
      <c r="J45" s="60"/>
      <c r="K45" s="84"/>
      <c r="P45" s="19" t="s">
        <v>168</v>
      </c>
      <c r="Q45" s="19" t="s">
        <v>8</v>
      </c>
      <c r="R45" s="98" t="s">
        <v>178</v>
      </c>
      <c r="S45" s="103" t="s">
        <v>214</v>
      </c>
    </row>
    <row r="46" spans="1:19" ht="16.5" thickBot="1">
      <c r="A46" s="84">
        <v>55</v>
      </c>
      <c r="B46" t="s">
        <v>144</v>
      </c>
      <c r="C46" s="55" t="s">
        <v>170</v>
      </c>
      <c r="D46" s="94">
        <v>110</v>
      </c>
      <c r="E46" s="57">
        <f>(D46-C$73)/C$72</f>
        <v>8.587059109587464</v>
      </c>
      <c r="F46" s="94">
        <v>150</v>
      </c>
      <c r="G46" s="94">
        <v>11.8</v>
      </c>
      <c r="H46" s="99" t="s">
        <v>173</v>
      </c>
      <c r="I46" s="102">
        <f>8.5871*0.5*11.8/(7.1*150)</f>
        <v>0.04757172769953052</v>
      </c>
      <c r="K46" s="84"/>
      <c r="L46" t="s">
        <v>144</v>
      </c>
      <c r="M46" s="55" t="s">
        <v>170</v>
      </c>
      <c r="N46">
        <v>60</v>
      </c>
      <c r="O46" s="57">
        <f>(N46-M$73)/M$72</f>
        <v>13.542401159157905</v>
      </c>
      <c r="P46" s="94">
        <v>150</v>
      </c>
      <c r="Q46" s="94">
        <v>11.8</v>
      </c>
      <c r="R46" s="94" t="s">
        <v>173</v>
      </c>
      <c r="S46" s="59">
        <f>13.5424*0.5*11.8/(7.1*150)</f>
        <v>0.07502362441314556</v>
      </c>
    </row>
    <row r="47" spans="1:19" ht="16.5" thickBot="1">
      <c r="A47" s="84">
        <v>56</v>
      </c>
      <c r="B47" t="s">
        <v>145</v>
      </c>
      <c r="C47" s="55" t="s">
        <v>91</v>
      </c>
      <c r="D47" s="94">
        <v>0</v>
      </c>
      <c r="E47" s="57" t="s">
        <v>195</v>
      </c>
      <c r="F47" s="94">
        <v>152</v>
      </c>
      <c r="G47" s="94">
        <v>6.8</v>
      </c>
      <c r="H47" s="99" t="s">
        <v>171</v>
      </c>
      <c r="I47" s="100" t="s">
        <v>195</v>
      </c>
      <c r="K47" s="84"/>
      <c r="L47" t="s">
        <v>145</v>
      </c>
      <c r="M47" s="55" t="s">
        <v>91</v>
      </c>
      <c r="N47">
        <v>0</v>
      </c>
      <c r="O47" s="57" t="s">
        <v>195</v>
      </c>
      <c r="P47" s="94">
        <v>152</v>
      </c>
      <c r="Q47" s="94">
        <v>6.8</v>
      </c>
      <c r="R47" s="94" t="s">
        <v>171</v>
      </c>
      <c r="S47" s="89" t="s">
        <v>195</v>
      </c>
    </row>
    <row r="48" spans="1:19" ht="16.5" thickBot="1">
      <c r="A48" s="84">
        <v>57</v>
      </c>
      <c r="B48" t="s">
        <v>146</v>
      </c>
      <c r="C48" s="55" t="s">
        <v>93</v>
      </c>
      <c r="D48" s="95">
        <v>2923</v>
      </c>
      <c r="E48" s="57">
        <f>(D48-C$73)/C$72</f>
        <v>137.54239618728624</v>
      </c>
      <c r="F48" s="94">
        <v>150</v>
      </c>
      <c r="G48" s="94">
        <v>3.7</v>
      </c>
      <c r="H48" s="99" t="s">
        <v>172</v>
      </c>
      <c r="I48" s="100">
        <f>137.5424*0.5*3.7/(1.7*150)</f>
        <v>0.9978566274509804</v>
      </c>
      <c r="K48" s="84"/>
      <c r="L48" t="s">
        <v>146</v>
      </c>
      <c r="M48" s="55" t="s">
        <v>93</v>
      </c>
      <c r="N48">
        <v>91</v>
      </c>
      <c r="O48" s="57">
        <f>(N48-M$73)/M$72</f>
        <v>14.46355633767243</v>
      </c>
      <c r="P48" s="94">
        <v>150</v>
      </c>
      <c r="Q48" s="94">
        <v>3.7</v>
      </c>
      <c r="R48" s="94" t="s">
        <v>172</v>
      </c>
      <c r="S48" s="64">
        <f>14.4636*0.5*3.7/(1.7*150)</f>
        <v>0.10493200000000001</v>
      </c>
    </row>
    <row r="49" spans="1:19" ht="16.5" thickBot="1">
      <c r="A49" s="84">
        <v>58</v>
      </c>
      <c r="B49" t="s">
        <v>147</v>
      </c>
      <c r="C49" s="55" t="s">
        <v>92</v>
      </c>
      <c r="D49" s="94">
        <v>0</v>
      </c>
      <c r="E49" s="57" t="s">
        <v>195</v>
      </c>
      <c r="F49" s="94">
        <v>148</v>
      </c>
      <c r="G49" s="94">
        <v>6.4</v>
      </c>
      <c r="H49" s="99" t="s">
        <v>174</v>
      </c>
      <c r="I49" s="100" t="s">
        <v>195</v>
      </c>
      <c r="K49" s="84"/>
      <c r="L49" t="s">
        <v>147</v>
      </c>
      <c r="M49" s="55" t="s">
        <v>92</v>
      </c>
      <c r="N49">
        <v>0</v>
      </c>
      <c r="O49" s="57" t="s">
        <v>195</v>
      </c>
      <c r="P49" s="94">
        <v>148</v>
      </c>
      <c r="Q49" s="94">
        <v>6.4</v>
      </c>
      <c r="R49" s="94" t="s">
        <v>174</v>
      </c>
      <c r="S49" s="89" t="s">
        <v>195</v>
      </c>
    </row>
    <row r="50" spans="1:19" ht="16.5" thickBot="1">
      <c r="A50" s="84">
        <v>59</v>
      </c>
      <c r="B50" t="s">
        <v>148</v>
      </c>
      <c r="C50" s="55" t="s">
        <v>162</v>
      </c>
      <c r="D50" s="94">
        <v>0</v>
      </c>
      <c r="E50" s="57" t="s">
        <v>195</v>
      </c>
      <c r="F50" s="94">
        <v>154</v>
      </c>
      <c r="G50" s="94">
        <v>3.8</v>
      </c>
      <c r="H50" s="99" t="s">
        <v>175</v>
      </c>
      <c r="I50" s="100" t="s">
        <v>195</v>
      </c>
      <c r="K50" s="84"/>
      <c r="L50" t="s">
        <v>148</v>
      </c>
      <c r="M50" s="55" t="s">
        <v>162</v>
      </c>
      <c r="N50">
        <v>0</v>
      </c>
      <c r="O50" s="57" t="s">
        <v>195</v>
      </c>
      <c r="P50" s="94">
        <v>154</v>
      </c>
      <c r="Q50" s="94">
        <v>3.8</v>
      </c>
      <c r="R50" s="94" t="s">
        <v>175</v>
      </c>
      <c r="S50" s="89" t="s">
        <v>195</v>
      </c>
    </row>
    <row r="51" spans="1:19" ht="16.5" thickBot="1">
      <c r="A51" s="84">
        <v>60</v>
      </c>
      <c r="B51" t="s">
        <v>149</v>
      </c>
      <c r="C51" s="55" t="s">
        <v>165</v>
      </c>
      <c r="D51" s="94">
        <v>0</v>
      </c>
      <c r="E51" s="57" t="s">
        <v>195</v>
      </c>
      <c r="F51" s="94">
        <v>154</v>
      </c>
      <c r="G51" s="94">
        <v>5.2</v>
      </c>
      <c r="H51" s="99" t="s">
        <v>176</v>
      </c>
      <c r="I51" s="100" t="s">
        <v>195</v>
      </c>
      <c r="K51" s="84"/>
      <c r="L51" t="s">
        <v>149</v>
      </c>
      <c r="M51" s="55" t="s">
        <v>165</v>
      </c>
      <c r="N51">
        <v>0</v>
      </c>
      <c r="O51" s="57" t="s">
        <v>195</v>
      </c>
      <c r="P51" s="94">
        <v>154</v>
      </c>
      <c r="Q51" s="94">
        <v>5.2</v>
      </c>
      <c r="R51" s="94" t="s">
        <v>176</v>
      </c>
      <c r="S51" s="89" t="s">
        <v>195</v>
      </c>
    </row>
    <row r="52" spans="1:19" ht="16.5" thickBot="1">
      <c r="A52" s="84">
        <v>61</v>
      </c>
      <c r="B52" t="s">
        <v>150</v>
      </c>
      <c r="C52" s="55" t="s">
        <v>166</v>
      </c>
      <c r="D52" s="94">
        <v>767</v>
      </c>
      <c r="E52" s="57">
        <f>(D52-C$73)/C$72</f>
        <v>38.70567143096966</v>
      </c>
      <c r="F52" s="94">
        <v>150</v>
      </c>
      <c r="G52" s="94">
        <v>4</v>
      </c>
      <c r="H52" s="99" t="s">
        <v>177</v>
      </c>
      <c r="I52" s="101">
        <f>38.7057*0.5*4/(1.3*150)</f>
        <v>0.39698153846153844</v>
      </c>
      <c r="K52" s="84"/>
      <c r="L52" t="s">
        <v>150</v>
      </c>
      <c r="M52" s="55" t="s">
        <v>166</v>
      </c>
      <c r="N52">
        <v>166</v>
      </c>
      <c r="O52" s="57">
        <f>(N52-M$73)/M$72</f>
        <v>16.692157576014022</v>
      </c>
      <c r="P52" s="94">
        <v>150</v>
      </c>
      <c r="Q52" s="94">
        <v>4</v>
      </c>
      <c r="R52" s="94" t="s">
        <v>177</v>
      </c>
      <c r="S52" s="64">
        <f>16.6922*0.5*4/(1.3*150)</f>
        <v>0.17120205128205127</v>
      </c>
    </row>
    <row r="53" spans="8:19" ht="12.75">
      <c r="H53" s="60"/>
      <c r="I53" s="60"/>
      <c r="J53" s="60"/>
      <c r="S53" s="47" t="s">
        <v>220</v>
      </c>
    </row>
    <row r="54" spans="3:17" ht="12.75">
      <c r="C54" s="65" t="s">
        <v>188</v>
      </c>
      <c r="D54" s="104" t="s">
        <v>189</v>
      </c>
      <c r="E54" s="104"/>
      <c r="F54" s="108" t="s">
        <v>204</v>
      </c>
      <c r="G54" s="108"/>
      <c r="H54" s="60"/>
      <c r="I54" s="60"/>
      <c r="J54" s="60"/>
      <c r="M54" s="65" t="s">
        <v>188</v>
      </c>
      <c r="N54" s="104" t="s">
        <v>189</v>
      </c>
      <c r="O54" s="104"/>
      <c r="P54" s="108" t="s">
        <v>204</v>
      </c>
      <c r="Q54" s="108"/>
    </row>
    <row r="55" spans="3:17" ht="15.75" thickBot="1">
      <c r="C55" s="67"/>
      <c r="D55" s="104"/>
      <c r="E55" s="104"/>
      <c r="F55" s="109"/>
      <c r="G55" s="109"/>
      <c r="H55" s="60"/>
      <c r="I55" s="60"/>
      <c r="J55" s="60"/>
      <c r="M55" s="67"/>
      <c r="N55" s="104"/>
      <c r="O55" s="104"/>
      <c r="P55" s="109"/>
      <c r="Q55" s="109"/>
    </row>
    <row r="56" spans="6:16" ht="15.75">
      <c r="F56" s="47" t="s">
        <v>205</v>
      </c>
      <c r="H56" s="60"/>
      <c r="I56" s="60"/>
      <c r="J56" s="60"/>
      <c r="P56" s="47" t="s">
        <v>205</v>
      </c>
    </row>
    <row r="57" spans="4:10" ht="12.75" customHeight="1" thickBot="1">
      <c r="D57" s="104" t="s">
        <v>216</v>
      </c>
      <c r="E57" s="104"/>
      <c r="F57" s="105" t="s">
        <v>217</v>
      </c>
      <c r="G57" s="105"/>
      <c r="H57" s="60"/>
      <c r="I57" s="60"/>
      <c r="J57" s="60"/>
    </row>
    <row r="58" spans="4:17" ht="16.5" thickBot="1">
      <c r="D58" s="104"/>
      <c r="E58" s="104"/>
      <c r="F58" s="47" t="s">
        <v>219</v>
      </c>
      <c r="H58" s="60"/>
      <c r="I58" s="60"/>
      <c r="J58" s="60"/>
      <c r="N58" s="104" t="s">
        <v>216</v>
      </c>
      <c r="O58" s="104"/>
      <c r="P58" s="105" t="s">
        <v>217</v>
      </c>
      <c r="Q58" s="105"/>
    </row>
    <row r="59" spans="8:16" ht="15.75">
      <c r="H59" s="60"/>
      <c r="I59" s="60"/>
      <c r="J59" s="60"/>
      <c r="N59" s="104"/>
      <c r="O59" s="104"/>
      <c r="P59" s="47" t="s">
        <v>219</v>
      </c>
    </row>
    <row r="60" spans="8:10" ht="12.75">
      <c r="H60" s="60"/>
      <c r="I60" s="60"/>
      <c r="J60" s="60"/>
    </row>
    <row r="61" spans="3:15" ht="12.75">
      <c r="C61" s="66"/>
      <c r="D61" s="66"/>
      <c r="E61" s="66"/>
      <c r="H61" s="60"/>
      <c r="I61" s="60"/>
      <c r="J61" s="60"/>
      <c r="M61" s="66"/>
      <c r="N61" s="66"/>
      <c r="O61" s="66"/>
    </row>
    <row r="62" spans="3:15" ht="12.75">
      <c r="C62" s="29" t="s">
        <v>197</v>
      </c>
      <c r="D62" s="66"/>
      <c r="E62" s="66"/>
      <c r="H62" s="60"/>
      <c r="I62" s="60"/>
      <c r="J62" s="60"/>
      <c r="M62" s="29" t="s">
        <v>197</v>
      </c>
      <c r="N62" s="66"/>
      <c r="O62" s="66"/>
    </row>
    <row r="63" spans="1:15" ht="25.5">
      <c r="A63" s="19" t="s">
        <v>190</v>
      </c>
      <c r="B63" s="19"/>
      <c r="C63" s="20" t="s">
        <v>196</v>
      </c>
      <c r="E63" s="66"/>
      <c r="H63" s="60"/>
      <c r="I63" s="60"/>
      <c r="J63" s="60"/>
      <c r="K63" s="19" t="s">
        <v>190</v>
      </c>
      <c r="L63" s="19"/>
      <c r="M63" s="20" t="s">
        <v>206</v>
      </c>
      <c r="O63" s="66"/>
    </row>
    <row r="64" spans="1:15" ht="12.75">
      <c r="A64" s="19">
        <v>450</v>
      </c>
      <c r="B64" s="19"/>
      <c r="C64" s="27">
        <v>9679.75</v>
      </c>
      <c r="E64" s="66"/>
      <c r="H64" s="60"/>
      <c r="I64" s="60"/>
      <c r="J64" s="60"/>
      <c r="K64" s="26">
        <v>450</v>
      </c>
      <c r="L64" s="26"/>
      <c r="M64" s="27">
        <v>14786.75</v>
      </c>
      <c r="O64" s="66"/>
    </row>
    <row r="65" spans="1:15" ht="12.75">
      <c r="A65" s="19">
        <v>225</v>
      </c>
      <c r="B65" s="19"/>
      <c r="C65" s="27">
        <v>4961.5</v>
      </c>
      <c r="E65" s="66"/>
      <c r="H65" s="60"/>
      <c r="I65" s="60"/>
      <c r="J65" s="60"/>
      <c r="K65" s="26">
        <v>225</v>
      </c>
      <c r="L65" s="26"/>
      <c r="M65" s="27">
        <v>7092</v>
      </c>
      <c r="O65" s="66"/>
    </row>
    <row r="66" spans="1:15" ht="12.75">
      <c r="A66" s="19">
        <v>36</v>
      </c>
      <c r="B66" s="19"/>
      <c r="C66" s="27">
        <v>627.8888888888889</v>
      </c>
      <c r="E66" s="66"/>
      <c r="H66" s="60"/>
      <c r="I66" s="60"/>
      <c r="J66" s="60"/>
      <c r="K66" s="26">
        <v>36</v>
      </c>
      <c r="L66" s="26"/>
      <c r="M66" s="27">
        <v>861.5714285714286</v>
      </c>
      <c r="O66" s="66"/>
    </row>
    <row r="67" spans="1:15" ht="12.75">
      <c r="A67" s="19">
        <v>9</v>
      </c>
      <c r="B67" s="19"/>
      <c r="C67" s="27">
        <v>127.5</v>
      </c>
      <c r="E67" s="66"/>
      <c r="H67" s="60"/>
      <c r="I67" s="60"/>
      <c r="J67" s="60"/>
      <c r="K67" s="26"/>
      <c r="L67" s="26"/>
      <c r="M67" s="27"/>
      <c r="O67" s="66"/>
    </row>
    <row r="68" spans="1:17" ht="16.5" thickBot="1">
      <c r="A68" s="68"/>
      <c r="B68" s="68"/>
      <c r="C68" s="69"/>
      <c r="D68" s="70"/>
      <c r="E68" s="71"/>
      <c r="F68" s="70"/>
      <c r="G68" s="53"/>
      <c r="H68" s="60"/>
      <c r="I68" s="60"/>
      <c r="J68" s="60"/>
      <c r="K68" s="68"/>
      <c r="L68" s="68"/>
      <c r="M68" s="69"/>
      <c r="N68" s="70"/>
      <c r="O68" s="71"/>
      <c r="P68" s="70"/>
      <c r="Q68" s="53"/>
    </row>
    <row r="69" spans="1:17" ht="15.75">
      <c r="A69" s="13" t="s">
        <v>200</v>
      </c>
      <c r="B69" s="14"/>
      <c r="C69" s="14"/>
      <c r="D69" s="31"/>
      <c r="F69" s="72"/>
      <c r="G69" s="73"/>
      <c r="H69" s="60"/>
      <c r="I69" s="60"/>
      <c r="J69" s="60"/>
      <c r="K69" s="13" t="s">
        <v>208</v>
      </c>
      <c r="L69" s="14"/>
      <c r="M69" s="14"/>
      <c r="N69" s="31"/>
      <c r="P69" s="72"/>
      <c r="Q69" s="73"/>
    </row>
    <row r="70" spans="1:17" ht="15.75">
      <c r="A70" s="32" t="s">
        <v>201</v>
      </c>
      <c r="B70" s="18"/>
      <c r="C70" s="18"/>
      <c r="D70" s="33"/>
      <c r="F70" s="72"/>
      <c r="G70" s="73"/>
      <c r="H70" s="60"/>
      <c r="I70" s="60"/>
      <c r="J70" s="60"/>
      <c r="K70" s="32" t="s">
        <v>209</v>
      </c>
      <c r="L70" s="18"/>
      <c r="M70" s="18"/>
      <c r="N70" s="33"/>
      <c r="P70" s="72"/>
      <c r="Q70" s="73"/>
    </row>
    <row r="71" spans="1:17" ht="15.75">
      <c r="A71" s="32"/>
      <c r="B71" s="18"/>
      <c r="C71" s="18"/>
      <c r="D71" s="22"/>
      <c r="F71" s="72"/>
      <c r="G71" s="73"/>
      <c r="H71" s="60"/>
      <c r="I71" s="60"/>
      <c r="J71" s="60"/>
      <c r="K71" s="32"/>
      <c r="L71" s="18"/>
      <c r="M71" s="18"/>
      <c r="N71" s="22"/>
      <c r="P71" s="72"/>
      <c r="Q71" s="73"/>
    </row>
    <row r="72" spans="1:17" ht="15.75">
      <c r="A72" s="32" t="s">
        <v>202</v>
      </c>
      <c r="B72" s="18"/>
      <c r="C72" s="18">
        <v>21.813754</v>
      </c>
      <c r="D72" s="22"/>
      <c r="F72" s="72"/>
      <c r="G72" s="73"/>
      <c r="H72" s="61"/>
      <c r="I72" s="61"/>
      <c r="J72" s="61"/>
      <c r="K72" s="32" t="s">
        <v>202</v>
      </c>
      <c r="L72" s="18"/>
      <c r="M72" s="18">
        <v>33.653396</v>
      </c>
      <c r="N72" s="22"/>
      <c r="P72" s="72"/>
      <c r="Q72" s="73"/>
    </row>
    <row r="73" spans="1:17" ht="16.5" thickBot="1">
      <c r="A73" s="34" t="s">
        <v>203</v>
      </c>
      <c r="B73" s="35"/>
      <c r="C73" s="35">
        <v>-77.315995</v>
      </c>
      <c r="D73" s="36"/>
      <c r="F73" s="72"/>
      <c r="G73" s="73"/>
      <c r="H73" s="61"/>
      <c r="I73" s="61"/>
      <c r="J73" s="61"/>
      <c r="K73" s="34" t="s">
        <v>203</v>
      </c>
      <c r="L73" s="35"/>
      <c r="M73" s="35">
        <v>-395.747789</v>
      </c>
      <c r="N73" s="36"/>
      <c r="P73" s="72"/>
      <c r="Q73" s="73"/>
    </row>
    <row r="74" spans="1:17" ht="15.75">
      <c r="A74" s="68"/>
      <c r="B74" s="68"/>
      <c r="C74" s="74"/>
      <c r="D74" s="75"/>
      <c r="E74" s="76"/>
      <c r="F74" s="72"/>
      <c r="G74" s="73"/>
      <c r="H74" s="77"/>
      <c r="I74" s="77"/>
      <c r="J74" s="77"/>
      <c r="K74" s="68"/>
      <c r="L74" s="68"/>
      <c r="M74" s="74"/>
      <c r="N74" s="75"/>
      <c r="O74" s="76"/>
      <c r="P74" s="72"/>
      <c r="Q74" s="73"/>
    </row>
    <row r="75" spans="1:17" ht="15.75">
      <c r="A75" s="68"/>
      <c r="B75" s="68"/>
      <c r="C75" s="74"/>
      <c r="D75" s="75"/>
      <c r="E75" s="76"/>
      <c r="F75" s="72"/>
      <c r="G75" s="73"/>
      <c r="H75" s="61"/>
      <c r="I75" s="61"/>
      <c r="J75" s="61"/>
      <c r="K75" s="68"/>
      <c r="L75" s="68"/>
      <c r="M75" s="74"/>
      <c r="N75" s="75"/>
      <c r="O75" s="76"/>
      <c r="P75" s="72"/>
      <c r="Q75" s="73"/>
    </row>
    <row r="76" spans="4:6" ht="12.75">
      <c r="D76" s="61"/>
      <c r="E76" s="61"/>
      <c r="F76" s="62"/>
    </row>
    <row r="77" spans="4:6" ht="12.75">
      <c r="D77" s="61"/>
      <c r="E77" s="61"/>
      <c r="F77" s="62"/>
    </row>
    <row r="78" ht="17.25" customHeight="1">
      <c r="C78" s="62"/>
    </row>
    <row r="79" ht="16.5" customHeight="1">
      <c r="C79" s="62"/>
    </row>
    <row r="80" ht="12.75">
      <c r="C80" s="62"/>
    </row>
    <row r="81" ht="12.75">
      <c r="C81" s="62"/>
    </row>
    <row r="82" ht="12.75">
      <c r="F82" s="62"/>
    </row>
    <row r="83" ht="12.75" customHeight="1">
      <c r="F83" s="62"/>
    </row>
    <row r="84" ht="12.75" customHeight="1">
      <c r="F84" s="62"/>
    </row>
    <row r="85" ht="12.75">
      <c r="F85" s="62"/>
    </row>
    <row r="86" spans="1:13" ht="21" customHeight="1">
      <c r="A86" s="67"/>
      <c r="B86" s="67"/>
      <c r="C86" s="78"/>
      <c r="D86" s="79"/>
      <c r="M86" s="62"/>
    </row>
    <row r="87" spans="1:13" ht="15">
      <c r="A87" s="67"/>
      <c r="B87" s="67"/>
      <c r="C87" s="78"/>
      <c r="D87" s="79"/>
      <c r="M87" s="62"/>
    </row>
    <row r="88" spans="1:13" ht="15">
      <c r="A88" s="67"/>
      <c r="B88" s="67"/>
      <c r="C88" s="78"/>
      <c r="D88" s="79"/>
      <c r="M88" s="62"/>
    </row>
    <row r="89" spans="1:13" ht="15">
      <c r="A89" s="67"/>
      <c r="B89" s="67"/>
      <c r="C89" s="78"/>
      <c r="D89" s="79"/>
      <c r="M89" s="62"/>
    </row>
    <row r="90" spans="1:13" ht="12.75">
      <c r="A90" s="66"/>
      <c r="B90" s="66"/>
      <c r="C90" s="66"/>
      <c r="D90" s="66"/>
      <c r="M90" s="62"/>
    </row>
    <row r="91" spans="1:13" ht="12.75">
      <c r="A91" s="66"/>
      <c r="B91" s="66"/>
      <c r="C91" s="80"/>
      <c r="D91" s="66"/>
      <c r="M91" s="62"/>
    </row>
    <row r="92" spans="1:13" ht="12.75">
      <c r="A92" s="66"/>
      <c r="B92" s="66"/>
      <c r="C92" s="80"/>
      <c r="D92" s="66"/>
      <c r="M92" s="62"/>
    </row>
    <row r="93" spans="1:13" ht="12.75">
      <c r="A93" s="81"/>
      <c r="B93" s="81"/>
      <c r="C93" s="81"/>
      <c r="D93" s="66"/>
      <c r="M93" s="62"/>
    </row>
    <row r="94" spans="1:14" ht="12.75">
      <c r="A94" s="81"/>
      <c r="B94" s="81"/>
      <c r="C94" s="81"/>
      <c r="D94" s="66"/>
      <c r="K94" s="66"/>
      <c r="L94" s="66"/>
      <c r="M94" s="66"/>
      <c r="N94" s="66"/>
    </row>
    <row r="95" spans="1:14" ht="12.75">
      <c r="A95" s="81"/>
      <c r="B95" s="81"/>
      <c r="C95" s="81"/>
      <c r="D95" s="66"/>
      <c r="K95" s="66"/>
      <c r="L95" s="66"/>
      <c r="M95" s="66"/>
      <c r="N95" s="66"/>
    </row>
    <row r="96" spans="1:14" ht="12.75">
      <c r="A96" s="66"/>
      <c r="B96" s="66"/>
      <c r="C96" s="66"/>
      <c r="D96" s="66"/>
      <c r="K96" s="66"/>
      <c r="L96" s="66"/>
      <c r="M96" s="66"/>
      <c r="N96" s="66"/>
    </row>
    <row r="97" spans="1:14" ht="12.75">
      <c r="A97" s="66"/>
      <c r="B97" s="66"/>
      <c r="C97" s="82"/>
      <c r="D97" s="66"/>
      <c r="K97" s="66"/>
      <c r="L97" s="66"/>
      <c r="M97" s="66"/>
      <c r="N97" s="66"/>
    </row>
    <row r="98" spans="1:14" ht="12.75">
      <c r="A98" s="66"/>
      <c r="B98" s="66"/>
      <c r="C98" s="82"/>
      <c r="D98" s="66"/>
      <c r="K98" s="66"/>
      <c r="L98" s="66"/>
      <c r="M98" s="66"/>
      <c r="N98" s="66"/>
    </row>
    <row r="99" spans="1:4" ht="12.75">
      <c r="A99" s="82"/>
      <c r="B99" s="82"/>
      <c r="C99" s="82"/>
      <c r="D99" s="66"/>
    </row>
    <row r="100" spans="1:4" ht="12.75">
      <c r="A100" s="82"/>
      <c r="B100" s="82"/>
      <c r="C100" s="82"/>
      <c r="D100" s="66"/>
    </row>
    <row r="101" spans="1:4" ht="18.75" customHeight="1">
      <c r="A101" s="82"/>
      <c r="B101" s="82"/>
      <c r="C101" s="82"/>
      <c r="D101" s="66"/>
    </row>
    <row r="102" spans="1:4" ht="12.75">
      <c r="A102" s="66"/>
      <c r="B102" s="66"/>
      <c r="C102" s="66"/>
      <c r="D102" s="66"/>
    </row>
  </sheetData>
  <mergeCells count="10">
    <mergeCell ref="N58:O59"/>
    <mergeCell ref="P58:Q58"/>
    <mergeCell ref="A43:G43"/>
    <mergeCell ref="K43:Q43"/>
    <mergeCell ref="D57:E58"/>
    <mergeCell ref="F57:G57"/>
    <mergeCell ref="D54:E55"/>
    <mergeCell ref="F54:G55"/>
    <mergeCell ref="N54:O55"/>
    <mergeCell ref="P54:Q55"/>
  </mergeCells>
  <printOptions/>
  <pageMargins left="0.7874015748031497" right="0.7874015748031497" top="0.7874015748031497" bottom="0.7874015748031497" header="0" footer="0"/>
  <pageSetup horizontalDpi="600" verticalDpi="600" orientation="landscape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Hervey</dc:creator>
  <cp:keywords/>
  <dc:description/>
  <cp:lastModifiedBy>BloomquistA</cp:lastModifiedBy>
  <cp:lastPrinted>2004-11-30T23:04:03Z</cp:lastPrinted>
  <dcterms:created xsi:type="dcterms:W3CDTF">2004-01-23T15:42:08Z</dcterms:created>
  <dcterms:modified xsi:type="dcterms:W3CDTF">2005-10-20T15:09:20Z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