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99" sheetId="1" r:id="rId1"/>
    <sheet name="TF" sheetId="2" r:id="rId2"/>
    <sheet name="1990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<sst xmlns="http://schemas.openxmlformats.org/spreadsheetml/2006/main" count="62" uniqueCount="27">
  <si>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Q4</t>
  </si>
  <si>
    <t>quench data</t>
  </si>
  <si>
    <t>n</t>
  </si>
  <si>
    <t>T</t>
  </si>
  <si>
    <t>P</t>
  </si>
  <si>
    <t>ramp rate</t>
  </si>
  <si>
    <t>current</t>
  </si>
  <si>
    <t>comments</t>
  </si>
  <si>
    <t>file</t>
  </si>
  <si>
    <t>data logger saturated, training</t>
  </si>
  <si>
    <t>training</t>
  </si>
  <si>
    <t>training, no LN2 in warm bore</t>
  </si>
  <si>
    <t>ramp rate study, 4.0K</t>
  </si>
  <si>
    <t>ramp rate study, 4.6K</t>
  </si>
  <si>
    <t>ramp rate study</t>
  </si>
  <si>
    <t>ramp rate study, MTF mode</t>
  </si>
  <si>
    <t>A</t>
  </si>
  <si>
    <t>GeV</t>
  </si>
  <si>
    <t>1/tf =</t>
  </si>
  <si>
    <t>A/GeV</t>
  </si>
  <si>
    <t>squeeze</t>
  </si>
  <si>
    <t>*</t>
  </si>
  <si>
    <t>Theilacker test, 920 GeV, quench 10 s into squeeze</t>
  </si>
  <si>
    <t>Theilacker test, 985 GeV, quench on upramp</t>
  </si>
  <si>
    <t>E (GeV)</t>
  </si>
  <si>
    <t>B1311F</t>
  </si>
  <si>
    <t>Theilacker tests, last successful flattops: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</si>
</sst>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training quenches</a:t>
            </a:r>
          </a:p>
        </c:rich>
      </c:tx>
      <c:layout>
        <c:manualLayout>
          <c:xMode val="factor"/>
          <c:yMode val="factor"/>
          <c:x val="0.004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75"/>
          <c:w val="0.88975"/>
          <c:h val="0.7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'1999'!$E$3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'1999'!$A$4:$A$7</c:f>
              <c:numCache/>
            </c:numRef>
          </c:xVal>
          <c:yVal>
            <c:numRef>
              <c:f>'1999'!$E$4:$E$7</c:f>
              <c:numCache/>
            </c:numRef>
          </c:yVal>
          <c:smooth val="0"/>
        </c:ser>
        <c:axId val="4823890"/>
        <c:axId val="43415011"/>
      </c:scatterChart>
      <c:valAx>
        <c:axId val="482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quench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15011"/>
        <c:crosses val="autoZero"/>
        <c:crossBetween val="midCat"/>
        <c:dispUnits/>
      </c:valAx>
      <c:valAx>
        <c:axId val="43415011"/>
        <c:scaling>
          <c:orientation val="minMax"/>
          <c:max val="54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quench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3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Q4 (B1311F) ramp rate study</a:t>
            </a:r>
          </a:p>
        </c:rich>
      </c:tx>
      <c:layout>
        <c:manualLayout>
          <c:xMode val="factor"/>
          <c:yMode val="factor"/>
          <c:x val="-0.1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225"/>
          <c:w val="0.920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4.0K, 32 psia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'1999'!$D$6:$D$12</c:f>
              <c:numCache/>
            </c:numRef>
          </c:xVal>
          <c:yVal>
            <c:numRef>
              <c:f>'1999'!$E$6:$E$12</c:f>
              <c:numCache/>
            </c:numRef>
          </c:yVal>
          <c:smooth val="0"/>
        </c:ser>
        <c:ser>
          <c:idx val="1"/>
          <c:order val="1"/>
          <c:tx>
            <c:v>4.6K, 32 psia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'1999'!$D$13:$D$18</c:f>
              <c:numCache/>
            </c:numRef>
          </c:xVal>
          <c:yVal>
            <c:numRef>
              <c:f>'1999'!$E$13:$E$18</c:f>
              <c:numCache/>
            </c:numRef>
          </c:yVal>
          <c:smooth val="0"/>
        </c:ser>
        <c:ser>
          <c:idx val="3"/>
          <c:order val="2"/>
          <c:tx>
            <c:v>4.6K, 21 psia, 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'1999'!$D$19:$D$22</c:f>
              <c:numCache/>
            </c:numRef>
          </c:xVal>
          <c:yVal>
            <c:numRef>
              <c:f>'1999'!$E$19:$E$22</c:f>
              <c:numCache/>
            </c:numRef>
          </c:yVal>
          <c:smooth val="0"/>
        </c:ser>
        <c:ser>
          <c:idx val="2"/>
          <c:order val="3"/>
          <c:tx>
            <c:v>4.6K, 21 psia, 1990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'1990'!$D$10:$D$14</c:f>
              <c:numCache>
                <c:ptCount val="5"/>
                <c:pt idx="0">
                  <c:v>25</c:v>
                </c:pt>
                <c:pt idx="1">
                  <c:v>25</c:v>
                </c:pt>
                <c:pt idx="2">
                  <c:v>100</c:v>
                </c:pt>
                <c:pt idx="3">
                  <c:v>75</c:v>
                </c:pt>
                <c:pt idx="4">
                  <c:v>200</c:v>
                </c:pt>
              </c:numCache>
            </c:numRef>
          </c:xVal>
          <c:yVal>
            <c:numRef>
              <c:f>'1990'!$E$10:$E$14</c:f>
              <c:numCache>
                <c:ptCount val="5"/>
                <c:pt idx="0">
                  <c:v>5221.4</c:v>
                </c:pt>
                <c:pt idx="1">
                  <c:v>5225</c:v>
                </c:pt>
                <c:pt idx="2">
                  <c:v>4902.2</c:v>
                </c:pt>
                <c:pt idx="3">
                  <c:v>5075.8</c:v>
                </c:pt>
                <c:pt idx="4">
                  <c:v>4219.1</c:v>
                </c:pt>
              </c:numCache>
            </c:numRef>
          </c:yVal>
          <c:smooth val="0"/>
        </c:ser>
        <c:ser>
          <c:idx val="4"/>
          <c:order val="4"/>
          <c:tx>
            <c:v>Theilacker test, 4.6K, 920 GeV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'1999'!$D$23</c:f>
              <c:numCache/>
            </c:numRef>
          </c:xVal>
          <c:yVal>
            <c:numRef>
              <c:f>'1999'!$E$23</c:f>
              <c:numCache/>
            </c:numRef>
          </c:yVal>
          <c:smooth val="0"/>
        </c:ser>
        <c:ser>
          <c:idx val="5"/>
          <c:order val="5"/>
          <c:tx>
            <c:v>Theilacker test, 4.0K, 985 GeV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'1999'!$D$24</c:f>
              <c:numCache/>
            </c:numRef>
          </c:xVal>
          <c:yVal>
            <c:numRef>
              <c:f>'1999'!$E$24</c:f>
              <c:numCache/>
            </c:numRef>
          </c:yVal>
          <c:smooth val="0"/>
        </c:ser>
        <c:ser>
          <c:idx val="6"/>
          <c:order val="6"/>
          <c:tx>
            <c:v>last successful Theilacker ramps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'1999'!$I$32:$I$33</c:f>
              <c:numCache/>
            </c:numRef>
          </c:xVal>
          <c:yVal>
            <c:numRef>
              <c:f>'1999'!$J$32:$J$33</c:f>
              <c:numCache/>
            </c:numRef>
          </c:yVal>
          <c:smooth val="0"/>
        </c:ser>
        <c:axId val="55190780"/>
        <c:axId val="26954973"/>
      </c:scatterChart>
      <c:valAx>
        <c:axId val="55190780"/>
        <c:scaling>
          <c:orientation val="minMax"/>
          <c:max val="2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ramp rate, A/s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54973"/>
        <c:crosses val="autoZero"/>
        <c:crossBetween val="midCat"/>
        <c:dispUnits/>
      </c:valAx>
      <c:valAx>
        <c:axId val="2695497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quench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0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25"/>
          <c:y val="0.0135"/>
          <c:w val="0.33375"/>
          <c:h val="0.2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0.59675</cdr:y>
    </cdr:from>
    <cdr:to>
      <cdr:x>0.83625</cdr:x>
      <cdr:y>0.72875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1628775"/>
          <a:ext cx="2466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loggers saturated on quenches 1 &amp; 2;
quench current estimated  from power GUI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0.23725</cdr:y>
    </cdr:from>
    <cdr:to>
      <cdr:x>0.173</cdr:x>
      <cdr:y>0.275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10096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980</a:t>
          </a:r>
        </a:p>
      </cdr:txBody>
    </cdr:sp>
  </cdr:relSizeAnchor>
  <cdr:relSizeAnchor xmlns:cdr="http://schemas.openxmlformats.org/drawingml/2006/chartDrawing">
    <cdr:from>
      <cdr:x>0.129</cdr:x>
      <cdr:y>0.396</cdr:y>
    </cdr:from>
    <cdr:to>
      <cdr:x>0.173</cdr:x>
      <cdr:y>0.43375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16954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27</xdr:row>
      <xdr:rowOff>104775</xdr:rowOff>
    </xdr:from>
    <xdr:to>
      <xdr:col>19</xdr:col>
      <xdr:colOff>38100</xdr:colOff>
      <xdr:row>44</xdr:row>
      <xdr:rowOff>95250</xdr:rowOff>
    </xdr:to>
    <xdr:graphicFrame>
      <xdr:nvGraphicFramePr>
        <xdr:cNvPr id="1" name="Chart 2"/>
        <xdr:cNvGraphicFramePr/>
      </xdr:nvGraphicFramePr>
      <xdr:xfrm>
        <a:off x="6943725" y="45148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0</xdr:row>
      <xdr:rowOff>76200</xdr:rowOff>
    </xdr:from>
    <xdr:to>
      <xdr:col>21</xdr:col>
      <xdr:colOff>552450</xdr:colOff>
      <xdr:row>26</xdr:row>
      <xdr:rowOff>123825</xdr:rowOff>
    </xdr:to>
    <xdr:graphicFrame>
      <xdr:nvGraphicFramePr>
        <xdr:cNvPr id="2" name="Chart 1"/>
        <xdr:cNvGraphicFramePr/>
      </xdr:nvGraphicFramePr>
      <xdr:xfrm>
        <a:off x="6848475" y="76200"/>
        <a:ext cx="65055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H1">
      <selection activeCell="J3" sqref="J3"/>
    </sheetView>
  </sheetViews>
  <sheetFormatPr defaultColWidth="9.140625" defaultRowHeight="12.75"/>
  <sheetData>
    <row r="1" spans="1:6" ht="15.75">
      <c r="A1" s="6" t="s">
        <v>0</v>
      </c>
      <c r="B1" s="6" t="s">
        <v>25</v>
      </c>
      <c r="D1" s="6" t="s">
        <v>1</v>
      </c>
      <c r="E1" s="6"/>
      <c r="F1" s="6">
        <v>1999</v>
      </c>
    </row>
    <row r="3" spans="1:7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7</v>
      </c>
    </row>
    <row r="4" spans="1:7" ht="12.75">
      <c r="A4">
        <v>1</v>
      </c>
      <c r="B4" s="2">
        <v>4</v>
      </c>
      <c r="C4" s="1">
        <v>32</v>
      </c>
      <c r="D4">
        <v>25</v>
      </c>
      <c r="E4">
        <v>5200</v>
      </c>
      <c r="F4">
        <v>36</v>
      </c>
      <c r="G4" t="s">
        <v>9</v>
      </c>
    </row>
    <row r="5" spans="1:7" ht="12.75">
      <c r="A5">
        <v>2</v>
      </c>
      <c r="B5" s="2">
        <v>4.03</v>
      </c>
      <c r="C5" s="1">
        <v>30.1</v>
      </c>
      <c r="D5">
        <v>25</v>
      </c>
      <c r="E5">
        <v>5300</v>
      </c>
      <c r="F5">
        <v>43</v>
      </c>
      <c r="G5" t="s">
        <v>9</v>
      </c>
    </row>
    <row r="6" spans="1:7" ht="12.75">
      <c r="A6">
        <v>3</v>
      </c>
      <c r="B6" s="2">
        <v>4.09</v>
      </c>
      <c r="C6" s="1">
        <v>36.6</v>
      </c>
      <c r="D6">
        <v>25</v>
      </c>
      <c r="E6" s="4">
        <v>5321.1</v>
      </c>
      <c r="F6">
        <v>47</v>
      </c>
      <c r="G6" t="s">
        <v>10</v>
      </c>
    </row>
    <row r="7" spans="1:7" ht="12.75">
      <c r="A7">
        <v>4</v>
      </c>
      <c r="B7" s="2">
        <v>4.04</v>
      </c>
      <c r="C7" s="1">
        <v>31.7</v>
      </c>
      <c r="D7">
        <v>25</v>
      </c>
      <c r="E7">
        <v>5282</v>
      </c>
      <c r="F7">
        <v>48</v>
      </c>
      <c r="G7" t="s">
        <v>11</v>
      </c>
    </row>
    <row r="8" spans="1:7" ht="12.75">
      <c r="A8">
        <v>5</v>
      </c>
      <c r="B8" s="2">
        <v>4.06</v>
      </c>
      <c r="C8" s="1">
        <v>31.9</v>
      </c>
      <c r="D8">
        <v>50</v>
      </c>
      <c r="E8">
        <v>5248</v>
      </c>
      <c r="F8">
        <v>49</v>
      </c>
      <c r="G8" t="s">
        <v>12</v>
      </c>
    </row>
    <row r="9" spans="1:7" ht="12.75">
      <c r="A9">
        <v>6</v>
      </c>
      <c r="B9" s="2">
        <v>4.08</v>
      </c>
      <c r="C9" s="1">
        <v>31.8</v>
      </c>
      <c r="D9">
        <v>75</v>
      </c>
      <c r="E9">
        <v>5165</v>
      </c>
      <c r="F9">
        <v>50</v>
      </c>
      <c r="G9" t="s">
        <v>12</v>
      </c>
    </row>
    <row r="10" spans="1:10" ht="12.75">
      <c r="A10">
        <v>7</v>
      </c>
      <c r="B10" s="2">
        <v>4.08</v>
      </c>
      <c r="C10" s="1">
        <v>31.8</v>
      </c>
      <c r="D10">
        <v>100</v>
      </c>
      <c r="E10">
        <v>4999</v>
      </c>
      <c r="F10">
        <v>51</v>
      </c>
      <c r="G10" t="s">
        <v>12</v>
      </c>
      <c r="J10">
        <f>980*1.11</f>
        <v>1087.8000000000002</v>
      </c>
    </row>
    <row r="11" spans="1:10" ht="12.75">
      <c r="A11">
        <v>8</v>
      </c>
      <c r="B11" s="2">
        <v>4.05</v>
      </c>
      <c r="C11" s="1">
        <v>31.7</v>
      </c>
      <c r="D11">
        <v>150</v>
      </c>
      <c r="E11">
        <v>4710</v>
      </c>
      <c r="F11">
        <v>52</v>
      </c>
      <c r="G11" t="s">
        <v>12</v>
      </c>
      <c r="J11">
        <f>915*1.11</f>
        <v>1015.6500000000001</v>
      </c>
    </row>
    <row r="12" spans="1:7" ht="12.75">
      <c r="A12">
        <v>9</v>
      </c>
      <c r="B12" s="2">
        <v>4.04</v>
      </c>
      <c r="C12" s="1">
        <v>31</v>
      </c>
      <c r="D12">
        <v>200</v>
      </c>
      <c r="E12">
        <v>4559</v>
      </c>
      <c r="F12">
        <v>53</v>
      </c>
      <c r="G12" t="s">
        <v>12</v>
      </c>
    </row>
    <row r="13" spans="1:10" ht="12.75">
      <c r="A13">
        <v>10</v>
      </c>
      <c r="B13" s="2">
        <v>4.62</v>
      </c>
      <c r="C13" s="1">
        <v>31.7</v>
      </c>
      <c r="D13">
        <v>25</v>
      </c>
      <c r="E13">
        <v>4989</v>
      </c>
      <c r="F13">
        <v>54</v>
      </c>
      <c r="G13" t="s">
        <v>13</v>
      </c>
      <c r="J13">
        <f>72/1015</f>
        <v>0.07093596059113301</v>
      </c>
    </row>
    <row r="14" spans="1:7" ht="12.75">
      <c r="A14">
        <v>11</v>
      </c>
      <c r="B14" s="2">
        <v>4.62</v>
      </c>
      <c r="C14" s="1">
        <v>31.9</v>
      </c>
      <c r="D14">
        <v>50</v>
      </c>
      <c r="E14">
        <v>4955</v>
      </c>
      <c r="F14">
        <v>55</v>
      </c>
      <c r="G14" t="s">
        <v>13</v>
      </c>
    </row>
    <row r="15" spans="1:10" ht="12.75">
      <c r="A15">
        <v>12</v>
      </c>
      <c r="B15" s="2">
        <v>4.62</v>
      </c>
      <c r="C15" s="1">
        <v>31.7</v>
      </c>
      <c r="D15">
        <v>75</v>
      </c>
      <c r="E15">
        <v>4901</v>
      </c>
      <c r="F15">
        <v>56</v>
      </c>
      <c r="G15" t="s">
        <v>13</v>
      </c>
      <c r="J15">
        <f>14*0.6</f>
        <v>8.4</v>
      </c>
    </row>
    <row r="16" spans="1:7" ht="12.75">
      <c r="A16">
        <v>13</v>
      </c>
      <c r="B16" s="2">
        <v>4.63</v>
      </c>
      <c r="C16" s="1">
        <v>31.9</v>
      </c>
      <c r="D16">
        <v>100</v>
      </c>
      <c r="E16">
        <v>4828</v>
      </c>
      <c r="F16">
        <v>57</v>
      </c>
      <c r="G16" t="s">
        <v>13</v>
      </c>
    </row>
    <row r="17" spans="1:7" ht="12.75">
      <c r="A17">
        <v>14</v>
      </c>
      <c r="B17" s="2">
        <v>4.62</v>
      </c>
      <c r="C17" s="1">
        <v>31.9</v>
      </c>
      <c r="D17">
        <v>150</v>
      </c>
      <c r="E17">
        <v>4506</v>
      </c>
      <c r="F17">
        <v>58</v>
      </c>
      <c r="G17" t="s">
        <v>13</v>
      </c>
    </row>
    <row r="18" spans="1:7" ht="12.75">
      <c r="A18">
        <v>15</v>
      </c>
      <c r="B18" s="2">
        <v>4.6</v>
      </c>
      <c r="C18" s="1">
        <v>30.1</v>
      </c>
      <c r="D18">
        <v>200</v>
      </c>
      <c r="E18">
        <v>4022</v>
      </c>
      <c r="F18">
        <v>59</v>
      </c>
      <c r="G18" t="s">
        <v>13</v>
      </c>
    </row>
    <row r="19" spans="1:7" ht="12.75">
      <c r="A19">
        <v>16</v>
      </c>
      <c r="B19" s="2">
        <v>4.59</v>
      </c>
      <c r="C19" s="1">
        <v>22.1</v>
      </c>
      <c r="D19">
        <v>25</v>
      </c>
      <c r="E19">
        <v>5233</v>
      </c>
      <c r="F19">
        <v>66</v>
      </c>
      <c r="G19" t="s">
        <v>15</v>
      </c>
    </row>
    <row r="20" spans="1:7" ht="12.75">
      <c r="A20">
        <v>17</v>
      </c>
      <c r="B20" s="2">
        <v>4.6</v>
      </c>
      <c r="C20">
        <v>21.7</v>
      </c>
      <c r="D20">
        <v>75</v>
      </c>
      <c r="E20">
        <v>4965</v>
      </c>
      <c r="F20">
        <v>71</v>
      </c>
      <c r="G20" t="s">
        <v>15</v>
      </c>
    </row>
    <row r="21" spans="1:7" ht="12.75">
      <c r="A21">
        <v>18</v>
      </c>
      <c r="B21" s="2">
        <v>4.61</v>
      </c>
      <c r="C21" s="1">
        <v>22</v>
      </c>
      <c r="D21">
        <v>100</v>
      </c>
      <c r="E21">
        <v>4803</v>
      </c>
      <c r="F21">
        <v>72</v>
      </c>
      <c r="G21" t="s">
        <v>15</v>
      </c>
    </row>
    <row r="22" spans="1:7" ht="12.75">
      <c r="A22">
        <v>19</v>
      </c>
      <c r="B22" s="2">
        <v>4.6</v>
      </c>
      <c r="C22" s="1">
        <v>22.1</v>
      </c>
      <c r="D22">
        <v>200</v>
      </c>
      <c r="E22">
        <v>4051</v>
      </c>
      <c r="F22">
        <v>73</v>
      </c>
      <c r="G22" t="s">
        <v>15</v>
      </c>
    </row>
    <row r="23" spans="1:7" ht="12.75">
      <c r="A23">
        <v>20</v>
      </c>
      <c r="B23" s="2">
        <v>4.62</v>
      </c>
      <c r="C23" s="1">
        <v>31.7</v>
      </c>
      <c r="D23">
        <v>11</v>
      </c>
      <c r="E23">
        <v>4916</v>
      </c>
      <c r="F23">
        <v>75</v>
      </c>
      <c r="G23" t="s">
        <v>22</v>
      </c>
    </row>
    <row r="24" spans="1:7" ht="12.75">
      <c r="A24">
        <v>21</v>
      </c>
      <c r="B24" s="2">
        <v>4.07</v>
      </c>
      <c r="C24" s="1">
        <v>32.1</v>
      </c>
      <c r="D24">
        <v>115</v>
      </c>
      <c r="E24">
        <v>4940</v>
      </c>
      <c r="F24">
        <v>76</v>
      </c>
      <c r="G24" t="s">
        <v>23</v>
      </c>
    </row>
    <row r="25" ht="12.75">
      <c r="C25" s="1"/>
    </row>
    <row r="26" ht="12.75">
      <c r="C26" s="1"/>
    </row>
    <row r="27" spans="3:6" ht="12.75">
      <c r="C27" s="7" t="s">
        <v>26</v>
      </c>
      <c r="D27" s="8"/>
      <c r="E27" s="8"/>
      <c r="F27" s="8"/>
    </row>
    <row r="28" spans="3:5" ht="12.75">
      <c r="C28" s="5" t="s">
        <v>3</v>
      </c>
      <c r="D28" s="5" t="s">
        <v>24</v>
      </c>
      <c r="E28" s="5" t="s">
        <v>6</v>
      </c>
    </row>
    <row r="29" spans="3:5" ht="12.75">
      <c r="C29" s="1">
        <v>4.6</v>
      </c>
      <c r="D29">
        <v>915</v>
      </c>
      <c r="E29">
        <v>4887</v>
      </c>
    </row>
    <row r="30" spans="3:5" ht="12.75">
      <c r="C30" s="1">
        <v>4</v>
      </c>
      <c r="D30">
        <v>980</v>
      </c>
      <c r="E30">
        <v>5218</v>
      </c>
    </row>
    <row r="31" ht="12.75">
      <c r="C31" s="1"/>
    </row>
    <row r="32" spans="9:10" ht="12.75">
      <c r="I32">
        <v>0</v>
      </c>
      <c r="J32">
        <v>4887</v>
      </c>
    </row>
    <row r="33" spans="9:10" ht="12.75">
      <c r="I33">
        <v>0</v>
      </c>
      <c r="J33">
        <v>5218</v>
      </c>
    </row>
    <row r="34" spans="7:9" ht="12.75">
      <c r="G34">
        <v>4.6</v>
      </c>
      <c r="H34">
        <v>115</v>
      </c>
      <c r="I34">
        <f>4952+1.926*115-0.0328*115^2</f>
        <v>4739.71</v>
      </c>
    </row>
    <row r="35" spans="8:9" ht="12.75">
      <c r="H35">
        <v>0</v>
      </c>
      <c r="I35">
        <v>4952</v>
      </c>
    </row>
    <row r="37" spans="7:9" ht="12.75">
      <c r="G37">
        <v>4</v>
      </c>
      <c r="H37">
        <v>115</v>
      </c>
      <c r="I37">
        <f>I34+293</f>
        <v>5032.71</v>
      </c>
    </row>
    <row r="38" spans="8:9" ht="12.75">
      <c r="H38">
        <v>0</v>
      </c>
      <c r="I38">
        <f>I35+293</f>
        <v>5245</v>
      </c>
    </row>
  </sheetData>
  <printOptions/>
  <pageMargins left="0.75" right="0.75" top="1" bottom="1" header="0.5" footer="0.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11" sqref="C11"/>
    </sheetView>
  </sheetViews>
  <sheetFormatPr defaultColWidth="9.140625" defaultRowHeight="12.75"/>
  <sheetData>
    <row r="1" spans="1:6" ht="12.75">
      <c r="A1" t="s">
        <v>16</v>
      </c>
      <c r="B1" t="s">
        <v>17</v>
      </c>
      <c r="C1" t="s">
        <v>20</v>
      </c>
      <c r="D1" s="3" t="s">
        <v>18</v>
      </c>
      <c r="E1">
        <v>5.1</v>
      </c>
      <c r="F1" t="s">
        <v>19</v>
      </c>
    </row>
    <row r="2" spans="1:4" ht="12.75">
      <c r="A2">
        <f>A3-(B3-B2)*E1</f>
        <v>4097.42</v>
      </c>
      <c r="B2">
        <v>800</v>
      </c>
      <c r="C2">
        <f>A2+204</f>
        <v>4301.42</v>
      </c>
      <c r="D2" s="3"/>
    </row>
    <row r="3" spans="1:4" ht="12.75">
      <c r="A3">
        <v>4505.42</v>
      </c>
      <c r="B3">
        <v>880</v>
      </c>
      <c r="C3">
        <v>4709</v>
      </c>
      <c r="D3" s="3"/>
    </row>
    <row r="4" spans="1:4" ht="12.75">
      <c r="A4">
        <f>$A$3+(B4-$B$3)*$E$1</f>
        <v>4530.92</v>
      </c>
      <c r="B4">
        <v>885</v>
      </c>
      <c r="C4">
        <v>4734</v>
      </c>
      <c r="D4" s="3"/>
    </row>
    <row r="5" spans="1:4" ht="12.75">
      <c r="A5">
        <f>$A$3+(B5-$B$3)*$E$1</f>
        <v>4556.42</v>
      </c>
      <c r="B5">
        <v>890</v>
      </c>
      <c r="C5">
        <v>4760</v>
      </c>
      <c r="D5" s="3"/>
    </row>
    <row r="6" spans="1:4" ht="12.75">
      <c r="A6">
        <f>$A$3+(B6-$B$3)*$E$1</f>
        <v>4581.92</v>
      </c>
      <c r="B6">
        <v>895</v>
      </c>
      <c r="C6">
        <v>4785</v>
      </c>
      <c r="D6" s="3"/>
    </row>
    <row r="7" spans="1:9" ht="12.75">
      <c r="A7">
        <v>4597.37</v>
      </c>
      <c r="B7">
        <v>900</v>
      </c>
      <c r="C7">
        <v>4811</v>
      </c>
      <c r="I7">
        <f>4600/25.5</f>
        <v>180.3921568627451</v>
      </c>
    </row>
    <row r="8" spans="1:9" ht="12.75">
      <c r="A8">
        <f aca="true" t="shared" si="0" ref="A8:A37">$A$7+(B8-$B$7)*$E$1</f>
        <v>4622.87</v>
      </c>
      <c r="B8">
        <v>905</v>
      </c>
      <c r="C8" s="4">
        <f>C7+5*$E$1</f>
        <v>4836.5</v>
      </c>
      <c r="I8">
        <f>4600/25.5*5</f>
        <v>901.9607843137255</v>
      </c>
    </row>
    <row r="9" spans="1:9" ht="12.75">
      <c r="A9">
        <f t="shared" si="0"/>
        <v>4648.37</v>
      </c>
      <c r="B9">
        <v>910</v>
      </c>
      <c r="C9" s="4">
        <f aca="true" t="shared" si="1" ref="C9:C27">C8+5*$E$1</f>
        <v>4862</v>
      </c>
      <c r="I9">
        <f>25.5/5</f>
        <v>5.1</v>
      </c>
    </row>
    <row r="10" spans="1:9" ht="12.75">
      <c r="A10">
        <f t="shared" si="0"/>
        <v>4673.87</v>
      </c>
      <c r="B10">
        <v>915</v>
      </c>
      <c r="C10" s="4">
        <f t="shared" si="1"/>
        <v>4887.5</v>
      </c>
      <c r="I10">
        <f>4597+100*5.11</f>
        <v>5108</v>
      </c>
    </row>
    <row r="11" spans="1:3" ht="12.75">
      <c r="A11">
        <f t="shared" si="0"/>
        <v>4699.37</v>
      </c>
      <c r="B11">
        <v>920</v>
      </c>
      <c r="C11" s="4">
        <f t="shared" si="1"/>
        <v>4913</v>
      </c>
    </row>
    <row r="12" spans="1:3" ht="12.75">
      <c r="A12">
        <f t="shared" si="0"/>
        <v>4724.87</v>
      </c>
      <c r="B12">
        <v>925</v>
      </c>
      <c r="C12" s="4">
        <f t="shared" si="1"/>
        <v>4938.5</v>
      </c>
    </row>
    <row r="13" spans="1:4" ht="12.75">
      <c r="A13">
        <f t="shared" si="0"/>
        <v>4750.37</v>
      </c>
      <c r="B13">
        <v>930</v>
      </c>
      <c r="C13" s="4">
        <f t="shared" si="1"/>
        <v>4964</v>
      </c>
      <c r="D13" t="s">
        <v>21</v>
      </c>
    </row>
    <row r="14" spans="1:3" ht="12.75">
      <c r="A14">
        <f t="shared" si="0"/>
        <v>4775.87</v>
      </c>
      <c r="B14">
        <v>935</v>
      </c>
      <c r="C14" s="4">
        <f t="shared" si="1"/>
        <v>4989.5</v>
      </c>
    </row>
    <row r="15" spans="1:3" ht="12.75">
      <c r="A15">
        <f t="shared" si="0"/>
        <v>4801.37</v>
      </c>
      <c r="B15">
        <v>940</v>
      </c>
      <c r="C15" s="4">
        <f t="shared" si="1"/>
        <v>5015</v>
      </c>
    </row>
    <row r="16" spans="1:3" ht="12.75">
      <c r="A16">
        <f t="shared" si="0"/>
        <v>4826.87</v>
      </c>
      <c r="B16">
        <v>945</v>
      </c>
      <c r="C16" s="4">
        <f t="shared" si="1"/>
        <v>5040.5</v>
      </c>
    </row>
    <row r="17" spans="1:3" ht="12.75">
      <c r="A17">
        <f t="shared" si="0"/>
        <v>4852.37</v>
      </c>
      <c r="B17">
        <v>950</v>
      </c>
      <c r="C17" s="4">
        <f t="shared" si="1"/>
        <v>5066</v>
      </c>
    </row>
    <row r="18" spans="1:3" ht="12.75">
      <c r="A18">
        <f t="shared" si="0"/>
        <v>4877.87</v>
      </c>
      <c r="B18">
        <v>955</v>
      </c>
      <c r="C18" s="4">
        <f t="shared" si="1"/>
        <v>5091.5</v>
      </c>
    </row>
    <row r="19" spans="1:3" ht="12.75">
      <c r="A19">
        <f t="shared" si="0"/>
        <v>4903.37</v>
      </c>
      <c r="B19">
        <v>960</v>
      </c>
      <c r="C19" s="4">
        <f t="shared" si="1"/>
        <v>5117</v>
      </c>
    </row>
    <row r="20" spans="1:3" ht="12.75">
      <c r="A20">
        <f t="shared" si="0"/>
        <v>4928.87</v>
      </c>
      <c r="B20">
        <v>965</v>
      </c>
      <c r="C20" s="4">
        <f t="shared" si="1"/>
        <v>5142.5</v>
      </c>
    </row>
    <row r="21" spans="1:3" ht="12.75">
      <c r="A21">
        <f t="shared" si="0"/>
        <v>4954.37</v>
      </c>
      <c r="B21">
        <v>970</v>
      </c>
      <c r="C21" s="4">
        <f t="shared" si="1"/>
        <v>5168</v>
      </c>
    </row>
    <row r="22" spans="1:3" ht="12.75">
      <c r="A22">
        <f t="shared" si="0"/>
        <v>4979.87</v>
      </c>
      <c r="B22">
        <v>975</v>
      </c>
      <c r="C22" s="4">
        <f t="shared" si="1"/>
        <v>5193.5</v>
      </c>
    </row>
    <row r="23" spans="1:3" ht="12.75">
      <c r="A23">
        <f t="shared" si="0"/>
        <v>5005.37</v>
      </c>
      <c r="B23">
        <v>980</v>
      </c>
      <c r="C23" s="4">
        <f t="shared" si="1"/>
        <v>5219</v>
      </c>
    </row>
    <row r="24" spans="1:4" ht="12.75">
      <c r="A24">
        <f t="shared" si="0"/>
        <v>5030.87</v>
      </c>
      <c r="B24">
        <v>985</v>
      </c>
      <c r="C24" s="4">
        <f t="shared" si="1"/>
        <v>5244.5</v>
      </c>
      <c r="D24" t="s">
        <v>21</v>
      </c>
    </row>
    <row r="25" spans="1:3" ht="12.75">
      <c r="A25">
        <f t="shared" si="0"/>
        <v>5056.37</v>
      </c>
      <c r="B25">
        <v>990</v>
      </c>
      <c r="C25" s="4">
        <f t="shared" si="1"/>
        <v>5270</v>
      </c>
    </row>
    <row r="26" spans="1:3" ht="12.75">
      <c r="A26">
        <f t="shared" si="0"/>
        <v>5081.87</v>
      </c>
      <c r="B26">
        <v>995</v>
      </c>
      <c r="C26" s="4">
        <f t="shared" si="1"/>
        <v>5295.5</v>
      </c>
    </row>
    <row r="27" spans="1:3" ht="12.75">
      <c r="A27">
        <f t="shared" si="0"/>
        <v>5107.37</v>
      </c>
      <c r="B27">
        <v>1000</v>
      </c>
      <c r="C27" s="4">
        <f t="shared" si="1"/>
        <v>5321</v>
      </c>
    </row>
    <row r="28" spans="1:2" ht="12.75">
      <c r="A28">
        <f t="shared" si="0"/>
        <v>5132.87</v>
      </c>
      <c r="B28">
        <v>1005</v>
      </c>
    </row>
    <row r="29" spans="1:2" ht="12.75">
      <c r="A29">
        <f t="shared" si="0"/>
        <v>5158.37</v>
      </c>
      <c r="B29">
        <v>1010</v>
      </c>
    </row>
    <row r="30" spans="1:2" ht="12.75">
      <c r="A30">
        <f t="shared" si="0"/>
        <v>5183.87</v>
      </c>
      <c r="B30">
        <v>1015</v>
      </c>
    </row>
    <row r="31" spans="1:2" ht="12.75">
      <c r="A31">
        <f t="shared" si="0"/>
        <v>5209.37</v>
      </c>
      <c r="B31">
        <v>1020</v>
      </c>
    </row>
    <row r="32" spans="1:2" ht="12.75">
      <c r="A32">
        <f t="shared" si="0"/>
        <v>5234.87</v>
      </c>
      <c r="B32">
        <v>1025</v>
      </c>
    </row>
    <row r="33" spans="1:2" ht="12.75">
      <c r="A33">
        <f t="shared" si="0"/>
        <v>5260.37</v>
      </c>
      <c r="B33">
        <v>1030</v>
      </c>
    </row>
    <row r="34" spans="1:2" ht="12.75">
      <c r="A34">
        <f t="shared" si="0"/>
        <v>5285.87</v>
      </c>
      <c r="B34">
        <v>1035</v>
      </c>
    </row>
    <row r="35" spans="1:2" ht="12.75">
      <c r="A35">
        <f t="shared" si="0"/>
        <v>5311.37</v>
      </c>
      <c r="B35">
        <v>1040</v>
      </c>
    </row>
    <row r="36" spans="1:2" ht="12.75">
      <c r="A36">
        <f t="shared" si="0"/>
        <v>5336.87</v>
      </c>
      <c r="B36">
        <v>1045</v>
      </c>
    </row>
    <row r="37" spans="1:2" ht="12.75">
      <c r="A37">
        <f t="shared" si="0"/>
        <v>5362.37</v>
      </c>
      <c r="B37">
        <v>1050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5" sqref="E15"/>
    </sheetView>
  </sheetViews>
  <sheetFormatPr defaultColWidth="9.140625" defaultRowHeight="12.75"/>
  <sheetData>
    <row r="1" spans="1:4" ht="12.75">
      <c r="A1" t="s">
        <v>0</v>
      </c>
      <c r="B1" t="s">
        <v>1</v>
      </c>
      <c r="D1">
        <v>1990</v>
      </c>
    </row>
    <row r="3" spans="1:7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8</v>
      </c>
      <c r="G3" t="s">
        <v>7</v>
      </c>
    </row>
    <row r="4" spans="1:7" ht="12.75">
      <c r="A4">
        <v>1</v>
      </c>
      <c r="B4">
        <v>4.57</v>
      </c>
      <c r="C4">
        <v>21.6</v>
      </c>
      <c r="D4">
        <v>25</v>
      </c>
      <c r="E4">
        <v>4869</v>
      </c>
      <c r="F4">
        <v>4</v>
      </c>
      <c r="G4" t="s">
        <v>10</v>
      </c>
    </row>
    <row r="5" spans="1:7" ht="12.75">
      <c r="A5">
        <v>2</v>
      </c>
      <c r="B5">
        <v>4.61</v>
      </c>
      <c r="C5">
        <v>21.6</v>
      </c>
      <c r="D5">
        <v>25</v>
      </c>
      <c r="E5">
        <v>4969.4</v>
      </c>
      <c r="F5">
        <v>5</v>
      </c>
      <c r="G5" t="s">
        <v>10</v>
      </c>
    </row>
    <row r="6" spans="1:7" ht="12.75">
      <c r="A6">
        <v>3</v>
      </c>
      <c r="B6">
        <v>4.58</v>
      </c>
      <c r="C6">
        <v>21.3</v>
      </c>
      <c r="D6">
        <v>25</v>
      </c>
      <c r="E6">
        <v>4997.4</v>
      </c>
      <c r="F6">
        <v>6</v>
      </c>
      <c r="G6" t="s">
        <v>10</v>
      </c>
    </row>
    <row r="7" spans="1:7" ht="12.75">
      <c r="A7">
        <v>4</v>
      </c>
      <c r="B7">
        <v>4.58</v>
      </c>
      <c r="C7">
        <v>21.1</v>
      </c>
      <c r="D7">
        <v>25</v>
      </c>
      <c r="E7">
        <v>5131.8</v>
      </c>
      <c r="F7">
        <v>7</v>
      </c>
      <c r="G7" t="s">
        <v>10</v>
      </c>
    </row>
    <row r="8" spans="1:7" ht="12.75">
      <c r="A8">
        <v>5</v>
      </c>
      <c r="B8">
        <v>4.58</v>
      </c>
      <c r="C8">
        <v>21.3</v>
      </c>
      <c r="D8">
        <v>25</v>
      </c>
      <c r="E8">
        <v>5154.2</v>
      </c>
      <c r="F8">
        <v>8</v>
      </c>
      <c r="G8" t="s">
        <v>10</v>
      </c>
    </row>
    <row r="9" spans="1:7" ht="12.75">
      <c r="A9">
        <v>6</v>
      </c>
      <c r="B9">
        <v>4.59</v>
      </c>
      <c r="C9">
        <v>22.1</v>
      </c>
      <c r="D9">
        <v>25</v>
      </c>
      <c r="E9">
        <v>5154.2</v>
      </c>
      <c r="F9">
        <v>9</v>
      </c>
      <c r="G9" t="s">
        <v>10</v>
      </c>
    </row>
    <row r="10" spans="1:7" ht="12.75">
      <c r="A10">
        <v>7</v>
      </c>
      <c r="B10">
        <v>4.61</v>
      </c>
      <c r="C10">
        <v>22.1</v>
      </c>
      <c r="D10">
        <v>25</v>
      </c>
      <c r="E10">
        <v>5221.4</v>
      </c>
      <c r="F10">
        <v>10</v>
      </c>
      <c r="G10" t="s">
        <v>10</v>
      </c>
    </row>
    <row r="11" spans="1:7" ht="12.75">
      <c r="A11">
        <v>8</v>
      </c>
      <c r="B11">
        <v>4.57</v>
      </c>
      <c r="C11">
        <v>22</v>
      </c>
      <c r="D11">
        <v>25</v>
      </c>
      <c r="E11">
        <v>5225</v>
      </c>
      <c r="F11">
        <v>11</v>
      </c>
      <c r="G11" t="s">
        <v>10</v>
      </c>
    </row>
    <row r="12" spans="1:7" ht="12.75">
      <c r="A12">
        <v>9</v>
      </c>
      <c r="B12">
        <v>4.58</v>
      </c>
      <c r="C12">
        <v>22.2</v>
      </c>
      <c r="D12">
        <v>100</v>
      </c>
      <c r="E12">
        <v>4902.2</v>
      </c>
      <c r="F12">
        <v>12</v>
      </c>
      <c r="G12" t="s">
        <v>14</v>
      </c>
    </row>
    <row r="13" spans="1:7" ht="12.75">
      <c r="A13">
        <v>10</v>
      </c>
      <c r="B13">
        <v>4.6</v>
      </c>
      <c r="C13">
        <v>22</v>
      </c>
      <c r="D13">
        <v>75</v>
      </c>
      <c r="E13">
        <v>5075.8</v>
      </c>
      <c r="F13">
        <v>13</v>
      </c>
      <c r="G13" t="s">
        <v>14</v>
      </c>
    </row>
    <row r="14" spans="1:7" ht="12.75">
      <c r="A14">
        <v>11</v>
      </c>
      <c r="B14">
        <v>4.57</v>
      </c>
      <c r="C14">
        <v>22</v>
      </c>
      <c r="D14">
        <v>200</v>
      </c>
      <c r="E14">
        <v>4219.1</v>
      </c>
      <c r="F14">
        <v>14</v>
      </c>
      <c r="G14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Hank Glass</cp:lastModifiedBy>
  <cp:lastPrinted>1999-09-15T14:33:11Z</cp:lastPrinted>
  <dcterms:created xsi:type="dcterms:W3CDTF">1999-08-19T14:19:16Z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