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65" yWindow="65386" windowWidth="7860" windowHeight="8925" tabRatio="646" activeTab="1"/>
  </bookViews>
  <sheets>
    <sheet name="User's Guide" sheetId="1" r:id="rId1"/>
    <sheet name="Activity Description" sheetId="2" r:id="rId2"/>
    <sheet name="CB_DATA_" sheetId="3" state="veryHidden" r:id="rId3"/>
    <sheet name="ERR &amp; Sensitivity Analysis" sheetId="4" r:id="rId4"/>
    <sheet name="Cost Benefit Analysis" sheetId="5" r:id="rId5"/>
    <sheet name="Project Summaries" sheetId="6" r:id="rId6"/>
    <sheet name="Projects" sheetId="7" r:id="rId7"/>
    <sheet name="Project Cost" sheetId="8" r:id="rId8"/>
    <sheet name="Time Saving" sheetId="9" r:id="rId9"/>
    <sheet name="Health" sheetId="10" r:id="rId10"/>
    <sheet name="Income Creation" sheetId="11" r:id="rId11"/>
  </sheets>
  <externalReferences>
    <externalReference r:id="rId14"/>
  </externalReferences>
  <definedNames>
    <definedName name="CB_3bf29311a9374eb7b9a88d9a3704dc75" localSheetId="3" hidden="1">'ERR &amp; Sensitivity Analysis'!$D$13</definedName>
    <definedName name="CB_5bc09955db7b4b6f98f69a4f0d6fb040" localSheetId="3" hidden="1">'ERR &amp; Sensitivity Analysis'!$D$16</definedName>
    <definedName name="CB_ac3ccea9ac584fd5b9a4addf32553550" localSheetId="3" hidden="1">'ERR &amp; Sensitivity Analysis'!$D$20</definedName>
    <definedName name="CB_b00e98e3686247d5b149065949a14474" localSheetId="3" hidden="1">'ERR &amp; Sensitivity Analysis'!$D$15</definedName>
    <definedName name="CB_c49a3b4ebb014d00b6fc646a49defd6a" localSheetId="3" hidden="1">'ERR &amp; Sensitivity Analysis'!$D$14</definedName>
    <definedName name="CBWorkbookPriority" hidden="1">-171253745</definedName>
    <definedName name="CBx_4e700b7815f94044ac368b5b94eca926" localSheetId="2" hidden="1">"'CB_DATA_'!$A$1"</definedName>
    <definedName name="CBx_63b59902afcd4aada94eff8f65d8e1b8" localSheetId="2" hidden="1">"'ERR &amp; Sensitivity Analysis'!$A$1"</definedName>
    <definedName name="CBx_Sheet_Guid" localSheetId="2" hidden="1">"'4e700b78-15f9-4044-ac36-8b5b94eca926"</definedName>
    <definedName name="CBx_Sheet_Guid" localSheetId="3" hidden="1">"'63b59902-afcd-4aad-a94e-ff8f65d8e1b8"</definedName>
    <definedName name="Cost">'[1]Cost Assumptions'!$C$22:$E$22</definedName>
    <definedName name="Inv06">'[1]Cost Assumptions'!$H$32</definedName>
    <definedName name="Inv07">'[1]Cost Assumptions'!$I$32</definedName>
    <definedName name="Maint08">'[1]Cost Assumptions'!$G$40:$N$40</definedName>
    <definedName name="_xlnm.Print_Area" localSheetId="4">'Cost Benefit Analysis'!$A$1:$X$71</definedName>
    <definedName name="_xlnm.Print_Area" localSheetId="6">'Projects'!$A$1:$T$49</definedName>
  </definedNames>
  <calcPr fullCalcOnLoad="1"/>
</workbook>
</file>

<file path=xl/sharedStrings.xml><?xml version="1.0" encoding="utf-8"?>
<sst xmlns="http://schemas.openxmlformats.org/spreadsheetml/2006/main" count="529" uniqueCount="258">
  <si>
    <t>Number of diarrhea cases per household per year</t>
  </si>
  <si>
    <t>Number of Guinea worm cases per household per year</t>
  </si>
  <si>
    <t>Number of bilharzia cases per household per year</t>
  </si>
  <si>
    <t>Assume</t>
  </si>
  <si>
    <t>of housholds will form new businesses</t>
  </si>
  <si>
    <t>Percentage of households that will form new businesses as a result of increased water supply</t>
  </si>
  <si>
    <t>5 - 15</t>
  </si>
  <si>
    <t>0.02 - 0.10</t>
  </si>
  <si>
    <t>0 - 10%</t>
  </si>
  <si>
    <t>Total projects</t>
  </si>
  <si>
    <t>Determines the exact number of individual projects included in the ERR calculations.</t>
  </si>
  <si>
    <t>Total projects by category</t>
  </si>
  <si>
    <t>Borehole with pipe</t>
  </si>
  <si>
    <t>Surface Water Projects</t>
  </si>
  <si>
    <t>Borehole &amp; Pump</t>
  </si>
  <si>
    <t>Borehole
Repair</t>
  </si>
  <si>
    <t xml:space="preserve"> </t>
  </si>
  <si>
    <t>Social Infrastructure Development Project</t>
  </si>
  <si>
    <t>Northern Districts</t>
  </si>
  <si>
    <t>Savelugu Naton</t>
  </si>
  <si>
    <t>Tolon Kumbungu</t>
  </si>
  <si>
    <t>Tamale</t>
  </si>
  <si>
    <t>Karaga</t>
  </si>
  <si>
    <t>West Mamprusi</t>
  </si>
  <si>
    <t>Afram Basin</t>
  </si>
  <si>
    <t>Ejura Sekyedumasi</t>
  </si>
  <si>
    <t>Kwahu South</t>
  </si>
  <si>
    <t>Fantealwa</t>
  </si>
  <si>
    <t>Afram Plains</t>
  </si>
  <si>
    <t>Sekyere West</t>
  </si>
  <si>
    <t>Sekyere East</t>
  </si>
  <si>
    <t>Southern Horticulture District</t>
  </si>
  <si>
    <t>Awutu Efutu Senya</t>
  </si>
  <si>
    <t>Akuapim South</t>
  </si>
  <si>
    <t>Manya Krobo</t>
  </si>
  <si>
    <t>Ddangme West</t>
  </si>
  <si>
    <t>Yilo Krobo</t>
  </si>
  <si>
    <t>North Dayi</t>
  </si>
  <si>
    <t>Hohoe</t>
  </si>
  <si>
    <t>Ketu</t>
  </si>
  <si>
    <t>Keta</t>
  </si>
  <si>
    <t>South Tongu</t>
  </si>
  <si>
    <t>Akatsi</t>
  </si>
  <si>
    <t>Cost</t>
  </si>
  <si>
    <t>Project</t>
  </si>
  <si>
    <t>Baseline</t>
  </si>
  <si>
    <t>Benefits</t>
  </si>
  <si>
    <t>Costs</t>
  </si>
  <si>
    <t>Project Costs</t>
  </si>
  <si>
    <t>Total Costs</t>
  </si>
  <si>
    <t>Active Project</t>
  </si>
  <si>
    <t>With Project</t>
  </si>
  <si>
    <t>Net Benefits</t>
  </si>
  <si>
    <t>Net Project Benefits</t>
  </si>
  <si>
    <t>Economic Rate of Return</t>
  </si>
  <si>
    <t xml:space="preserve">Economic </t>
  </si>
  <si>
    <t>Rate of Return</t>
  </si>
  <si>
    <t>(number)</t>
  </si>
  <si>
    <t>Borehole</t>
  </si>
  <si>
    <t>&amp; Pump</t>
  </si>
  <si>
    <t xml:space="preserve">Pipe </t>
  </si>
  <si>
    <t>System</t>
  </si>
  <si>
    <t>Repair</t>
  </si>
  <si>
    <t>Water Projects</t>
  </si>
  <si>
    <t>Value of Women's Time (cedi/day)</t>
  </si>
  <si>
    <t>Projected Tariff (per 18 Liter can)</t>
  </si>
  <si>
    <t>Number of People Served by Well</t>
  </si>
  <si>
    <t>Time to Walk a Kilometer (hrs)</t>
  </si>
  <si>
    <t>Number of Family Members</t>
  </si>
  <si>
    <t>Distance to Walk for Water (km)</t>
  </si>
  <si>
    <t>Usage Per Family Member (liters per person)</t>
  </si>
  <si>
    <t>Diarrhea</t>
  </si>
  <si>
    <t>Length of Sickness (Days)</t>
  </si>
  <si>
    <t>Medical Treatment Costs Per Each Illness (cedi)</t>
  </si>
  <si>
    <t>Value of a Day in Lost Wages (cedi per day)</t>
  </si>
  <si>
    <t>After Project</t>
  </si>
  <si>
    <t>Health Statistics</t>
  </si>
  <si>
    <t>Food</t>
  </si>
  <si>
    <t>Cassava</t>
  </si>
  <si>
    <t>Processing</t>
  </si>
  <si>
    <t>Sewing</t>
  </si>
  <si>
    <t>Health Costs:</t>
  </si>
  <si>
    <t xml:space="preserve">     Diarrhea</t>
  </si>
  <si>
    <t>Bilharzia</t>
  </si>
  <si>
    <t xml:space="preserve">     Bilharza</t>
  </si>
  <si>
    <t>Guinea</t>
  </si>
  <si>
    <t xml:space="preserve">    Guinea Worm</t>
  </si>
  <si>
    <t>Externalities</t>
  </si>
  <si>
    <t>Income Creation</t>
  </si>
  <si>
    <t>Cost of Individual Projects</t>
  </si>
  <si>
    <t>(US$)</t>
  </si>
  <si>
    <t>Revenue</t>
  </si>
  <si>
    <t>Water</t>
  </si>
  <si>
    <t>Firewood</t>
  </si>
  <si>
    <t>Labor</t>
  </si>
  <si>
    <t>Raw Materials</t>
  </si>
  <si>
    <t>Profit</t>
  </si>
  <si>
    <t>(Based on a Per Day)</t>
  </si>
  <si>
    <t>Total</t>
  </si>
  <si>
    <t xml:space="preserve">Time </t>
  </si>
  <si>
    <t>Time</t>
  </si>
  <si>
    <t>Cost of Water</t>
  </si>
  <si>
    <t>Water Projects Summary</t>
  </si>
  <si>
    <t>Time Saving Statistics</t>
  </si>
  <si>
    <t>Gomoa</t>
  </si>
  <si>
    <t>Cost Per Capita</t>
  </si>
  <si>
    <t>pop</t>
  </si>
  <si>
    <t>total cost</t>
  </si>
  <si>
    <t>Vendor</t>
  </si>
  <si>
    <t>(North)</t>
  </si>
  <si>
    <t>(South)</t>
  </si>
  <si>
    <t>Sanitation</t>
  </si>
  <si>
    <t>Surface Water</t>
  </si>
  <si>
    <t>Projects</t>
  </si>
  <si>
    <t>(small)</t>
  </si>
  <si>
    <t>(large)</t>
  </si>
  <si>
    <t>(small medium)</t>
  </si>
  <si>
    <t>(large medium)</t>
  </si>
  <si>
    <t xml:space="preserve">Borehold </t>
  </si>
  <si>
    <t>with Pipe</t>
  </si>
  <si>
    <t>Total Cost</t>
  </si>
  <si>
    <t>Investment</t>
  </si>
  <si>
    <t xml:space="preserve">     Study conducted in Burkina Faso and estimates the savings to be $15.00 per household</t>
  </si>
  <si>
    <t xml:space="preserve">     The study reported the insidence was 1-9% in a rural popuation and that if contract the annual economic cost would be</t>
  </si>
  <si>
    <t xml:space="preserve">     US$54 in lost productivity.  </t>
  </si>
  <si>
    <t>Hours</t>
  </si>
  <si>
    <t>Value of Time Per Day</t>
  </si>
  <si>
    <t>Value in Time Per Year (millions)</t>
  </si>
  <si>
    <t>Value Per Project</t>
  </si>
  <si>
    <t>Number in Project</t>
  </si>
  <si>
    <t>Guinea Worm</t>
  </si>
  <si>
    <t>Number of Cases per Household Per Year</t>
  </si>
  <si>
    <t>Food Vendor</t>
  </si>
  <si>
    <t>Number of New Businesses</t>
  </si>
  <si>
    <t>Assume work 260 days</t>
  </si>
  <si>
    <t>Total Cost of Project Per Person</t>
  </si>
  <si>
    <t>Rent</t>
  </si>
  <si>
    <t>Income Producing Potential</t>
  </si>
  <si>
    <t>Surface Water (small)</t>
  </si>
  <si>
    <t>Surface Water (small medium)</t>
  </si>
  <si>
    <t>Surface Water (medium large)</t>
  </si>
  <si>
    <t>Surface Water (large)</t>
  </si>
  <si>
    <t>Borehole &amp; Pump (repair)</t>
  </si>
  <si>
    <t>Borehole &amp; Pump (north)</t>
  </si>
  <si>
    <t>Borehole &amp; Pump (sorth)</t>
  </si>
  <si>
    <t>Project Matrix</t>
  </si>
  <si>
    <t>project matrix</t>
  </si>
  <si>
    <t>Project Data</t>
  </si>
  <si>
    <t>Totals</t>
  </si>
  <si>
    <t>(Year)</t>
  </si>
  <si>
    <t>Projected Tariff</t>
  </si>
  <si>
    <t>Number in Family</t>
  </si>
  <si>
    <t>Usage per Person Per Day</t>
  </si>
  <si>
    <t>Annual (Millions)</t>
  </si>
  <si>
    <t>Number of Projects</t>
  </si>
  <si>
    <t>Project Cost(million cedi)</t>
  </si>
  <si>
    <t>Number of Household Effected</t>
  </si>
  <si>
    <t>Actual Time Per Household Time Savings</t>
  </si>
  <si>
    <t>Total Value in Time Carrying Water</t>
  </si>
  <si>
    <t>Borehole &amp; Pump with Pipe (small)</t>
  </si>
  <si>
    <t>Borehole &amp; Pump with Pipe (small medium)</t>
  </si>
  <si>
    <t>Borehole &amp; Pump with Pipe (medium large)</t>
  </si>
  <si>
    <t>Borehole &amp; Pump with Pipe (large)</t>
  </si>
  <si>
    <t>Last updated:  6/22/2006</t>
  </si>
  <si>
    <t>Project name</t>
  </si>
  <si>
    <t>Rural Services Development Project</t>
  </si>
  <si>
    <t>Spreadsheet version</t>
  </si>
  <si>
    <t>Investment memo, final</t>
  </si>
  <si>
    <t>Date</t>
  </si>
  <si>
    <t>Amount of MCC funds</t>
  </si>
  <si>
    <t>Project description</t>
  </si>
  <si>
    <t xml:space="preserve">The Community Services Activity is designed to complement the Agriculture Project by providing educational, water and sanitation and rural electrification infrastructure in the Intervention Zones and by enhancing the capacity of local governments to deliver the related services.  Specific sub-projects and locations will be identified during Compact implementation. </t>
  </si>
  <si>
    <t>Benefit streams included in ERR</t>
  </si>
  <si>
    <t>Costs included in ERR (other than costs borne by MCC)</t>
  </si>
  <si>
    <t>Estimated ERR and time horizon</t>
  </si>
  <si>
    <t>Activity Description</t>
  </si>
  <si>
    <t>Worksheets in this file</t>
  </si>
  <si>
    <t>One should read this sheet first, as it offers a summary of the activity, a list of components, and states the economic rationale for the project.</t>
  </si>
  <si>
    <t>Summary</t>
  </si>
  <si>
    <t>Project Cost</t>
  </si>
  <si>
    <t>Cost Benefit Analysis</t>
  </si>
  <si>
    <t>Ghana: Water &amp; Sanitation</t>
  </si>
  <si>
    <t>$75.0 million total for Support for Community Services Activity</t>
  </si>
  <si>
    <t>Time saved in water collection</t>
  </si>
  <si>
    <t>New income generation opportunities created by the introduction of a clean water source</t>
  </si>
  <si>
    <t>Recurrent operational costs</t>
  </si>
  <si>
    <t>Time Saving</t>
  </si>
  <si>
    <t>Health</t>
  </si>
  <si>
    <t>The Community Services Activity is designed to complement the Agriculture Project by providing educational, water and sanitation and rural electrification infrastructure in the Intervention Zones and by enhancing the capacity of local governments to deliver the related services. These interventions are part of a larger effort by the Government to expand the provision of basic community services throughout Ghana, and are specifically expected to enhance the sustainability of the Agriculture Project by providing the necessary infrastructure to improve health of communities, to enhance skill development through access to education, and to facilitate small-scale post-harvest processing of agricultural products. Availability of funding to the districts in the Intervention Zones will be a function of population, relative poverty and actual investment performance under the Agriculture Project. Specific investments will be driven by the demands of local communities, prioritized through a broad-based, inclusive process to enhance community ownership and strengthen sustainability.</t>
  </si>
  <si>
    <t>Components</t>
  </si>
  <si>
    <t xml:space="preserve">     1.  Consistency with the norms, standards, policies and strategic plans of the Ministry of Education, Science and Sports and the Ghana 
           Educational Service.</t>
  </si>
  <si>
    <t xml:space="preserve">     2.  Community commitment to the construction through contributions of cash or other property (including land or raw material) or labor.</t>
  </si>
  <si>
    <r>
      <t xml:space="preserve">     3.  Adequate provision for operating costs (including staffing, as well as the operation and maintenance, of the facilities) and cost recovery 
           mechanisms adopted by MiDA (Millennium Development Authority)</t>
    </r>
    <r>
      <rPr>
        <vertAlign val="superscript"/>
        <sz val="8"/>
        <rFont val="Arial"/>
        <family val="2"/>
      </rPr>
      <t>1</t>
    </r>
    <r>
      <rPr>
        <sz val="10"/>
        <rFont val="Arial"/>
        <family val="2"/>
      </rPr>
      <t xml:space="preserve"> with approval of MCC.</t>
    </r>
  </si>
  <si>
    <t xml:space="preserve">     4.  Location within a district in which the Agriculture Project is being implemented.</t>
  </si>
  <si>
    <t xml:space="preserve">     5.  Meeting criteria satisfying cost effectiveness.</t>
  </si>
  <si>
    <t xml:space="preserve">     6.  Not creating any adverse environmental or social impact under the standards adopted by MiDA with the approval of MCC.</t>
  </si>
  <si>
    <t>Construction of water and sanitation facilities to achieve improved health, to reduce the incidence of illness and loss of productivity due to unsafe drinking water and poor sanitation and hygiene, and to reduce the time required to procure potable water. MCC Funding will be used to fund boreholes (whether mechanized or using hand-pumps), small town pipe systems and community sanitary facilities.  Funding for schools, water and sanitation facilities, and rural electrification will be conditioned on:</t>
  </si>
  <si>
    <t>Economic Rationale</t>
  </si>
  <si>
    <t xml:space="preserve">     A second major benefit of the water projects is the effect clean water has on health. Three water diseases are prevalent in Ghana – diarrhea, guinea worm, and bilharzia. Each illness is the direct result of contact with poor quality water and sanitation. The effects of clean water and sanitation, along with education, will reduce the incidence and cost of such diseases.</t>
  </si>
  <si>
    <t xml:space="preserve">     The analysis identified several different types of community investments in water supply, including boreholes, boreholes with piping system, and piping systems. Time saved in water collection is one of the benefits of these investments. For stand-alone boreholes, the family will still have to carry water, but for a shorter distance, whereas piping systems eliminate the necessity to transport water any meaningful distance.  Therefore, the opportunity cost from hauling water either is drastically reduced by a borehole or eliminated with the introduction of a pipe system.</t>
  </si>
  <si>
    <t xml:space="preserve">     With the introduction of a clean water source, new opportunities for income generation open up to the community. Although such activities are difficult to predict in terms of both type and magnitude, they are real and are significant contributions to the economic welfare of a community. Therefore, we have assumed three new income generation opportunities will be created from the introduction of a clean water source, i.e., food vendor, cassava processing, and sewing. Each primarily is a female type enterprise (which agrees with the fact the time savings is exclusively a reduction in the female opportunity cost). In addition, two of the three enterprises are directly impacted by clean water.</t>
  </si>
  <si>
    <t>Lists the several types of community water supply investments under consideration and shows the cost and ERR for each.</t>
  </si>
  <si>
    <t>Tables listing the costs of all individual projects.</t>
  </si>
  <si>
    <t>Describes the potential time saving benefits of each type of investment and calculates the economic value of the time saved by the new water supply system.</t>
  </si>
  <si>
    <t>Estimates the economic benefits of reduced incidence of water-borne diseases as a result of the project.</t>
  </si>
  <si>
    <t>Calculates the potential income from three new income generation opportunities - food vendor, cassava processing, and sewing - that will be created from the introduction of a clean water source.</t>
  </si>
  <si>
    <t>Compares the total economic costs and benefits of all projects, and computes the resulting ERR over a 20-year time period.</t>
  </si>
  <si>
    <t>ERR &amp; Sensitivity Analysis</t>
  </si>
  <si>
    <t>A brief summary of the project's key parameters and ERR calculations.</t>
  </si>
  <si>
    <t>ERR and sensitivity analysis</t>
  </si>
  <si>
    <t>Description of key parameters</t>
  </si>
  <si>
    <t>Parameter values</t>
  </si>
  <si>
    <t>Values used in ERR computation</t>
  </si>
  <si>
    <t>Economic rate of return (ERR):</t>
  </si>
  <si>
    <t>Parameter type</t>
  </si>
  <si>
    <t>User Input</t>
  </si>
  <si>
    <t>MCC Estimate</t>
  </si>
  <si>
    <t>Plausible Range</t>
  </si>
  <si>
    <t>Actual costs as a percentage of estimated costs</t>
  </si>
  <si>
    <t>80 - 120%</t>
  </si>
  <si>
    <t>Actual benefits as a percentage of estimated benefits</t>
  </si>
  <si>
    <t>Specific</t>
  </si>
  <si>
    <t>All summary parameters set to initial values?</t>
  </si>
  <si>
    <t xml:space="preserve">   More Info</t>
  </si>
  <si>
    <t>Cost Scenario</t>
  </si>
  <si>
    <t>Benefit Scenario</t>
  </si>
  <si>
    <r>
      <t xml:space="preserve">   </t>
    </r>
    <r>
      <rPr>
        <u val="single"/>
        <sz val="10"/>
        <color indexed="12"/>
        <rFont val="Arial"/>
        <family val="2"/>
      </rPr>
      <t>Activity Description</t>
    </r>
  </si>
  <si>
    <r>
      <t xml:space="preserve">   </t>
    </r>
    <r>
      <rPr>
        <u val="single"/>
        <sz val="10"/>
        <color indexed="12"/>
        <rFont val="Arial"/>
        <family val="2"/>
      </rPr>
      <t>User's Guide</t>
    </r>
  </si>
  <si>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</si>
  <si>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t>Project Summaries</t>
  </si>
  <si>
    <t>Total Benefits</t>
  </si>
  <si>
    <t>Design and Sensitivity Training</t>
  </si>
  <si>
    <t>20.5% over 20 years</t>
  </si>
  <si>
    <t>MCC Estimated ERR (as of 6/22/2006):</t>
  </si>
  <si>
    <t>Number of Households in Project</t>
  </si>
  <si>
    <r>
      <t xml:space="preserve">Surface Water </t>
    </r>
    <r>
      <rPr>
        <b/>
        <vertAlign val="superscript"/>
        <sz val="10"/>
        <color indexed="8"/>
        <rFont val="Arial"/>
        <family val="2"/>
      </rPr>
      <t>1</t>
    </r>
  </si>
  <si>
    <r>
      <t>1</t>
    </r>
    <r>
      <rPr>
        <sz val="8"/>
        <color indexed="8"/>
        <rFont val="Arial"/>
        <family val="2"/>
      </rPr>
      <t xml:space="preserve">  Surface water projected based on actual projects in the Chorkoa Kura (small), Kubre Akura (small medium), Sibi Hill (large medium)  and Kpassa (large).</t>
    </r>
  </si>
  <si>
    <r>
      <t>2</t>
    </r>
    <r>
      <rPr>
        <sz val="8"/>
        <color indexed="8"/>
        <rFont val="Arial"/>
        <family val="2"/>
      </rPr>
      <t xml:space="preserve">  Ground water projected based on actual projects in the Odumase (small), Adumase (small medium), Mankaso (large medium)  and Bibiani (large).</t>
    </r>
  </si>
  <si>
    <r>
      <t xml:space="preserve">Diarrhea </t>
    </r>
    <r>
      <rPr>
        <b/>
        <vertAlign val="superscript"/>
        <sz val="10"/>
        <color indexed="8"/>
        <rFont val="Arial"/>
        <family val="2"/>
      </rPr>
      <t>1</t>
    </r>
  </si>
  <si>
    <r>
      <t xml:space="preserve">Worm </t>
    </r>
    <r>
      <rPr>
        <b/>
        <vertAlign val="superscript"/>
        <sz val="10"/>
        <color indexed="8"/>
        <rFont val="Arial"/>
        <family val="2"/>
      </rPr>
      <t>2</t>
    </r>
  </si>
  <si>
    <r>
      <t xml:space="preserve">Bilharzia </t>
    </r>
    <r>
      <rPr>
        <b/>
        <vertAlign val="superscript"/>
        <sz val="10"/>
        <rFont val="Arial"/>
        <family val="2"/>
      </rPr>
      <t>3</t>
    </r>
  </si>
  <si>
    <r>
      <t>1</t>
    </r>
    <r>
      <rPr>
        <sz val="8"/>
        <rFont val="Arial"/>
        <family val="2"/>
      </rPr>
      <t xml:space="preserve">  Borghi, J. Guinness, L, Quedraogo, J., and Curtis V. (2002).  Tropical Medicine and International Health Vol 7 No 11:  960-969 Nov 2002</t>
    </r>
  </si>
  <si>
    <r>
      <t>2</t>
    </r>
    <r>
      <rPr>
        <sz val="8"/>
        <rFont val="Arial"/>
        <family val="2"/>
      </rPr>
      <t xml:space="preserve">  Statistics complied by the Ministry of Health, Ghana</t>
    </r>
  </si>
  <si>
    <r>
      <t>3</t>
    </r>
    <r>
      <rPr>
        <sz val="8"/>
        <rFont val="Arial"/>
        <family val="2"/>
      </rPr>
      <t xml:space="preserve">  Umeh, J.C., Amali, O., and Umeh, E.U..  The Socio-Economic Effects of Tropical Diseases.Econ Hum Biol (2004) June 2(2):245-63.</t>
    </r>
  </si>
  <si>
    <r>
      <t>2</t>
    </r>
    <r>
      <rPr>
        <sz val="8"/>
        <rFont val="Arial"/>
        <family val="2"/>
      </rPr>
      <t>Salem Dodowa School Extension &amp; Cassava Processing Income Generation Projest, The Dangme West, World Vision (2000)</t>
    </r>
  </si>
  <si>
    <t>Cassava 2</t>
  </si>
  <si>
    <t>Reduced incidence of water-borne diseases</t>
  </si>
  <si>
    <t>Support for Community Services Activity</t>
  </si>
  <si>
    <t>Water and Sanitation Sub-Activity</t>
  </si>
  <si>
    <t>Affected Population</t>
  </si>
  <si>
    <r>
      <t xml:space="preserve">Borehole </t>
    </r>
    <r>
      <rPr>
        <b/>
        <vertAlign val="superscript"/>
        <sz val="10"/>
        <rFont val="Arial"/>
        <family val="2"/>
      </rPr>
      <t>2</t>
    </r>
  </si>
  <si>
    <t xml:space="preserve">Borehole </t>
  </si>
  <si>
    <t>0.01 - 0.03</t>
  </si>
  <si>
    <r>
      <t>1</t>
    </r>
    <r>
      <rPr>
        <sz val="10"/>
        <rFont val="Arial"/>
        <family val="2"/>
      </rPr>
      <t xml:space="preserve">  Through an act of its Parliament, the Government of Ghana (GoG) created the Millennium Development Authority (MiDA), a public </t>
    </r>
  </si>
  <si>
    <t>corporation that will serve as the accountable entity for the implementation of the Program under the Compact. MiDA will be governed by an independent board of directors consisting of six representatives of key ministries of the GoG, two representatives of the private sector, and one representative from the non-governmental organization (NGO) community. A chief executive officer will manage the day-to-day activities of MiDA, supported by key officers in the areas of operations, agriculture, infrastructure, procurement, financial services, land administration, and administration and finance.</t>
  </si>
  <si>
    <t>Cost of Project (million cedi)</t>
  </si>
  <si>
    <t>Costs (million cedi)</t>
  </si>
  <si>
    <t>Total Costs (million cedi)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</si>
</sst>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L.&quot;\ * #,##0_-;\-&quot;L.&quot;\ * #,##0_-;_-&quot;L.&quot;\ * &quot;-&quot;_-;_-@_-"/>
    <numFmt numFmtId="165" formatCode="_-* #,##0_-;\-* #,##0_-;_-* &quot;-&quot;_-;_-@_-"/>
    <numFmt numFmtId="166" formatCode="_-&quot;L.&quot;\ * #,##0.00_-;\-&quot;L.&quot;\ * #,##0.00_-;_-&quot;L.&quot;\ * &quot;-&quot;??_-;_-@_-"/>
    <numFmt numFmtId="167" formatCode="_-* #,##0.00_-;\-* #,##0.00_-;_-* &quot;-&quot;??_-;_-@_-"/>
    <numFmt numFmtId="168" formatCode="0.0%"/>
    <numFmt numFmtId="169" formatCode="0.0"/>
    <numFmt numFmtId="170" formatCode="0.000"/>
    <numFmt numFmtId="171" formatCode="#,##0.0"/>
    <numFmt numFmtId="172" formatCode="#,##0.000"/>
    <numFmt numFmtId="173" formatCode="#,##0.0_);\(#,##0.0\)"/>
    <numFmt numFmtId="174" formatCode="#,##0.000_);\(#,##0.000\)"/>
    <numFmt numFmtId="175" formatCode="&quot;Yes&quot;;&quot;Yes&quot;;&quot;No&quot;"/>
    <numFmt numFmtId="176" formatCode="&quot;True&quot;;&quot;True&quot;;&quot;False&quot;"/>
    <numFmt numFmtId="177" formatCode="&quot;On&quot;;&quot;On&quot;;&quot;Off&quot;"/>
    <numFmt numFmtId="178" formatCode="[$€-2]\ #,##0.00_);[Red]\([$€-2]\ #,##0.00\)"/>
  </numFmts>
  <fonts count="61">
    <font>
      <sz val="12"/>
      <name val="Times New Roman"/>
      <family val="0"/>
    </font>
    <font>
      <u val="single"/>
      <sz val="10"/>
      <color indexed="36"/>
      <name val="Arial"/>
      <family val="0"/>
    </font>
    <font>
      <u val="single"/>
      <sz val="10"/>
      <color indexed="12"/>
      <name val="Arial"/>
      <family val="0"/>
    </font>
    <font>
      <sz val="10"/>
      <name val="Arial"/>
      <family val="0"/>
    </font>
    <font>
      <sz val="8"/>
      <name val="Tahoma"/>
      <family val="2"/>
    </font>
    <font>
      <sz val="24"/>
      <name val="Arial"/>
      <family val="2"/>
    </font>
    <font>
      <b/>
      <sz val="24"/>
      <name val="Arial"/>
      <family val="2"/>
    </font>
    <font>
      <b/>
      <sz val="16"/>
      <name val="Arial"/>
      <family val="2"/>
    </font>
    <font>
      <sz val="14"/>
      <name val="Arial"/>
      <family val="2"/>
    </font>
    <font>
      <b/>
      <sz val="12"/>
      <name val="Arial"/>
      <family val="2"/>
    </font>
    <font>
      <b/>
      <sz val="10"/>
      <name val="Tahoma"/>
      <family val="2"/>
    </font>
    <font>
      <sz val="10"/>
      <name val="Tahoma"/>
      <family val="2"/>
    </font>
    <font>
      <b/>
      <sz val="14"/>
      <name val="Times New Roman"/>
      <family val="1"/>
    </font>
    <font>
      <sz val="14"/>
      <name val="Times New Roman"/>
      <family val="1"/>
    </font>
    <font>
      <sz val="16"/>
      <name val="Times New Roman"/>
      <family val="1"/>
    </font>
    <font>
      <b/>
      <sz val="16"/>
      <name val="Times New Roman"/>
      <family val="1"/>
    </font>
    <font>
      <b/>
      <sz val="12"/>
      <name val="Times New Roman"/>
      <family val="1"/>
    </font>
    <font>
      <b/>
      <sz val="18"/>
      <name val="Times New Roman"/>
      <family val="1"/>
    </font>
    <font>
      <b/>
      <sz val="10"/>
      <name val="Times New Roman"/>
      <family val="1"/>
    </font>
    <font>
      <b/>
      <sz val="14"/>
      <name val="Arial"/>
      <family val="2"/>
    </font>
    <font>
      <sz val="13"/>
      <name val="Times New Roman"/>
      <family val="1"/>
    </font>
    <font>
      <b/>
      <u val="single"/>
      <sz val="13"/>
      <name val="Times New Roman"/>
      <family val="1"/>
    </font>
    <font>
      <b/>
      <sz val="13"/>
      <name val="Times New Roman"/>
      <family val="1"/>
    </font>
    <font>
      <b/>
      <sz val="13"/>
      <color indexed="8"/>
      <name val="Tahoma"/>
      <family val="2"/>
    </font>
    <font>
      <sz val="13"/>
      <color indexed="8"/>
      <name val="Tahoma"/>
      <family val="2"/>
    </font>
    <font>
      <b/>
      <sz val="13"/>
      <name val="Tahoma"/>
      <family val="2"/>
    </font>
    <font>
      <vertAlign val="superscript"/>
      <sz val="13"/>
      <name val="Times New Roman"/>
      <family val="1"/>
    </font>
    <font>
      <sz val="10"/>
      <color indexed="17"/>
      <name val="Arial"/>
      <family val="2"/>
    </font>
    <font>
      <b/>
      <sz val="10"/>
      <name val="Arial"/>
      <family val="2"/>
    </font>
    <font>
      <sz val="8"/>
      <name val="Times New Roman"/>
      <family val="0"/>
    </font>
    <font>
      <vertAlign val="superscript"/>
      <sz val="8"/>
      <name val="Arial"/>
      <family val="2"/>
    </font>
    <font>
      <sz val="8"/>
      <color indexed="17"/>
      <name val="Arial"/>
      <family val="0"/>
    </font>
    <font>
      <b/>
      <sz val="10"/>
      <color indexed="12"/>
      <name val="Arial"/>
      <family val="2"/>
    </font>
    <font>
      <sz val="10"/>
      <color indexed="12"/>
      <name val="Arial"/>
      <family val="2"/>
    </font>
    <font>
      <sz val="10"/>
      <color indexed="23"/>
      <name val="Arial"/>
      <family val="2"/>
    </font>
    <font>
      <b/>
      <sz val="10"/>
      <color indexed="55"/>
      <name val="Arial"/>
      <family val="2"/>
    </font>
    <font>
      <sz val="10"/>
      <color indexed="9"/>
      <name val="Arial"/>
      <family val="2"/>
    </font>
    <font>
      <b/>
      <sz val="10"/>
      <color indexed="9"/>
      <name val="Arial"/>
      <family val="2"/>
    </font>
    <font>
      <b/>
      <sz val="10"/>
      <color indexed="32"/>
      <name val="Arial"/>
      <family val="2"/>
    </font>
    <font>
      <b/>
      <sz val="20"/>
      <name val="Arial"/>
      <family val="2"/>
    </font>
    <font>
      <sz val="8"/>
      <name val="Arial"/>
      <family val="2"/>
    </font>
    <font>
      <b/>
      <sz val="8"/>
      <name val="Arial"/>
      <family val="2"/>
    </font>
    <font>
      <b/>
      <sz val="8"/>
      <color indexed="8"/>
      <name val="Arial"/>
      <family val="2"/>
    </font>
    <font>
      <sz val="8"/>
      <color indexed="8"/>
      <name val="Arial"/>
      <family val="2"/>
    </font>
    <font>
      <b/>
      <sz val="10"/>
      <color indexed="8"/>
      <name val="Arial"/>
      <family val="2"/>
    </font>
    <font>
      <sz val="10"/>
      <color indexed="8"/>
      <name val="Arial"/>
      <family val="2"/>
    </font>
    <font>
      <b/>
      <vertAlign val="superscript"/>
      <sz val="10"/>
      <color indexed="8"/>
      <name val="Arial"/>
      <family val="2"/>
    </font>
    <font>
      <b/>
      <vertAlign val="superscript"/>
      <sz val="10"/>
      <name val="Arial"/>
      <family val="2"/>
    </font>
    <font>
      <vertAlign val="superscript"/>
      <sz val="8"/>
      <color indexed="8"/>
      <name val="Arial"/>
      <family val="2"/>
    </font>
    <font>
      <i/>
      <sz val="8"/>
      <name val="Arial"/>
      <family val="2"/>
    </font>
    <font>
      <i/>
      <sz val="10"/>
      <name val="Arial"/>
      <family val="2"/>
    </font>
    <font>
      <sz val="16"/>
      <name val="Arial"/>
      <family val="2"/>
    </font>
    <font>
      <u val="single"/>
      <sz val="13"/>
      <name val="Arial"/>
      <family val="2"/>
    </font>
    <font>
      <sz val="13"/>
      <name val="Arial"/>
      <family val="2"/>
    </font>
    <font>
      <b/>
      <u val="single"/>
      <sz val="10"/>
      <name val="Arial"/>
      <family val="2"/>
    </font>
    <font>
      <sz val="12"/>
      <name val="Arial"/>
      <family val="2"/>
    </font>
    <font>
      <b/>
      <u val="single"/>
      <sz val="14"/>
      <name val="Arial"/>
      <family val="2"/>
    </font>
    <font>
      <b/>
      <sz val="18"/>
      <name val="Arial"/>
      <family val="2"/>
    </font>
    <font>
      <b/>
      <i/>
      <sz val="10"/>
      <name val="Arial"/>
      <family val="2"/>
    </font>
    <font>
      <vertAlign val="superscript"/>
      <sz val="10"/>
      <name val="Arial"/>
      <family val="2"/>
    </font>
    <font>
      <b/>
      <sz val="9.75"/>
      <name val="Arial"/>
      <family val="0"/>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44">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double"/>
      <right style="thin"/>
      <top>
        <color indexed="63"/>
      </top>
      <bottom style="thin"/>
    </border>
    <border>
      <left>
        <color indexed="63"/>
      </left>
      <right style="double"/>
      <top>
        <color indexed="63"/>
      </top>
      <bottom style="thin"/>
    </border>
    <border>
      <left style="double"/>
      <right style="thin"/>
      <top style="thin"/>
      <bottom style="thin"/>
    </border>
    <border>
      <left>
        <color indexed="63"/>
      </left>
      <right style="double"/>
      <top style="thin"/>
      <bottom style="thin"/>
    </border>
    <border>
      <left style="thin"/>
      <right style="double"/>
      <top style="thin"/>
      <bottom style="thin"/>
    </border>
    <border>
      <left>
        <color indexed="63"/>
      </left>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color indexed="63"/>
      </left>
      <right style="double"/>
      <top>
        <color indexed="63"/>
      </top>
      <bottom style="double"/>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style="thin"/>
    </border>
    <border>
      <left>
        <color indexed="63"/>
      </left>
      <right style="thick"/>
      <top>
        <color indexed="63"/>
      </top>
      <bottom style="thin"/>
    </border>
    <border>
      <left style="double"/>
      <right style="thin"/>
      <top>
        <color indexed="63"/>
      </top>
      <bottom style="double"/>
    </border>
    <border>
      <left style="double"/>
      <right>
        <color indexed="63"/>
      </right>
      <top style="double"/>
      <bottom style="thin"/>
    </border>
    <border>
      <left style="double"/>
      <right>
        <color indexed="63"/>
      </right>
      <top>
        <color indexed="63"/>
      </top>
      <bottom>
        <color indexed="63"/>
      </bottom>
    </border>
    <border>
      <left style="double"/>
      <right>
        <color indexed="63"/>
      </right>
      <top style="thin"/>
      <bottom style="double"/>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61">
    <xf numFmtId="0" fontId="0" fillId="0" borderId="0" xfId="0" applyAlignment="1">
      <alignment/>
    </xf>
    <xf numFmtId="0" fontId="5" fillId="0" borderId="1" xfId="0" applyFont="1" applyBorder="1" applyAlignment="1">
      <alignment/>
    </xf>
    <xf numFmtId="0" fontId="6" fillId="0" borderId="0" xfId="0" applyFont="1" applyBorder="1" applyAlignment="1" applyProtection="1">
      <alignment horizontal="centerContinuous"/>
      <protection locked="0"/>
    </xf>
    <xf numFmtId="0" fontId="5" fillId="0" borderId="0" xfId="0" applyFont="1" applyBorder="1" applyAlignment="1">
      <alignment horizontal="centerContinuous"/>
    </xf>
    <xf numFmtId="0" fontId="5" fillId="0" borderId="2" xfId="0" applyFont="1" applyBorder="1" applyAlignment="1">
      <alignment/>
    </xf>
    <xf numFmtId="0" fontId="5" fillId="0" borderId="0" xfId="0" applyFont="1" applyAlignment="1">
      <alignment/>
    </xf>
    <xf numFmtId="37" fontId="5" fillId="0" borderId="0" xfId="0" applyNumberFormat="1" applyFont="1" applyAlignment="1">
      <alignment/>
    </xf>
    <xf numFmtId="0" fontId="8" fillId="0" borderId="0" xfId="0" applyFont="1" applyBorder="1" applyAlignment="1">
      <alignment/>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1" fontId="10" fillId="0" borderId="0" xfId="0" applyNumberFormat="1" applyFont="1" applyFill="1" applyBorder="1" applyAlignment="1">
      <alignment horizontal="center" vertical="center"/>
    </xf>
    <xf numFmtId="0" fontId="0" fillId="0" borderId="0" xfId="0" applyFont="1" applyAlignment="1">
      <alignment/>
    </xf>
    <xf numFmtId="37" fontId="0" fillId="0" borderId="0" xfId="0" applyNumberFormat="1" applyFont="1" applyAlignment="1">
      <alignment/>
    </xf>
    <xf numFmtId="0" fontId="14" fillId="0" borderId="1" xfId="0" applyFont="1" applyBorder="1" applyAlignment="1">
      <alignment/>
    </xf>
    <xf numFmtId="0" fontId="15" fillId="0" borderId="0" xfId="0" applyFont="1" applyBorder="1" applyAlignment="1" applyProtection="1">
      <alignment horizontal="centerContinuous"/>
      <protection locked="0"/>
    </xf>
    <xf numFmtId="0" fontId="14" fillId="0" borderId="0" xfId="0" applyFont="1" applyBorder="1" applyAlignment="1">
      <alignment horizontal="centerContinuous"/>
    </xf>
    <xf numFmtId="0" fontId="14" fillId="0" borderId="2" xfId="0" applyFont="1" applyBorder="1" applyAlignment="1">
      <alignment/>
    </xf>
    <xf numFmtId="0" fontId="14" fillId="0" borderId="0" xfId="0" applyFont="1" applyAlignment="1">
      <alignment/>
    </xf>
    <xf numFmtId="37" fontId="14" fillId="0" borderId="0" xfId="0" applyNumberFormat="1" applyFont="1" applyAlignment="1">
      <alignment/>
    </xf>
    <xf numFmtId="37" fontId="16" fillId="0" borderId="0" xfId="0" applyNumberFormat="1" applyFont="1" applyAlignment="1">
      <alignment horizontal="center"/>
    </xf>
    <xf numFmtId="3" fontId="16" fillId="0" borderId="2" xfId="0" applyNumberFormat="1" applyFont="1" applyBorder="1" applyAlignment="1">
      <alignment horizontal="center"/>
    </xf>
    <xf numFmtId="3" fontId="16" fillId="0" borderId="0" xfId="0" applyNumberFormat="1" applyFont="1" applyAlignment="1">
      <alignment horizontal="center"/>
    </xf>
    <xf numFmtId="9" fontId="14" fillId="0" borderId="0" xfId="22" applyFont="1" applyBorder="1" applyAlignment="1">
      <alignment horizontal="center"/>
    </xf>
    <xf numFmtId="0" fontId="12" fillId="0" borderId="0" xfId="0" applyFont="1" applyBorder="1" applyAlignment="1">
      <alignment/>
    </xf>
    <xf numFmtId="37" fontId="0" fillId="0" borderId="2" xfId="0" applyNumberFormat="1" applyFont="1" applyBorder="1" applyAlignment="1">
      <alignment horizontal="center"/>
    </xf>
    <xf numFmtId="37" fontId="0" fillId="0" borderId="0" xfId="0" applyNumberFormat="1" applyFont="1" applyBorder="1" applyAlignment="1">
      <alignment horizontal="center"/>
    </xf>
    <xf numFmtId="0" fontId="0" fillId="0" borderId="3" xfId="0" applyFont="1" applyBorder="1" applyAlignment="1">
      <alignment horizontal="center"/>
    </xf>
    <xf numFmtId="0" fontId="12" fillId="0" borderId="0" xfId="0" applyFont="1" applyAlignment="1">
      <alignment/>
    </xf>
    <xf numFmtId="0" fontId="13" fillId="0" borderId="0" xfId="0" applyFont="1" applyAlignment="1">
      <alignment/>
    </xf>
    <xf numFmtId="0" fontId="0" fillId="0" borderId="0" xfId="0" applyFont="1" applyAlignment="1">
      <alignment horizontal="center"/>
    </xf>
    <xf numFmtId="0" fontId="17" fillId="0" borderId="0" xfId="0" applyFont="1" applyBorder="1" applyAlignment="1">
      <alignment horizontal="left"/>
    </xf>
    <xf numFmtId="3" fontId="0" fillId="0" borderId="0" xfId="0" applyNumberFormat="1" applyFont="1" applyBorder="1" applyAlignment="1">
      <alignment horizontal="center"/>
    </xf>
    <xf numFmtId="37" fontId="0" fillId="0" borderId="0" xfId="22" applyNumberFormat="1" applyFont="1" applyAlignment="1">
      <alignment horizontal="center"/>
    </xf>
    <xf numFmtId="37" fontId="0" fillId="0" borderId="0" xfId="0" applyNumberFormat="1" applyFont="1" applyAlignment="1">
      <alignment horizontal="center"/>
    </xf>
    <xf numFmtId="10" fontId="0" fillId="0" borderId="0" xfId="22" applyNumberFormat="1" applyFont="1" applyAlignment="1">
      <alignment/>
    </xf>
    <xf numFmtId="10" fontId="0" fillId="0" borderId="0" xfId="22" applyNumberFormat="1" applyFont="1" applyBorder="1" applyAlignment="1">
      <alignment horizontal="center"/>
    </xf>
    <xf numFmtId="10" fontId="0" fillId="0" borderId="0" xfId="22" applyNumberFormat="1" applyFont="1" applyAlignment="1">
      <alignment horizontal="center"/>
    </xf>
    <xf numFmtId="0" fontId="18" fillId="0" borderId="0" xfId="0" applyFont="1" applyBorder="1" applyAlignment="1">
      <alignment/>
    </xf>
    <xf numFmtId="0" fontId="16" fillId="0" borderId="0" xfId="0" applyFont="1" applyBorder="1" applyAlignment="1">
      <alignment/>
    </xf>
    <xf numFmtId="10" fontId="12" fillId="0" borderId="0" xfId="22" applyNumberFormat="1" applyFont="1" applyAlignment="1">
      <alignment/>
    </xf>
    <xf numFmtId="37" fontId="0" fillId="0" borderId="0" xfId="0" applyNumberFormat="1" applyFont="1" applyAlignment="1">
      <alignment horizontal="left"/>
    </xf>
    <xf numFmtId="37" fontId="14" fillId="0" borderId="0" xfId="0" applyNumberFormat="1" applyFont="1" applyAlignment="1">
      <alignment horizontal="left"/>
    </xf>
    <xf numFmtId="37" fontId="16" fillId="0" borderId="0" xfId="0" applyNumberFormat="1" applyFont="1" applyAlignment="1">
      <alignment horizontal="left"/>
    </xf>
    <xf numFmtId="37" fontId="0" fillId="0" borderId="0" xfId="0" applyNumberFormat="1" applyFont="1" applyBorder="1" applyAlignment="1">
      <alignment horizontal="left"/>
    </xf>
    <xf numFmtId="37" fontId="0" fillId="0" borderId="0" xfId="22" applyNumberFormat="1" applyFont="1" applyBorder="1" applyAlignment="1">
      <alignment horizontal="left"/>
    </xf>
    <xf numFmtId="0" fontId="14" fillId="0" borderId="4" xfId="0" applyFont="1" applyBorder="1" applyAlignment="1">
      <alignment/>
    </xf>
    <xf numFmtId="0" fontId="15" fillId="0" borderId="5" xfId="0" applyFont="1" applyBorder="1" applyAlignment="1">
      <alignment/>
    </xf>
    <xf numFmtId="0" fontId="14" fillId="0" borderId="5" xfId="0" applyFont="1" applyBorder="1" applyAlignment="1">
      <alignment horizontal="center"/>
    </xf>
    <xf numFmtId="0" fontId="14" fillId="0" borderId="5" xfId="0" applyFont="1" applyBorder="1" applyAlignment="1">
      <alignment/>
    </xf>
    <xf numFmtId="0" fontId="14" fillId="0" borderId="6" xfId="0" applyFont="1" applyBorder="1" applyAlignment="1">
      <alignment/>
    </xf>
    <xf numFmtId="0" fontId="14" fillId="0" borderId="0" xfId="0" applyFont="1" applyBorder="1" applyAlignment="1" applyProtection="1">
      <alignment horizontal="centerContinuous"/>
      <protection locked="0"/>
    </xf>
    <xf numFmtId="0" fontId="20" fillId="0" borderId="1" xfId="0" applyFont="1" applyBorder="1" applyAlignment="1">
      <alignment/>
    </xf>
    <xf numFmtId="0" fontId="21" fillId="0" borderId="0" xfId="0" applyFont="1" applyBorder="1" applyAlignment="1">
      <alignment/>
    </xf>
    <xf numFmtId="0" fontId="20" fillId="0" borderId="0" xfId="0" applyFont="1" applyBorder="1" applyAlignment="1">
      <alignment/>
    </xf>
    <xf numFmtId="0" fontId="20" fillId="0" borderId="0" xfId="0" applyFont="1" applyAlignment="1">
      <alignment/>
    </xf>
    <xf numFmtId="37" fontId="20" fillId="0" borderId="0" xfId="0" applyNumberFormat="1" applyFont="1" applyAlignment="1">
      <alignment/>
    </xf>
    <xf numFmtId="0" fontId="22" fillId="0" borderId="1" xfId="0" applyFont="1" applyBorder="1" applyAlignment="1">
      <alignment horizontal="center"/>
    </xf>
    <xf numFmtId="0" fontId="21" fillId="0" borderId="0" xfId="0" applyFont="1" applyBorder="1" applyAlignment="1">
      <alignment horizontal="center"/>
    </xf>
    <xf numFmtId="0" fontId="22" fillId="0" borderId="0" xfId="0" applyFont="1" applyAlignment="1">
      <alignment horizontal="center"/>
    </xf>
    <xf numFmtId="37" fontId="22" fillId="0" borderId="0" xfId="0" applyNumberFormat="1" applyFont="1" applyAlignment="1">
      <alignment horizontal="center"/>
    </xf>
    <xf numFmtId="0" fontId="21" fillId="0" borderId="0" xfId="0" applyFont="1" applyBorder="1" applyAlignment="1">
      <alignment horizontal="left"/>
    </xf>
    <xf numFmtId="1" fontId="22" fillId="0" borderId="0" xfId="0" applyNumberFormat="1" applyFont="1" applyAlignment="1">
      <alignment horizontal="center"/>
    </xf>
    <xf numFmtId="0" fontId="23" fillId="0" borderId="0" xfId="0" applyFont="1" applyFill="1" applyBorder="1" applyAlignment="1">
      <alignment horizontal="center" vertical="center"/>
    </xf>
    <xf numFmtId="3" fontId="23"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3" fontId="22" fillId="0" borderId="1" xfId="0" applyNumberFormat="1" applyFont="1" applyBorder="1" applyAlignment="1">
      <alignment horizontal="center"/>
    </xf>
    <xf numFmtId="3" fontId="21" fillId="0" borderId="0" xfId="0" applyNumberFormat="1" applyFont="1" applyBorder="1" applyAlignment="1">
      <alignment horizontal="left"/>
    </xf>
    <xf numFmtId="3" fontId="22" fillId="0" borderId="0" xfId="0" applyNumberFormat="1" applyFont="1" applyAlignment="1">
      <alignment horizontal="center"/>
    </xf>
    <xf numFmtId="3" fontId="22" fillId="0" borderId="0" xfId="0" applyNumberFormat="1" applyFont="1" applyBorder="1" applyAlignment="1">
      <alignment/>
    </xf>
    <xf numFmtId="0" fontId="25" fillId="0" borderId="0" xfId="0" applyFont="1" applyFill="1" applyBorder="1" applyAlignment="1">
      <alignment horizontal="center" vertical="center"/>
    </xf>
    <xf numFmtId="3" fontId="25" fillId="0" borderId="0" xfId="0" applyNumberFormat="1" applyFont="1" applyFill="1" applyBorder="1" applyAlignment="1">
      <alignment horizontal="center" vertical="center"/>
    </xf>
    <xf numFmtId="0" fontId="22" fillId="0" borderId="0" xfId="0" applyFont="1" applyBorder="1" applyAlignment="1">
      <alignment/>
    </xf>
    <xf numFmtId="0" fontId="20" fillId="0" borderId="0" xfId="0" applyFont="1" applyBorder="1" applyAlignment="1">
      <alignment horizontal="center"/>
    </xf>
    <xf numFmtId="37" fontId="20" fillId="0" borderId="2" xfId="0" applyNumberFormat="1" applyFont="1" applyBorder="1" applyAlignment="1">
      <alignment horizontal="center"/>
    </xf>
    <xf numFmtId="37" fontId="20" fillId="0" borderId="0" xfId="0" applyNumberFormat="1" applyFont="1" applyBorder="1" applyAlignment="1">
      <alignment horizontal="center"/>
    </xf>
    <xf numFmtId="37" fontId="20" fillId="0" borderId="0" xfId="0" applyNumberFormat="1" applyFont="1" applyBorder="1" applyAlignment="1">
      <alignment horizontal="left"/>
    </xf>
    <xf numFmtId="0" fontId="22" fillId="0" borderId="3" xfId="0" applyFont="1" applyBorder="1" applyAlignment="1">
      <alignment/>
    </xf>
    <xf numFmtId="0" fontId="20" fillId="0" borderId="3" xfId="0" applyFont="1" applyBorder="1" applyAlignment="1">
      <alignment/>
    </xf>
    <xf numFmtId="0" fontId="20" fillId="0" borderId="3" xfId="0" applyFont="1" applyBorder="1" applyAlignment="1">
      <alignment horizontal="center"/>
    </xf>
    <xf numFmtId="0" fontId="26" fillId="0" borderId="0" xfId="0" applyFont="1" applyBorder="1" applyAlignment="1">
      <alignment/>
    </xf>
    <xf numFmtId="39" fontId="20" fillId="0" borderId="0" xfId="15" applyNumberFormat="1" applyFont="1" applyBorder="1" applyAlignment="1">
      <alignment horizontal="center"/>
    </xf>
    <xf numFmtId="173" fontId="20" fillId="0" borderId="0" xfId="15" applyNumberFormat="1" applyFont="1" applyBorder="1" applyAlignment="1">
      <alignment horizontal="center"/>
    </xf>
    <xf numFmtId="5" fontId="20" fillId="0" borderId="0" xfId="15" applyNumberFormat="1" applyFont="1" applyBorder="1" applyAlignment="1">
      <alignment horizontal="center"/>
    </xf>
    <xf numFmtId="0" fontId="20" fillId="0" borderId="7" xfId="0" applyFont="1" applyBorder="1" applyAlignment="1">
      <alignment/>
    </xf>
    <xf numFmtId="0" fontId="22" fillId="0" borderId="8" xfId="0" applyFont="1" applyBorder="1" applyAlignment="1">
      <alignment/>
    </xf>
    <xf numFmtId="0" fontId="20" fillId="0" borderId="8" xfId="0" applyFont="1" applyBorder="1" applyAlignment="1">
      <alignment/>
    </xf>
    <xf numFmtId="0" fontId="20" fillId="0" borderId="8" xfId="0" applyFont="1" applyBorder="1" applyAlignment="1">
      <alignment horizontal="center"/>
    </xf>
    <xf numFmtId="37" fontId="20" fillId="0" borderId="9" xfId="0" applyNumberFormat="1" applyFont="1" applyBorder="1" applyAlignment="1">
      <alignment horizontal="center"/>
    </xf>
    <xf numFmtId="0" fontId="3" fillId="0" borderId="0" xfId="0" applyFont="1" applyAlignment="1">
      <alignment vertical="center" wrapText="1"/>
    </xf>
    <xf numFmtId="0" fontId="27" fillId="0" borderId="0" xfId="0" applyFont="1" applyAlignment="1">
      <alignment horizontal="right" vertical="center" wrapText="1"/>
    </xf>
    <xf numFmtId="0" fontId="2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left" vertical="center" wrapText="1"/>
    </xf>
    <xf numFmtId="14" fontId="3" fillId="0" borderId="16" xfId="0" applyNumberFormat="1" applyFont="1" applyBorder="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2" fillId="0" borderId="18" xfId="20" applyFont="1" applyBorder="1" applyAlignment="1">
      <alignment vertical="center" wrapText="1"/>
    </xf>
    <xf numFmtId="2" fontId="2" fillId="0" borderId="18" xfId="20" applyBorder="1" applyAlignment="1">
      <alignment vertical="center" wrapText="1"/>
    </xf>
    <xf numFmtId="0" fontId="2" fillId="0" borderId="18" xfId="20"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horizontal="left" vertical="center" wrapText="1"/>
    </xf>
    <xf numFmtId="0" fontId="7" fillId="0" borderId="0" xfId="0" applyFont="1" applyAlignment="1">
      <alignment wrapText="1"/>
    </xf>
    <xf numFmtId="0" fontId="3" fillId="0" borderId="0" xfId="0" applyFont="1" applyAlignment="1">
      <alignment wrapText="1"/>
    </xf>
    <xf numFmtId="0" fontId="28" fillId="0" borderId="0" xfId="0" applyFont="1" applyAlignment="1">
      <alignment wrapText="1"/>
    </xf>
    <xf numFmtId="0" fontId="31" fillId="0" borderId="0" xfId="0" applyFont="1" applyAlignment="1">
      <alignment horizontal="right"/>
    </xf>
    <xf numFmtId="0" fontId="30" fillId="0" borderId="0" xfId="0" applyFont="1" applyAlignment="1">
      <alignment vertical="center" wrapText="1"/>
    </xf>
    <xf numFmtId="2" fontId="3" fillId="0" borderId="18" xfId="20" applyFont="1" applyBorder="1" applyAlignment="1">
      <alignment vertical="center" wrapText="1"/>
    </xf>
    <xf numFmtId="0" fontId="7" fillId="0" borderId="0" xfId="0" applyFont="1" applyAlignment="1">
      <alignment/>
    </xf>
    <xf numFmtId="0" fontId="3" fillId="0" borderId="0" xfId="0" applyFont="1" applyAlignment="1">
      <alignment/>
    </xf>
    <xf numFmtId="0" fontId="8" fillId="0" borderId="0" xfId="0" applyFont="1" applyAlignment="1">
      <alignment/>
    </xf>
    <xf numFmtId="0" fontId="32" fillId="0" borderId="22" xfId="0" applyFont="1" applyBorder="1" applyAlignment="1">
      <alignment horizontal="center" vertical="center"/>
    </xf>
    <xf numFmtId="0" fontId="3"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 fillId="0" borderId="24" xfId="0" applyFont="1" applyBorder="1" applyAlignment="1">
      <alignment vertical="center"/>
    </xf>
    <xf numFmtId="9" fontId="32" fillId="2" borderId="25" xfId="0" applyNumberFormat="1" applyFont="1" applyFill="1" applyBorder="1" applyAlignment="1">
      <alignment horizontal="center" vertical="center" wrapText="1"/>
    </xf>
    <xf numFmtId="9"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9" fontId="3" fillId="3" borderId="26" xfId="0" applyNumberFormat="1" applyFont="1" applyFill="1" applyBorder="1" applyAlignment="1">
      <alignment horizontal="center" vertical="center"/>
    </xf>
    <xf numFmtId="0" fontId="35" fillId="0" borderId="27" xfId="0" applyFont="1" applyFill="1" applyBorder="1" applyAlignment="1">
      <alignment horizontal="center" vertical="center" wrapText="1"/>
    </xf>
    <xf numFmtId="0" fontId="3" fillId="0" borderId="24" xfId="0" applyFont="1" applyFill="1" applyBorder="1" applyAlignment="1">
      <alignment vertical="center"/>
    </xf>
    <xf numFmtId="0" fontId="36" fillId="0" borderId="0" xfId="0" applyFont="1" applyAlignment="1">
      <alignment horizontal="center" vertical="center"/>
    </xf>
    <xf numFmtId="0" fontId="32" fillId="0" borderId="28" xfId="0" applyFont="1" applyBorder="1" applyAlignment="1">
      <alignment horizontal="center" vertical="center"/>
    </xf>
    <xf numFmtId="0" fontId="3" fillId="0" borderId="28" xfId="0" applyFont="1" applyBorder="1" applyAlignment="1">
      <alignment horizontal="center" vertical="center" wrapText="1"/>
    </xf>
    <xf numFmtId="0" fontId="3" fillId="0" borderId="23" xfId="0" applyFont="1" applyBorder="1" applyAlignment="1">
      <alignment vertical="center"/>
    </xf>
    <xf numFmtId="0" fontId="28" fillId="0" borderId="29" xfId="0" applyFont="1" applyBorder="1" applyAlignment="1">
      <alignment vertical="center"/>
    </xf>
    <xf numFmtId="0" fontId="3" fillId="0" borderId="25" xfId="0" applyFont="1" applyBorder="1" applyAlignment="1">
      <alignment vertical="center" wrapText="1"/>
    </xf>
    <xf numFmtId="0" fontId="3" fillId="0" borderId="25" xfId="0" applyFont="1" applyBorder="1" applyAlignment="1">
      <alignment horizontal="center" vertical="center"/>
    </xf>
    <xf numFmtId="0" fontId="33" fillId="0" borderId="25" xfId="20" applyFont="1" applyBorder="1" applyAlignment="1">
      <alignment vertical="center"/>
    </xf>
    <xf numFmtId="0" fontId="3" fillId="0" borderId="25" xfId="0" applyFont="1" applyBorder="1" applyAlignment="1">
      <alignment vertical="center"/>
    </xf>
    <xf numFmtId="169" fontId="3" fillId="0" borderId="0" xfId="0" applyNumberFormat="1" applyFont="1" applyBorder="1" applyAlignment="1">
      <alignment horizontal="center" vertical="center"/>
    </xf>
    <xf numFmtId="0" fontId="33" fillId="0" borderId="27" xfId="20" applyFont="1" applyBorder="1" applyAlignment="1">
      <alignment vertical="center"/>
    </xf>
    <xf numFmtId="2" fontId="32" fillId="2" borderId="25" xfId="0" applyNumberFormat="1" applyFont="1" applyFill="1" applyBorder="1" applyAlignment="1">
      <alignment horizontal="center" vertical="center"/>
    </xf>
    <xf numFmtId="2" fontId="3" fillId="0" borderId="0" xfId="0" applyNumberFormat="1" applyFont="1" applyBorder="1" applyAlignment="1">
      <alignment horizontal="center" vertical="center"/>
    </xf>
    <xf numFmtId="2" fontId="3" fillId="3" borderId="26" xfId="0" applyNumberFormat="1" applyFont="1" applyFill="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center" vertical="center"/>
    </xf>
    <xf numFmtId="0" fontId="3" fillId="0" borderId="0" xfId="0" applyFont="1" applyBorder="1" applyAlignment="1">
      <alignment vertical="center" wrapText="1"/>
    </xf>
    <xf numFmtId="169" fontId="32"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169" fontId="3" fillId="0" borderId="0" xfId="0" applyNumberFormat="1" applyFont="1" applyFill="1" applyBorder="1" applyAlignment="1">
      <alignment horizontal="center" vertical="center"/>
    </xf>
    <xf numFmtId="0" fontId="28" fillId="0" borderId="0" xfId="0" applyFont="1" applyAlignment="1">
      <alignment/>
    </xf>
    <xf numFmtId="0" fontId="28" fillId="0" borderId="0" xfId="0" applyFont="1" applyAlignment="1">
      <alignment horizontal="right"/>
    </xf>
    <xf numFmtId="168" fontId="37" fillId="4" borderId="29" xfId="0" applyNumberFormat="1" applyFont="1" applyFill="1" applyBorder="1" applyAlignment="1">
      <alignment horizontal="center"/>
    </xf>
    <xf numFmtId="10" fontId="3" fillId="0" borderId="0" xfId="0" applyNumberFormat="1" applyFont="1" applyAlignment="1">
      <alignment/>
    </xf>
    <xf numFmtId="168" fontId="37" fillId="0" borderId="0" xfId="0" applyNumberFormat="1" applyFont="1" applyFill="1" applyBorder="1" applyAlignment="1">
      <alignment/>
    </xf>
    <xf numFmtId="0" fontId="28" fillId="0" borderId="0" xfId="0" applyFont="1" applyFill="1" applyBorder="1" applyAlignment="1">
      <alignment horizontal="right"/>
    </xf>
    <xf numFmtId="168" fontId="28" fillId="0" borderId="29" xfId="0" applyNumberFormat="1" applyFont="1" applyBorder="1" applyAlignment="1">
      <alignment horizontal="center"/>
    </xf>
    <xf numFmtId="0" fontId="38" fillId="0" borderId="0" xfId="0" applyFont="1" applyAlignment="1">
      <alignment/>
    </xf>
    <xf numFmtId="0" fontId="27" fillId="0" borderId="0" xfId="0" applyFont="1" applyAlignment="1">
      <alignment horizontal="right"/>
    </xf>
    <xf numFmtId="0" fontId="28" fillId="0" borderId="28" xfId="0" applyFont="1" applyBorder="1" applyAlignment="1">
      <alignment horizontal="left" vertical="center"/>
    </xf>
    <xf numFmtId="0" fontId="3" fillId="0" borderId="30" xfId="0" applyFont="1" applyBorder="1" applyAlignment="1">
      <alignment vertical="center"/>
    </xf>
    <xf numFmtId="0" fontId="3" fillId="0" borderId="0" xfId="0" applyFont="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2" fillId="0" borderId="11" xfId="20" applyFill="1" applyBorder="1" applyAlignment="1">
      <alignment vertical="center" wrapText="1"/>
    </xf>
    <xf numFmtId="0" fontId="3" fillId="0" borderId="11" xfId="0" applyFont="1" applyBorder="1" applyAlignment="1">
      <alignment vertical="center" wrapText="1"/>
    </xf>
    <xf numFmtId="169" fontId="32" fillId="2" borderId="23" xfId="0" applyNumberFormat="1" applyFont="1" applyFill="1" applyBorder="1" applyAlignment="1">
      <alignment horizontal="center" vertical="center"/>
    </xf>
    <xf numFmtId="169" fontId="3" fillId="0" borderId="32" xfId="0" applyNumberFormat="1" applyFont="1" applyFill="1" applyBorder="1" applyAlignment="1">
      <alignment horizontal="center" vertical="center"/>
    </xf>
    <xf numFmtId="1" fontId="3" fillId="3" borderId="33" xfId="0" applyNumberFormat="1" applyFont="1" applyFill="1" applyBorder="1" applyAlignment="1">
      <alignment horizontal="center" vertical="center"/>
    </xf>
    <xf numFmtId="170" fontId="32" fillId="2" borderId="25" xfId="0" applyNumberFormat="1" applyFont="1" applyFill="1" applyBorder="1" applyAlignment="1">
      <alignment horizontal="center" vertical="center"/>
    </xf>
    <xf numFmtId="170" fontId="3" fillId="0" borderId="0" xfId="0" applyNumberFormat="1" applyFont="1" applyBorder="1" applyAlignment="1">
      <alignment horizontal="center" vertical="center"/>
    </xf>
    <xf numFmtId="170" fontId="3" fillId="3" borderId="26" xfId="0" applyNumberFormat="1" applyFont="1" applyFill="1" applyBorder="1" applyAlignment="1">
      <alignment horizontal="center" vertical="center"/>
    </xf>
    <xf numFmtId="49" fontId="3" fillId="0" borderId="23" xfId="0" applyNumberFormat="1" applyFont="1" applyBorder="1" applyAlignment="1">
      <alignment horizontal="center" vertical="center"/>
    </xf>
    <xf numFmtId="0" fontId="40" fillId="0" borderId="0" xfId="0" applyFont="1" applyFill="1" applyBorder="1" applyAlignment="1">
      <alignment vertical="center"/>
    </xf>
    <xf numFmtId="0" fontId="41" fillId="0" borderId="0" xfId="0" applyFont="1" applyFill="1" applyBorder="1" applyAlignment="1">
      <alignment horizontal="center" vertical="center"/>
    </xf>
    <xf numFmtId="0" fontId="40" fillId="0" borderId="2" xfId="0" applyFont="1" applyFill="1" applyBorder="1" applyAlignment="1">
      <alignment vertical="center"/>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0" xfId="0" applyFont="1" applyFill="1" applyBorder="1"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28" fillId="0" borderId="0" xfId="0" applyFont="1" applyFill="1" applyBorder="1" applyAlignment="1">
      <alignment horizontal="center" vertical="center"/>
    </xf>
    <xf numFmtId="3" fontId="42" fillId="0" borderId="0" xfId="0" applyNumberFormat="1" applyFont="1" applyFill="1" applyBorder="1" applyAlignment="1">
      <alignment horizontal="center" vertical="center"/>
    </xf>
    <xf numFmtId="3" fontId="44"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1" fontId="28" fillId="0" borderId="0" xfId="0" applyNumberFormat="1" applyFont="1" applyFill="1" applyBorder="1" applyAlignment="1">
      <alignment horizontal="center" vertical="center"/>
    </xf>
    <xf numFmtId="3" fontId="28" fillId="0" borderId="0" xfId="0" applyNumberFormat="1" applyFont="1" applyFill="1" applyBorder="1" applyAlignment="1">
      <alignment vertical="center"/>
    </xf>
    <xf numFmtId="3" fontId="43" fillId="0" borderId="0" xfId="0" applyNumberFormat="1" applyFont="1" applyFill="1" applyBorder="1" applyAlignment="1">
      <alignment horizontal="center" vertical="center"/>
    </xf>
    <xf numFmtId="3" fontId="40" fillId="0" borderId="0" xfId="0" applyNumberFormat="1" applyFont="1" applyFill="1" applyBorder="1" applyAlignment="1">
      <alignment vertical="center"/>
    </xf>
    <xf numFmtId="171" fontId="43"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9" fontId="40" fillId="0" borderId="0" xfId="22" applyFont="1" applyFill="1" applyBorder="1" applyAlignment="1">
      <alignment horizontal="center" vertical="center"/>
    </xf>
    <xf numFmtId="3" fontId="40" fillId="0" borderId="0" xfId="22" applyNumberFormat="1" applyFont="1" applyFill="1" applyBorder="1" applyAlignment="1">
      <alignment horizontal="center" vertical="center"/>
    </xf>
    <xf numFmtId="0" fontId="43" fillId="0" borderId="3" xfId="0" applyFont="1" applyFill="1" applyBorder="1" applyAlignment="1">
      <alignment vertical="center"/>
    </xf>
    <xf numFmtId="1" fontId="43" fillId="0" borderId="3" xfId="0" applyNumberFormat="1" applyFont="1" applyFill="1" applyBorder="1" applyAlignment="1">
      <alignment horizontal="center" vertical="center"/>
    </xf>
    <xf numFmtId="1" fontId="43" fillId="0" borderId="0" xfId="0" applyNumberFormat="1" applyFont="1" applyFill="1" applyBorder="1" applyAlignment="1">
      <alignment horizontal="center" vertical="center"/>
    </xf>
    <xf numFmtId="1" fontId="40"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8" xfId="0" applyFont="1" applyFill="1" applyBorder="1" applyAlignment="1">
      <alignment vertical="center"/>
    </xf>
    <xf numFmtId="0" fontId="40" fillId="0" borderId="8" xfId="0" applyFont="1" applyFill="1" applyBorder="1" applyAlignment="1">
      <alignment horizontal="center" vertical="center"/>
    </xf>
    <xf numFmtId="0" fontId="40" fillId="0" borderId="9" xfId="0" applyFont="1" applyFill="1" applyBorder="1" applyAlignment="1">
      <alignment vertical="center"/>
    </xf>
    <xf numFmtId="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2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8" fillId="0" borderId="0" xfId="0" applyFont="1" applyFill="1" applyBorder="1" applyAlignment="1">
      <alignment vertical="center"/>
    </xf>
    <xf numFmtId="0" fontId="45" fillId="0" borderId="0" xfId="0" applyFont="1" applyFill="1" applyBorder="1" applyAlignment="1">
      <alignment horizontal="center" vertical="center"/>
    </xf>
    <xf numFmtId="3" fontId="45" fillId="0" borderId="0" xfId="0" applyNumberFormat="1" applyFont="1" applyFill="1" applyBorder="1" applyAlignment="1">
      <alignment horizontal="center" vertical="center"/>
    </xf>
    <xf numFmtId="171" fontId="45"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9" fontId="3" fillId="0" borderId="0" xfId="22" applyFont="1" applyFill="1" applyBorder="1" applyAlignment="1">
      <alignment horizontal="center" vertical="center"/>
    </xf>
    <xf numFmtId="4" fontId="45" fillId="0" borderId="0" xfId="0" applyNumberFormat="1" applyFont="1" applyFill="1" applyBorder="1" applyAlignment="1">
      <alignment horizontal="center" vertical="center"/>
    </xf>
    <xf numFmtId="171" fontId="45" fillId="0" borderId="0" xfId="22" applyNumberFormat="1" applyFont="1" applyFill="1" applyBorder="1" applyAlignment="1">
      <alignment horizontal="center" vertical="center"/>
    </xf>
    <xf numFmtId="3" fontId="3" fillId="0" borderId="0" xfId="22" applyNumberFormat="1" applyFont="1" applyFill="1" applyBorder="1" applyAlignment="1">
      <alignment horizontal="center" vertical="center"/>
    </xf>
    <xf numFmtId="0" fontId="45" fillId="0" borderId="3" xfId="0" applyFont="1" applyFill="1" applyBorder="1" applyAlignment="1">
      <alignment vertical="center"/>
    </xf>
    <xf numFmtId="1" fontId="45" fillId="0" borderId="3" xfId="0" applyNumberFormat="1" applyFont="1" applyFill="1" applyBorder="1" applyAlignment="1">
      <alignment horizontal="center" vertical="center"/>
    </xf>
    <xf numFmtId="1" fontId="45"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4" fontId="3" fillId="0" borderId="0" xfId="0" applyNumberFormat="1" applyFont="1" applyFill="1" applyBorder="1" applyAlignment="1">
      <alignment horizontal="center" vertical="center"/>
    </xf>
    <xf numFmtId="0" fontId="40" fillId="0" borderId="4" xfId="0" applyFont="1" applyFill="1" applyBorder="1" applyAlignment="1">
      <alignment vertical="center"/>
    </xf>
    <xf numFmtId="0" fontId="40" fillId="0" borderId="5" xfId="0" applyFont="1" applyFill="1" applyBorder="1" applyAlignment="1">
      <alignment horizontal="center" vertical="center"/>
    </xf>
    <xf numFmtId="0" fontId="40" fillId="0" borderId="5" xfId="0" applyFont="1" applyFill="1" applyBorder="1" applyAlignment="1">
      <alignment vertical="center"/>
    </xf>
    <xf numFmtId="0" fontId="40" fillId="0" borderId="6" xfId="0" applyFont="1" applyFill="1" applyBorder="1" applyAlignment="1">
      <alignment vertical="center"/>
    </xf>
    <xf numFmtId="0" fontId="5" fillId="0" borderId="1" xfId="0" applyFont="1" applyFill="1" applyBorder="1" applyAlignment="1">
      <alignment vertical="center"/>
    </xf>
    <xf numFmtId="0" fontId="19" fillId="0" borderId="0"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2" xfId="0" applyFont="1" applyFill="1" applyBorder="1" applyAlignment="1">
      <alignment vertical="center"/>
    </xf>
    <xf numFmtId="0" fontId="5" fillId="0" borderId="0" xfId="0" applyFont="1" applyFill="1" applyBorder="1" applyAlignment="1">
      <alignment vertical="center"/>
    </xf>
    <xf numFmtId="0" fontId="19" fillId="0" borderId="0" xfId="0" applyFont="1" applyFill="1" applyBorder="1" applyAlignment="1">
      <alignment horizontal="left" vertical="center"/>
    </xf>
    <xf numFmtId="0" fontId="40" fillId="0" borderId="1" xfId="0" applyFont="1" applyFill="1" applyBorder="1" applyAlignment="1">
      <alignment vertical="center"/>
    </xf>
    <xf numFmtId="0" fontId="40" fillId="0" borderId="7" xfId="0" applyFont="1" applyFill="1" applyBorder="1" applyAlignment="1">
      <alignment vertical="center"/>
    </xf>
    <xf numFmtId="3" fontId="43" fillId="0" borderId="0" xfId="22" applyNumberFormat="1" applyFont="1" applyFill="1" applyBorder="1" applyAlignment="1">
      <alignment horizontal="center" vertical="center"/>
    </xf>
    <xf numFmtId="171" fontId="41" fillId="0" borderId="0" xfId="0" applyNumberFormat="1" applyFont="1" applyFill="1" applyBorder="1" applyAlignment="1">
      <alignment horizontal="center" vertical="center"/>
    </xf>
    <xf numFmtId="9" fontId="41" fillId="0" borderId="0" xfId="22" applyFont="1" applyFill="1" applyBorder="1" applyAlignment="1">
      <alignment horizontal="center" vertical="center"/>
    </xf>
    <xf numFmtId="0" fontId="48" fillId="0" borderId="0" xfId="0" applyFont="1" applyFill="1" applyBorder="1" applyAlignment="1">
      <alignment horizontal="left" vertical="center"/>
    </xf>
    <xf numFmtId="1" fontId="43" fillId="0" borderId="0" xfId="0" applyNumberFormat="1" applyFont="1" applyFill="1" applyBorder="1" applyAlignment="1">
      <alignment horizontal="left" vertical="center"/>
    </xf>
    <xf numFmtId="2" fontId="43" fillId="0" borderId="0" xfId="0" applyNumberFormat="1" applyFont="1" applyFill="1" applyBorder="1" applyAlignment="1">
      <alignment horizontal="center" vertical="center"/>
    </xf>
    <xf numFmtId="3" fontId="40" fillId="0" borderId="0" xfId="15" applyNumberFormat="1" applyFont="1" applyFill="1" applyBorder="1" applyAlignment="1">
      <alignment horizontal="center" vertical="center"/>
    </xf>
    <xf numFmtId="167" fontId="40" fillId="0" borderId="0" xfId="15" applyFont="1" applyFill="1" applyBorder="1" applyAlignment="1">
      <alignment horizontal="center" vertical="center"/>
    </xf>
    <xf numFmtId="3" fontId="40" fillId="0" borderId="0" xfId="0" applyNumberFormat="1" applyFont="1" applyFill="1" applyBorder="1" applyAlignment="1" quotePrefix="1">
      <alignment horizontal="center" vertical="center"/>
    </xf>
    <xf numFmtId="171" fontId="40" fillId="0" borderId="0" xfId="0" applyNumberFormat="1" applyFont="1" applyFill="1" applyBorder="1" applyAlignment="1">
      <alignment horizontal="center" vertical="center"/>
    </xf>
    <xf numFmtId="3" fontId="45" fillId="0" borderId="0" xfId="22" applyNumberFormat="1" applyFont="1" applyFill="1" applyBorder="1" applyAlignment="1">
      <alignment horizontal="center" vertical="center"/>
    </xf>
    <xf numFmtId="1" fontId="41" fillId="0" borderId="0" xfId="0" applyNumberFormat="1" applyFont="1" applyFill="1" applyBorder="1" applyAlignment="1">
      <alignment horizontal="center" vertical="center"/>
    </xf>
    <xf numFmtId="3" fontId="49" fillId="0" borderId="0" xfId="0" applyNumberFormat="1" applyFont="1" applyFill="1" applyBorder="1" applyAlignment="1">
      <alignment vertical="center"/>
    </xf>
    <xf numFmtId="168" fontId="43" fillId="0" borderId="0" xfId="0" applyNumberFormat="1" applyFont="1" applyFill="1" applyBorder="1" applyAlignment="1">
      <alignment horizontal="center" vertical="center"/>
    </xf>
    <xf numFmtId="168" fontId="43" fillId="0" borderId="0" xfId="22" applyNumberFormat="1" applyFont="1" applyFill="1" applyBorder="1" applyAlignment="1">
      <alignment horizontal="center" vertical="center"/>
    </xf>
    <xf numFmtId="168" fontId="42" fillId="0" borderId="0" xfId="0" applyNumberFormat="1" applyFont="1" applyFill="1" applyBorder="1" applyAlignment="1">
      <alignment horizontal="center" vertical="center"/>
    </xf>
    <xf numFmtId="171" fontId="42" fillId="0" borderId="0" xfId="0" applyNumberFormat="1" applyFont="1" applyFill="1" applyBorder="1" applyAlignment="1">
      <alignment horizontal="center" vertical="center"/>
    </xf>
    <xf numFmtId="9" fontId="42" fillId="0" borderId="0" xfId="22" applyFont="1" applyFill="1" applyBorder="1" applyAlignment="1">
      <alignment horizontal="center" vertical="center"/>
    </xf>
    <xf numFmtId="0" fontId="40" fillId="0" borderId="3" xfId="0" applyFont="1" applyFill="1" applyBorder="1" applyAlignment="1">
      <alignment horizontal="center" vertical="center"/>
    </xf>
    <xf numFmtId="3" fontId="45" fillId="0" borderId="29" xfId="0" applyNumberFormat="1" applyFont="1" applyFill="1" applyBorder="1" applyAlignment="1">
      <alignment horizontal="center" vertical="center"/>
    </xf>
    <xf numFmtId="3" fontId="28" fillId="0" borderId="29" xfId="0" applyNumberFormat="1" applyFont="1" applyFill="1" applyBorder="1" applyAlignment="1">
      <alignment vertical="center"/>
    </xf>
    <xf numFmtId="3" fontId="44" fillId="0" borderId="29" xfId="0" applyNumberFormat="1" applyFont="1" applyFill="1" applyBorder="1" applyAlignment="1">
      <alignment horizontal="center" vertical="center"/>
    </xf>
    <xf numFmtId="3" fontId="3" fillId="0" borderId="29" xfId="0" applyNumberFormat="1" applyFont="1" applyFill="1" applyBorder="1" applyAlignment="1">
      <alignment vertical="center"/>
    </xf>
    <xf numFmtId="3" fontId="3" fillId="0" borderId="29" xfId="0" applyNumberFormat="1" applyFont="1" applyFill="1" applyBorder="1" applyAlignment="1">
      <alignment horizontal="center" vertical="center"/>
    </xf>
    <xf numFmtId="3" fontId="42" fillId="0" borderId="0" xfId="22"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3" fontId="50" fillId="0" borderId="0" xfId="0" applyNumberFormat="1" applyFont="1" applyFill="1" applyBorder="1" applyAlignment="1">
      <alignment vertical="center"/>
    </xf>
    <xf numFmtId="168" fontId="45" fillId="0" borderId="0" xfId="0" applyNumberFormat="1" applyFont="1" applyFill="1" applyBorder="1" applyAlignment="1">
      <alignment horizontal="center" vertical="center"/>
    </xf>
    <xf numFmtId="168" fontId="44" fillId="0" borderId="0" xfId="0" applyNumberFormat="1" applyFont="1" applyFill="1" applyBorder="1" applyAlignment="1">
      <alignment horizontal="center" vertical="center"/>
    </xf>
    <xf numFmtId="171" fontId="44" fillId="0" borderId="0" xfId="0" applyNumberFormat="1" applyFont="1" applyFill="1" applyBorder="1" applyAlignment="1">
      <alignment horizontal="center" vertical="center"/>
    </xf>
    <xf numFmtId="9" fontId="44" fillId="0" borderId="0" xfId="22" applyFont="1" applyFill="1" applyBorder="1" applyAlignment="1">
      <alignment horizontal="center" vertical="center"/>
    </xf>
    <xf numFmtId="0" fontId="3" fillId="0" borderId="3" xfId="0" applyFont="1" applyFill="1" applyBorder="1" applyAlignment="1">
      <alignment horizontal="center" vertical="center"/>
    </xf>
    <xf numFmtId="0" fontId="51" fillId="0" borderId="0" xfId="0" applyFont="1" applyBorder="1" applyAlignment="1" applyProtection="1">
      <alignment horizontal="centerContinuous"/>
      <protection locked="0"/>
    </xf>
    <xf numFmtId="0" fontId="51" fillId="0" borderId="2" xfId="0" applyFont="1" applyBorder="1" applyAlignment="1">
      <alignment/>
    </xf>
    <xf numFmtId="0" fontId="51" fillId="0" borderId="0" xfId="0" applyFont="1" applyAlignment="1">
      <alignment/>
    </xf>
    <xf numFmtId="37" fontId="51" fillId="0" borderId="0" xfId="0" applyNumberFormat="1" applyFont="1" applyAlignment="1">
      <alignment horizontal="left"/>
    </xf>
    <xf numFmtId="0" fontId="7" fillId="0" borderId="0" xfId="0" applyFont="1" applyBorder="1" applyAlignment="1">
      <alignment horizontal="centerContinuous"/>
    </xf>
    <xf numFmtId="0" fontId="51" fillId="0" borderId="0" xfId="0" applyFont="1" applyBorder="1" applyAlignment="1">
      <alignment horizontal="centerContinuous"/>
    </xf>
    <xf numFmtId="0" fontId="52" fillId="0" borderId="0" xfId="0" applyFont="1" applyBorder="1" applyAlignment="1">
      <alignment/>
    </xf>
    <xf numFmtId="0" fontId="53" fillId="0" borderId="0" xfId="0" applyFont="1" applyBorder="1" applyAlignment="1">
      <alignment/>
    </xf>
    <xf numFmtId="0" fontId="53" fillId="0" borderId="2" xfId="0" applyFont="1" applyBorder="1" applyAlignment="1">
      <alignment/>
    </xf>
    <xf numFmtId="0" fontId="53" fillId="0" borderId="0" xfId="0" applyFont="1" applyAlignment="1">
      <alignment/>
    </xf>
    <xf numFmtId="37" fontId="53" fillId="0" borderId="0" xfId="0" applyNumberFormat="1" applyFont="1" applyAlignment="1">
      <alignment horizontal="left"/>
    </xf>
    <xf numFmtId="0" fontId="28" fillId="0" borderId="0" xfId="0" applyFont="1" applyBorder="1" applyAlignment="1">
      <alignment horizontal="left"/>
    </xf>
    <xf numFmtId="0" fontId="28" fillId="0" borderId="0" xfId="0" applyFont="1" applyBorder="1" applyAlignment="1">
      <alignment horizontal="center"/>
    </xf>
    <xf numFmtId="0" fontId="28" fillId="0" borderId="2" xfId="0" applyFont="1" applyBorder="1" applyAlignment="1">
      <alignment horizontal="center"/>
    </xf>
    <xf numFmtId="0" fontId="28" fillId="0" borderId="0" xfId="0" applyFont="1" applyAlignment="1">
      <alignment horizontal="center"/>
    </xf>
    <xf numFmtId="37" fontId="28" fillId="0" borderId="0" xfId="0" applyNumberFormat="1" applyFont="1" applyAlignment="1">
      <alignment horizontal="left"/>
    </xf>
    <xf numFmtId="0" fontId="54" fillId="0" borderId="0" xfId="0" applyFont="1" applyBorder="1" applyAlignment="1">
      <alignment horizontal="left"/>
    </xf>
    <xf numFmtId="1" fontId="28" fillId="0" borderId="0" xfId="0" applyNumberFormat="1" applyFont="1" applyAlignment="1">
      <alignment horizontal="left"/>
    </xf>
    <xf numFmtId="0" fontId="54" fillId="0" borderId="0" xfId="0" applyFont="1" applyBorder="1" applyAlignment="1">
      <alignment horizontal="center"/>
    </xf>
    <xf numFmtId="3" fontId="28" fillId="0" borderId="0" xfId="0" applyNumberFormat="1" applyFont="1" applyBorder="1" applyAlignment="1">
      <alignment horizontal="left"/>
    </xf>
    <xf numFmtId="3" fontId="3" fillId="0" borderId="0" xfId="0" applyNumberFormat="1" applyFont="1" applyBorder="1" applyAlignment="1">
      <alignment horizontal="center"/>
    </xf>
    <xf numFmtId="3" fontId="3" fillId="0" borderId="0" xfId="0" applyNumberFormat="1" applyFont="1" applyBorder="1" applyAlignment="1">
      <alignment horizontal="left"/>
    </xf>
    <xf numFmtId="9" fontId="3" fillId="0" borderId="0" xfId="22" applyFont="1" applyBorder="1" applyAlignment="1">
      <alignment horizontal="center"/>
    </xf>
    <xf numFmtId="3" fontId="28" fillId="0" borderId="2" xfId="0" applyNumberFormat="1" applyFont="1" applyBorder="1" applyAlignment="1">
      <alignment horizontal="center"/>
    </xf>
    <xf numFmtId="3" fontId="28" fillId="0" borderId="0" xfId="0" applyNumberFormat="1" applyFont="1" applyAlignment="1">
      <alignment horizontal="center"/>
    </xf>
    <xf numFmtId="171" fontId="3" fillId="0" borderId="0" xfId="0" applyNumberFormat="1" applyFont="1" applyBorder="1" applyAlignment="1">
      <alignment horizontal="center"/>
    </xf>
    <xf numFmtId="0" fontId="55" fillId="0" borderId="0" xfId="0" applyFont="1" applyAlignment="1">
      <alignment/>
    </xf>
    <xf numFmtId="37" fontId="55" fillId="0" borderId="0" xfId="0" applyNumberFormat="1" applyFont="1" applyAlignment="1">
      <alignment/>
    </xf>
    <xf numFmtId="0" fontId="5" fillId="0" borderId="0" xfId="0" applyFont="1" applyBorder="1" applyAlignment="1" applyProtection="1">
      <alignment horizontal="centerContinuous"/>
      <protection locked="0"/>
    </xf>
    <xf numFmtId="0" fontId="56" fillId="0" borderId="0" xfId="0" applyFont="1" applyBorder="1" applyAlignment="1">
      <alignment horizontal="center"/>
    </xf>
    <xf numFmtId="0" fontId="9" fillId="0" borderId="0" xfId="0" applyFont="1" applyBorder="1" applyAlignment="1">
      <alignment horizontal="center"/>
    </xf>
    <xf numFmtId="0" fontId="55" fillId="0" borderId="0" xfId="0" applyFont="1" applyBorder="1" applyAlignment="1">
      <alignment horizontal="center"/>
    </xf>
    <xf numFmtId="0" fontId="9" fillId="0" borderId="0" xfId="0" applyFont="1" applyAlignment="1">
      <alignment horizontal="center"/>
    </xf>
    <xf numFmtId="37" fontId="9" fillId="0" borderId="0" xfId="0" applyNumberFormat="1" applyFont="1" applyAlignment="1">
      <alignment horizontal="center"/>
    </xf>
    <xf numFmtId="0" fontId="57" fillId="0" borderId="0" xfId="0" applyFont="1" applyAlignment="1">
      <alignment horizontal="center"/>
    </xf>
    <xf numFmtId="37" fontId="57" fillId="0" borderId="0" xfId="0" applyNumberFormat="1" applyFont="1" applyAlignment="1">
      <alignment horizontal="center"/>
    </xf>
    <xf numFmtId="3" fontId="9" fillId="0" borderId="0" xfId="0" applyNumberFormat="1" applyFont="1" applyAlignment="1">
      <alignment horizontal="center"/>
    </xf>
    <xf numFmtId="37" fontId="55" fillId="0" borderId="0" xfId="0" applyNumberFormat="1" applyFont="1" applyBorder="1" applyAlignment="1">
      <alignment horizontal="center"/>
    </xf>
    <xf numFmtId="37" fontId="9" fillId="0" borderId="0" xfId="0" applyNumberFormat="1" applyFont="1" applyBorder="1" applyAlignment="1">
      <alignment horizontal="center"/>
    </xf>
    <xf numFmtId="37" fontId="9" fillId="0" borderId="0" xfId="0" applyNumberFormat="1" applyFont="1" applyAlignment="1">
      <alignment/>
    </xf>
    <xf numFmtId="0" fontId="9" fillId="0" borderId="0" xfId="0" applyFont="1" applyAlignment="1">
      <alignment/>
    </xf>
    <xf numFmtId="37" fontId="55" fillId="0" borderId="0" xfId="0" applyNumberFormat="1" applyFont="1" applyAlignment="1">
      <alignment horizontal="center"/>
    </xf>
    <xf numFmtId="3" fontId="55" fillId="0" borderId="0" xfId="0" applyNumberFormat="1" applyFont="1" applyBorder="1" applyAlignment="1">
      <alignment horizontal="center"/>
    </xf>
    <xf numFmtId="3" fontId="55" fillId="0" borderId="0" xfId="0" applyNumberFormat="1" applyFont="1" applyFill="1" applyAlignment="1">
      <alignment horizontal="center"/>
    </xf>
    <xf numFmtId="37" fontId="55" fillId="0" borderId="0" xfId="22" applyNumberFormat="1" applyFont="1" applyAlignment="1">
      <alignment horizontal="center"/>
    </xf>
    <xf numFmtId="10" fontId="55" fillId="0" borderId="0" xfId="22" applyNumberFormat="1" applyFont="1" applyBorder="1" applyAlignment="1">
      <alignment horizontal="center"/>
    </xf>
    <xf numFmtId="37" fontId="55" fillId="0" borderId="0" xfId="22" applyNumberFormat="1" applyFont="1" applyBorder="1" applyAlignment="1">
      <alignment horizontal="center"/>
    </xf>
    <xf numFmtId="10" fontId="55" fillId="0" borderId="0" xfId="22" applyNumberFormat="1" applyFont="1" applyAlignment="1">
      <alignment horizontal="center"/>
    </xf>
    <xf numFmtId="10" fontId="55" fillId="0" borderId="0" xfId="22" applyNumberFormat="1" applyFont="1" applyAlignment="1">
      <alignment/>
    </xf>
    <xf numFmtId="9" fontId="55" fillId="0" borderId="0" xfId="22" applyFont="1" applyBorder="1" applyAlignment="1">
      <alignment horizontal="center"/>
    </xf>
    <xf numFmtId="39" fontId="55" fillId="0" borderId="0" xfId="0" applyNumberFormat="1" applyFont="1" applyBorder="1" applyAlignment="1">
      <alignment horizontal="center"/>
    </xf>
    <xf numFmtId="0" fontId="55" fillId="0" borderId="4" xfId="0" applyFont="1" applyBorder="1" applyAlignment="1">
      <alignment/>
    </xf>
    <xf numFmtId="0" fontId="19" fillId="0" borderId="5" xfId="0" applyFont="1" applyBorder="1" applyAlignment="1">
      <alignment/>
    </xf>
    <xf numFmtId="0" fontId="8" fillId="0" borderId="5" xfId="0" applyFont="1" applyBorder="1" applyAlignment="1">
      <alignment horizontal="center"/>
    </xf>
    <xf numFmtId="0" fontId="55" fillId="0" borderId="5" xfId="0" applyFont="1" applyBorder="1" applyAlignment="1">
      <alignment horizontal="center"/>
    </xf>
    <xf numFmtId="0" fontId="55" fillId="0" borderId="5" xfId="0" applyFont="1" applyBorder="1" applyAlignment="1">
      <alignment/>
    </xf>
    <xf numFmtId="0" fontId="55" fillId="0" borderId="6" xfId="0" applyFont="1" applyBorder="1" applyAlignment="1">
      <alignment/>
    </xf>
    <xf numFmtId="0" fontId="55" fillId="0" borderId="1" xfId="0" applyFont="1" applyBorder="1" applyAlignment="1">
      <alignment/>
    </xf>
    <xf numFmtId="0" fontId="55" fillId="0" borderId="0" xfId="0" applyFont="1" applyBorder="1" applyAlignment="1">
      <alignment/>
    </xf>
    <xf numFmtId="0" fontId="55" fillId="0" borderId="2" xfId="0" applyFont="1" applyBorder="1" applyAlignment="1">
      <alignment/>
    </xf>
    <xf numFmtId="0" fontId="9" fillId="0" borderId="1" xfId="0" applyFont="1" applyBorder="1" applyAlignment="1">
      <alignment horizontal="center"/>
    </xf>
    <xf numFmtId="0" fontId="9" fillId="0" borderId="2" xfId="0" applyFont="1" applyBorder="1" applyAlignment="1">
      <alignment horizontal="center"/>
    </xf>
    <xf numFmtId="0" fontId="57" fillId="0" borderId="1" xfId="0" applyFont="1" applyBorder="1" applyAlignment="1">
      <alignment horizontal="center"/>
    </xf>
    <xf numFmtId="0" fontId="57" fillId="0" borderId="2" xfId="0" applyFont="1" applyBorder="1" applyAlignment="1">
      <alignment horizontal="center"/>
    </xf>
    <xf numFmtId="3" fontId="9" fillId="0" borderId="1" xfId="0" applyNumberFormat="1" applyFont="1" applyBorder="1" applyAlignment="1">
      <alignment horizontal="center"/>
    </xf>
    <xf numFmtId="3" fontId="9" fillId="0" borderId="2" xfId="0" applyNumberFormat="1" applyFont="1" applyBorder="1" applyAlignment="1">
      <alignment horizontal="center"/>
    </xf>
    <xf numFmtId="37" fontId="55" fillId="0" borderId="2" xfId="0" applyNumberFormat="1" applyFont="1" applyBorder="1" applyAlignment="1">
      <alignment horizontal="center"/>
    </xf>
    <xf numFmtId="0" fontId="9" fillId="0" borderId="1" xfId="0" applyFont="1" applyBorder="1" applyAlignment="1">
      <alignment/>
    </xf>
    <xf numFmtId="37" fontId="9" fillId="0" borderId="2" xfId="0" applyNumberFormat="1" applyFont="1" applyBorder="1" applyAlignment="1">
      <alignment horizontal="center"/>
    </xf>
    <xf numFmtId="0" fontId="55" fillId="0" borderId="7" xfId="0" applyFont="1" applyBorder="1" applyAlignment="1">
      <alignment/>
    </xf>
    <xf numFmtId="37" fontId="55" fillId="0" borderId="9" xfId="0" applyNumberFormat="1" applyFont="1" applyBorder="1" applyAlignment="1">
      <alignment horizontal="center"/>
    </xf>
    <xf numFmtId="3" fontId="54" fillId="0" borderId="0" xfId="0" applyNumberFormat="1" applyFont="1" applyBorder="1" applyAlignment="1">
      <alignment horizontal="left"/>
    </xf>
    <xf numFmtId="3" fontId="54"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xf>
    <xf numFmtId="0" fontId="3" fillId="0" borderId="0" xfId="0" applyFont="1" applyBorder="1" applyAlignment="1">
      <alignment/>
    </xf>
    <xf numFmtId="37" fontId="3" fillId="0" borderId="0" xfId="0" applyNumberFormat="1" applyFont="1" applyBorder="1" applyAlignment="1">
      <alignment horizontal="center"/>
    </xf>
    <xf numFmtId="39" fontId="3" fillId="0" borderId="0" xfId="0" applyNumberFormat="1" applyFont="1" applyBorder="1" applyAlignment="1">
      <alignment horizontal="center"/>
    </xf>
    <xf numFmtId="0" fontId="58" fillId="0" borderId="0" xfId="0" applyFont="1" applyBorder="1" applyAlignment="1">
      <alignment horizontal="center"/>
    </xf>
    <xf numFmtId="173" fontId="28" fillId="0" borderId="0" xfId="0" applyNumberFormat="1" applyFont="1" applyBorder="1" applyAlignment="1">
      <alignment horizontal="center"/>
    </xf>
    <xf numFmtId="0" fontId="28" fillId="0" borderId="0" xfId="0" applyFont="1" applyBorder="1" applyAlignment="1">
      <alignment/>
    </xf>
    <xf numFmtId="173" fontId="3" fillId="0" borderId="0" xfId="0" applyNumberFormat="1" applyFont="1" applyBorder="1" applyAlignment="1">
      <alignment horizontal="center"/>
    </xf>
    <xf numFmtId="171" fontId="28" fillId="0" borderId="0" xfId="0" applyNumberFormat="1" applyFont="1" applyBorder="1" applyAlignment="1">
      <alignment/>
    </xf>
    <xf numFmtId="171" fontId="3" fillId="0" borderId="0" xfId="0" applyNumberFormat="1" applyFont="1" applyBorder="1" applyAlignment="1">
      <alignment/>
    </xf>
    <xf numFmtId="37" fontId="3" fillId="0" borderId="0" xfId="21" applyNumberFormat="1" applyFont="1" applyFill="1" applyBorder="1" applyAlignment="1">
      <alignment horizontal="center" vertical="center"/>
      <protection/>
    </xf>
    <xf numFmtId="173" fontId="3" fillId="0" borderId="0" xfId="21" applyNumberFormat="1" applyFont="1" applyFill="1" applyBorder="1" applyAlignment="1">
      <alignment horizontal="center" vertical="center"/>
      <protection/>
    </xf>
    <xf numFmtId="0" fontId="50" fillId="0" borderId="0" xfId="0" applyFont="1" applyBorder="1" applyAlignment="1">
      <alignment horizontal="center"/>
    </xf>
    <xf numFmtId="173" fontId="3" fillId="0" borderId="0" xfId="0" applyNumberFormat="1" applyFont="1" applyAlignment="1">
      <alignment horizontal="center"/>
    </xf>
    <xf numFmtId="173" fontId="28" fillId="0" borderId="0" xfId="0" applyNumberFormat="1" applyFont="1" applyAlignment="1">
      <alignment horizontal="center"/>
    </xf>
    <xf numFmtId="168" fontId="37" fillId="4" borderId="0" xfId="22" applyNumberFormat="1" applyFont="1" applyFill="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28" fillId="0" borderId="3" xfId="0" applyFont="1" applyBorder="1" applyAlignment="1">
      <alignment/>
    </xf>
    <xf numFmtId="0" fontId="3" fillId="0" borderId="3" xfId="0" applyFont="1" applyBorder="1" applyAlignment="1">
      <alignment/>
    </xf>
    <xf numFmtId="0" fontId="3" fillId="0" borderId="3" xfId="0" applyFont="1" applyBorder="1" applyAlignment="1">
      <alignment horizontal="center"/>
    </xf>
    <xf numFmtId="0" fontId="47" fillId="0" borderId="0" xfId="0" applyFont="1" applyBorder="1" applyAlignment="1">
      <alignment/>
    </xf>
    <xf numFmtId="9" fontId="32" fillId="2" borderId="0" xfId="0" applyNumberFormat="1" applyFont="1" applyFill="1" applyBorder="1" applyAlignment="1">
      <alignment horizontal="center"/>
    </xf>
    <xf numFmtId="39" fontId="3" fillId="0" borderId="0" xfId="15" applyNumberFormat="1" applyFont="1" applyBorder="1" applyAlignment="1">
      <alignment horizontal="center"/>
    </xf>
    <xf numFmtId="39" fontId="28" fillId="0" borderId="0" xfId="15" applyNumberFormat="1" applyFont="1" applyBorder="1" applyAlignment="1">
      <alignment horizontal="center"/>
    </xf>
    <xf numFmtId="5" fontId="3" fillId="0" borderId="0" xfId="15" applyNumberFormat="1" applyFont="1" applyBorder="1" applyAlignment="1">
      <alignment horizontal="center"/>
    </xf>
    <xf numFmtId="0" fontId="59" fillId="0" borderId="0" xfId="0" applyFont="1" applyBorder="1" applyAlignment="1">
      <alignment/>
    </xf>
    <xf numFmtId="9" fontId="32" fillId="2" borderId="0" xfId="15" applyNumberFormat="1" applyFont="1" applyFill="1" applyBorder="1" applyAlignment="1">
      <alignment horizontal="center"/>
    </xf>
    <xf numFmtId="0" fontId="28" fillId="0" borderId="8" xfId="0" applyFont="1" applyBorder="1" applyAlignment="1">
      <alignment/>
    </xf>
    <xf numFmtId="0" fontId="3" fillId="0" borderId="8" xfId="0" applyFont="1" applyBorder="1" applyAlignment="1">
      <alignment/>
    </xf>
    <xf numFmtId="0" fontId="3" fillId="0" borderId="8" xfId="0" applyFont="1" applyBorder="1" applyAlignment="1">
      <alignment horizontal="center"/>
    </xf>
    <xf numFmtId="0" fontId="3" fillId="0" borderId="0" xfId="0" applyFont="1" applyAlignment="1">
      <alignment horizontal="center"/>
    </xf>
    <xf numFmtId="3" fontId="28" fillId="0" borderId="0" xfId="0" applyNumberFormat="1" applyFont="1" applyBorder="1" applyAlignment="1">
      <alignment/>
    </xf>
    <xf numFmtId="3" fontId="3" fillId="0" borderId="0" xfId="0" applyNumberFormat="1" applyFont="1" applyBorder="1" applyAlignment="1">
      <alignment/>
    </xf>
    <xf numFmtId="37" fontId="3" fillId="0" borderId="0" xfId="0" applyNumberFormat="1" applyFont="1" applyAlignment="1">
      <alignment horizontal="center"/>
    </xf>
    <xf numFmtId="0" fontId="28" fillId="0" borderId="0" xfId="0" applyFont="1" applyBorder="1" applyAlignment="1">
      <alignment horizontal="center" vertical="center"/>
    </xf>
    <xf numFmtId="3" fontId="3" fillId="0" borderId="0" xfId="0" applyNumberFormat="1" applyFont="1" applyFill="1" applyAlignment="1">
      <alignment horizontal="center"/>
    </xf>
    <xf numFmtId="37" fontId="3" fillId="0" borderId="0" xfId="22" applyNumberFormat="1" applyFont="1" applyAlignment="1">
      <alignment horizontal="center"/>
    </xf>
    <xf numFmtId="174" fontId="3" fillId="0" borderId="0" xfId="0" applyNumberFormat="1" applyFont="1" applyAlignment="1">
      <alignment horizontal="center"/>
    </xf>
    <xf numFmtId="39" fontId="3" fillId="0" borderId="0" xfId="0" applyNumberFormat="1" applyFont="1" applyAlignment="1">
      <alignment horizontal="center"/>
    </xf>
    <xf numFmtId="3" fontId="3" fillId="0" borderId="0" xfId="22" applyNumberFormat="1" applyFont="1" applyAlignment="1">
      <alignment horizontal="center"/>
    </xf>
    <xf numFmtId="10" fontId="28" fillId="0" borderId="0" xfId="22" applyNumberFormat="1" applyFont="1" applyAlignment="1">
      <alignment/>
    </xf>
    <xf numFmtId="3" fontId="43" fillId="0" borderId="3" xfId="0" applyNumberFormat="1" applyFont="1" applyFill="1" applyBorder="1" applyAlignment="1">
      <alignment horizontal="center" vertical="center"/>
    </xf>
    <xf numFmtId="0" fontId="30" fillId="0" borderId="0" xfId="0" applyFont="1" applyFill="1" applyBorder="1" applyAlignment="1">
      <alignment vertical="center"/>
    </xf>
    <xf numFmtId="3" fontId="40" fillId="0" borderId="8"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4" fontId="33" fillId="0" borderId="0" xfId="0" applyNumberFormat="1" applyFont="1" applyFill="1" applyBorder="1" applyAlignment="1">
      <alignment horizontal="center" vertical="center"/>
    </xf>
    <xf numFmtId="172" fontId="33" fillId="0" borderId="0" xfId="0" applyNumberFormat="1" applyFont="1" applyFill="1" applyBorder="1" applyAlignment="1">
      <alignment horizontal="center" vertical="center"/>
    </xf>
    <xf numFmtId="2" fontId="3" fillId="0" borderId="0" xfId="0" applyNumberFormat="1" applyFont="1" applyFill="1" applyBorder="1" applyAlignment="1">
      <alignment vertical="center"/>
    </xf>
    <xf numFmtId="3" fontId="30" fillId="0" borderId="0" xfId="0" applyNumberFormat="1" applyFont="1" applyFill="1" applyBorder="1" applyAlignment="1">
      <alignment horizontal="left" vertical="center"/>
    </xf>
    <xf numFmtId="3" fontId="30" fillId="0" borderId="0" xfId="0" applyNumberFormat="1" applyFont="1" applyFill="1" applyBorder="1" applyAlignment="1">
      <alignment vertical="center"/>
    </xf>
    <xf numFmtId="3" fontId="40" fillId="0" borderId="0" xfId="0" applyNumberFormat="1" applyFont="1" applyFill="1" applyBorder="1" applyAlignment="1">
      <alignment horizontal="left" vertical="center"/>
    </xf>
    <xf numFmtId="3" fontId="45" fillId="0" borderId="0" xfId="0" applyNumberFormat="1" applyFont="1" applyFill="1" applyBorder="1" applyAlignment="1">
      <alignment horizontal="left" vertical="center"/>
    </xf>
    <xf numFmtId="9" fontId="32" fillId="0" borderId="0" xfId="0" applyNumberFormat="1" applyFont="1" applyFill="1" applyBorder="1" applyAlignment="1">
      <alignment vertical="center"/>
    </xf>
    <xf numFmtId="3" fontId="44" fillId="0" borderId="0" xfId="0" applyNumberFormat="1" applyFont="1" applyFill="1" applyBorder="1" applyAlignment="1">
      <alignment horizontal="left" vertical="center"/>
    </xf>
    <xf numFmtId="9" fontId="32" fillId="2" borderId="27" xfId="0" applyNumberFormat="1" applyFont="1" applyFill="1" applyBorder="1" applyAlignment="1">
      <alignment horizontal="center" vertical="center"/>
    </xf>
    <xf numFmtId="3" fontId="28" fillId="0" borderId="29" xfId="22" applyNumberFormat="1" applyFont="1" applyFill="1" applyBorder="1" applyAlignment="1">
      <alignment horizontal="center" vertical="center"/>
    </xf>
    <xf numFmtId="9" fontId="3" fillId="0" borderId="34" xfId="0" applyNumberFormat="1" applyFont="1" applyBorder="1" applyAlignment="1">
      <alignment horizontal="center" vertical="center"/>
    </xf>
    <xf numFmtId="9" fontId="3" fillId="3" borderId="35" xfId="0" applyNumberFormat="1" applyFont="1" applyFill="1" applyBorder="1" applyAlignment="1">
      <alignment horizontal="center" vertical="center"/>
    </xf>
    <xf numFmtId="0" fontId="51" fillId="0" borderId="1" xfId="0" applyFont="1" applyBorder="1" applyAlignment="1">
      <alignment/>
    </xf>
    <xf numFmtId="0" fontId="9" fillId="0" borderId="36" xfId="0" applyFont="1" applyBorder="1" applyAlignment="1">
      <alignment horizontal="center"/>
    </xf>
    <xf numFmtId="0" fontId="54" fillId="0" borderId="34" xfId="0" applyFont="1" applyBorder="1" applyAlignment="1">
      <alignment horizontal="center"/>
    </xf>
    <xf numFmtId="0" fontId="28" fillId="0" borderId="34" xfId="0" applyFont="1" applyBorder="1" applyAlignment="1">
      <alignment horizontal="center"/>
    </xf>
    <xf numFmtId="0" fontId="9" fillId="0" borderId="37" xfId="0" applyFont="1" applyBorder="1" applyAlignment="1">
      <alignment horizontal="center"/>
    </xf>
    <xf numFmtId="0" fontId="9" fillId="0" borderId="34" xfId="0" applyFont="1" applyBorder="1" applyAlignment="1">
      <alignment horizontal="center"/>
    </xf>
    <xf numFmtId="1" fontId="9" fillId="0" borderId="34" xfId="0" applyNumberFormat="1" applyFont="1" applyBorder="1" applyAlignment="1">
      <alignment horizontal="center"/>
    </xf>
    <xf numFmtId="0" fontId="57" fillId="0" borderId="0" xfId="0" applyFont="1" applyAlignment="1">
      <alignment/>
    </xf>
    <xf numFmtId="0" fontId="57" fillId="0" borderId="0" xfId="0" applyFont="1" applyFill="1" applyBorder="1" applyAlignment="1">
      <alignment horizontal="centerContinuous" vertical="center"/>
    </xf>
    <xf numFmtId="171" fontId="20" fillId="0" borderId="3" xfId="0" applyNumberFormat="1" applyFont="1" applyBorder="1" applyAlignment="1">
      <alignment horizontal="center"/>
    </xf>
    <xf numFmtId="10" fontId="3" fillId="0" borderId="0" xfId="22" applyNumberFormat="1" applyFont="1" applyBorder="1" applyAlignment="1">
      <alignment horizontal="center"/>
    </xf>
    <xf numFmtId="168" fontId="20" fillId="0" borderId="0" xfId="22" applyNumberFormat="1" applyFont="1" applyBorder="1" applyAlignment="1">
      <alignment horizontal="left"/>
    </xf>
    <xf numFmtId="0" fontId="7" fillId="0" borderId="0" xfId="0" applyFont="1" applyFill="1" applyBorder="1" applyAlignment="1">
      <alignment horizontal="left" vertical="center"/>
    </xf>
    <xf numFmtId="0" fontId="28" fillId="0" borderId="24" xfId="0" applyFont="1" applyFill="1" applyBorder="1" applyAlignment="1">
      <alignment vertical="center"/>
    </xf>
    <xf numFmtId="0" fontId="3" fillId="0" borderId="26" xfId="0" applyFont="1" applyFill="1" applyBorder="1" applyAlignment="1">
      <alignment vertical="center"/>
    </xf>
    <xf numFmtId="0" fontId="28" fillId="0" borderId="26" xfId="0" applyFont="1" applyFill="1" applyBorder="1" applyAlignment="1">
      <alignment vertical="center"/>
    </xf>
    <xf numFmtId="3" fontId="28" fillId="0" borderId="24" xfId="0" applyNumberFormat="1" applyFont="1" applyFill="1" applyBorder="1" applyAlignment="1">
      <alignment vertical="center"/>
    </xf>
    <xf numFmtId="3" fontId="3" fillId="0" borderId="24" xfId="0" applyNumberFormat="1" applyFont="1" applyFill="1" applyBorder="1" applyAlignment="1">
      <alignment vertical="center"/>
    </xf>
    <xf numFmtId="2" fontId="3" fillId="0" borderId="26" xfId="0" applyNumberFormat="1" applyFont="1" applyFill="1" applyBorder="1" applyAlignment="1">
      <alignment vertical="center"/>
    </xf>
    <xf numFmtId="0" fontId="3" fillId="0" borderId="31" xfId="0" applyFont="1" applyFill="1" applyBorder="1" applyAlignment="1">
      <alignment vertical="center"/>
    </xf>
    <xf numFmtId="2" fontId="3" fillId="0" borderId="34" xfId="0" applyNumberFormat="1" applyFont="1" applyFill="1" applyBorder="1" applyAlignment="1">
      <alignment vertical="center"/>
    </xf>
    <xf numFmtId="2" fontId="3" fillId="0" borderId="35" xfId="0" applyNumberFormat="1" applyFont="1" applyFill="1" applyBorder="1" applyAlignment="1">
      <alignment vertical="center"/>
    </xf>
    <xf numFmtId="3" fontId="44" fillId="0" borderId="23" xfId="0" applyNumberFormat="1" applyFont="1" applyFill="1" applyBorder="1" applyAlignment="1">
      <alignment horizontal="center" vertical="center"/>
    </xf>
    <xf numFmtId="0" fontId="45" fillId="0" borderId="25" xfId="0" applyFont="1" applyFill="1" applyBorder="1" applyAlignment="1">
      <alignment horizontal="center" vertical="center"/>
    </xf>
    <xf numFmtId="0" fontId="3" fillId="0" borderId="25" xfId="0" applyFont="1" applyFill="1" applyBorder="1" applyAlignment="1">
      <alignment vertical="center"/>
    </xf>
    <xf numFmtId="3" fontId="45" fillId="0" borderId="25" xfId="0" applyNumberFormat="1" applyFont="1" applyFill="1" applyBorder="1" applyAlignment="1">
      <alignment horizontal="center" vertical="center"/>
    </xf>
    <xf numFmtId="2" fontId="3" fillId="0" borderId="25" xfId="0" applyNumberFormat="1" applyFont="1" applyFill="1" applyBorder="1" applyAlignment="1">
      <alignment vertical="center"/>
    </xf>
    <xf numFmtId="2" fontId="3" fillId="0" borderId="27" xfId="0" applyNumberFormat="1" applyFont="1" applyFill="1" applyBorder="1" applyAlignment="1">
      <alignment vertical="center"/>
    </xf>
    <xf numFmtId="3" fontId="28" fillId="0" borderId="31" xfId="0" applyNumberFormat="1" applyFont="1" applyFill="1" applyBorder="1" applyAlignment="1">
      <alignment vertical="center"/>
    </xf>
    <xf numFmtId="3" fontId="45" fillId="0" borderId="27" xfId="0" applyNumberFormat="1" applyFont="1" applyFill="1" applyBorder="1" applyAlignment="1">
      <alignment horizontal="center" vertical="center"/>
    </xf>
    <xf numFmtId="3" fontId="45" fillId="0" borderId="34" xfId="0" applyNumberFormat="1" applyFont="1" applyFill="1" applyBorder="1" applyAlignment="1">
      <alignment horizontal="center" vertical="center"/>
    </xf>
    <xf numFmtId="0" fontId="3" fillId="0" borderId="35" xfId="0" applyFont="1" applyFill="1" applyBorder="1" applyAlignment="1">
      <alignment vertical="center"/>
    </xf>
    <xf numFmtId="0" fontId="9" fillId="0" borderId="30" xfId="0" applyFont="1" applyFill="1" applyBorder="1" applyAlignment="1">
      <alignment vertical="center"/>
    </xf>
    <xf numFmtId="0" fontId="3" fillId="0" borderId="20" xfId="0" applyFont="1" applyBorder="1" applyAlignment="1">
      <alignment horizontal="left" vertical="top" wrapText="1"/>
    </xf>
    <xf numFmtId="0" fontId="3" fillId="0" borderId="38" xfId="0" applyFont="1" applyBorder="1" applyAlignment="1">
      <alignment horizontal="left" vertical="top"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7" fillId="0" borderId="0" xfId="0" applyFont="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28" fillId="0" borderId="0" xfId="0" applyFont="1" applyFill="1" applyAlignment="1">
      <alignment horizontal="left" vertical="center" wrapText="1"/>
    </xf>
    <xf numFmtId="0" fontId="3" fillId="0" borderId="0" xfId="0" applyFont="1" applyAlignment="1">
      <alignment horizontal="left" wrapText="1"/>
    </xf>
    <xf numFmtId="0" fontId="28" fillId="0" borderId="29" xfId="0" applyFont="1" applyBorder="1" applyAlignment="1">
      <alignment horizontal="left" vertical="center"/>
    </xf>
    <xf numFmtId="0" fontId="28" fillId="0" borderId="22" xfId="0" applyFont="1" applyBorder="1" applyAlignment="1">
      <alignment horizontal="left" vertical="center"/>
    </xf>
    <xf numFmtId="0" fontId="28" fillId="0" borderId="29" xfId="0" applyFont="1" applyBorder="1" applyAlignment="1">
      <alignment horizontal="center" vertical="center"/>
    </xf>
    <xf numFmtId="0" fontId="28" fillId="0" borderId="0" xfId="0" applyFont="1" applyBorder="1" applyAlignment="1">
      <alignment horizontal="left"/>
    </xf>
    <xf numFmtId="0" fontId="39" fillId="0" borderId="0" xfId="0" applyFont="1" applyFill="1" applyAlignment="1">
      <alignment horizontal="left" vertical="center" wrapText="1"/>
    </xf>
    <xf numFmtId="0" fontId="9" fillId="0" borderId="0" xfId="0" applyFont="1" applyFill="1" applyAlignment="1">
      <alignment horizontal="left" vertical="center" wrapText="1"/>
    </xf>
    <xf numFmtId="0" fontId="28" fillId="0" borderId="23" xfId="0" applyFont="1" applyFill="1" applyBorder="1" applyAlignment="1">
      <alignment horizontal="center" vertical="center" wrapText="1"/>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44" fillId="0" borderId="29" xfId="0" applyFont="1" applyFill="1" applyBorder="1" applyAlignment="1">
      <alignment horizontal="center" vertical="center"/>
    </xf>
    <xf numFmtId="3" fontId="28" fillId="0" borderId="29" xfId="0" applyNumberFormat="1" applyFont="1" applyFill="1" applyBorder="1" applyAlignment="1">
      <alignment horizontal="center" vertical="center"/>
    </xf>
    <xf numFmtId="3" fontId="28" fillId="0" borderId="29" xfId="22" applyNumberFormat="1" applyFont="1" applyFill="1" applyBorder="1" applyAlignment="1">
      <alignment horizontal="center" vertical="center"/>
    </xf>
    <xf numFmtId="0" fontId="44" fillId="0" borderId="42" xfId="0" applyFont="1" applyFill="1" applyBorder="1" applyAlignment="1">
      <alignment horizontal="center" vertical="center"/>
    </xf>
    <xf numFmtId="0" fontId="44" fillId="0" borderId="28" xfId="0" applyFont="1" applyFill="1" applyBorder="1" applyAlignment="1">
      <alignment horizontal="center" vertical="center"/>
    </xf>
    <xf numFmtId="0" fontId="44" fillId="0" borderId="43"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FinStatRel8" xfId="21"/>
    <cellStyle name="Percent" xfId="22"/>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Undiscounted annual net benefits of Water &amp; Sanitation Activity</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'Cost Benefit Analysis'!$D$60:$W$60</c:f>
              <c:numCache>
                <c:ptCount val="20"/>
                <c:pt idx="0">
                  <c:v>-27613.342364999997</c:v>
                </c:pt>
                <c:pt idx="1">
                  <c:v>5822.807460000001</c:v>
                </c:pt>
                <c:pt idx="2">
                  <c:v>5822.807460000001</c:v>
                </c:pt>
                <c:pt idx="3">
                  <c:v>5822.807460000001</c:v>
                </c:pt>
                <c:pt idx="4">
                  <c:v>5822.807460000001</c:v>
                </c:pt>
                <c:pt idx="5">
                  <c:v>5822.807460000001</c:v>
                </c:pt>
                <c:pt idx="6">
                  <c:v>5822.807460000001</c:v>
                </c:pt>
                <c:pt idx="7">
                  <c:v>5822.807460000001</c:v>
                </c:pt>
                <c:pt idx="8">
                  <c:v>5822.807460000001</c:v>
                </c:pt>
                <c:pt idx="9">
                  <c:v>5822.807460000001</c:v>
                </c:pt>
                <c:pt idx="10">
                  <c:v>5822.807460000001</c:v>
                </c:pt>
                <c:pt idx="11">
                  <c:v>5822.807460000001</c:v>
                </c:pt>
                <c:pt idx="12">
                  <c:v>5822.807460000001</c:v>
                </c:pt>
                <c:pt idx="13">
                  <c:v>5822.807460000001</c:v>
                </c:pt>
                <c:pt idx="14">
                  <c:v>5822.807460000001</c:v>
                </c:pt>
                <c:pt idx="15">
                  <c:v>5822.807460000001</c:v>
                </c:pt>
                <c:pt idx="16">
                  <c:v>5822.807460000001</c:v>
                </c:pt>
                <c:pt idx="17">
                  <c:v>5822.807460000001</c:v>
                </c:pt>
                <c:pt idx="18">
                  <c:v>5822.807460000001</c:v>
                </c:pt>
                <c:pt idx="19">
                  <c:v>5822.807460000001</c:v>
                </c:pt>
              </c:numCache>
            </c:numRef>
          </c:val>
        </c:ser>
        <c:axId val="51541249"/>
        <c:axId val="61218058"/>
      </c:areaChart>
      <c:catAx>
        <c:axId val="51541249"/>
        <c:scaling>
          <c:orientation val="minMax"/>
        </c:scaling>
        <c:axPos val="b"/>
        <c:title>
          <c:tx>
            <c:rich>
              <a:bodyPr vert="horz" rot="0" anchor="ctr"/>
              <a:lstStyle/>
              <a:p>
                <a:pPr algn="ctr">
                  <a:defRPr/>
                </a:pPr>
                <a:r>
                  <a:rPr lang="en-US" cap="none" sz="1000" b="1" i="0" u="none" baseline="0"/>
                  <a:t>Year</a:t>
                </a:r>
              </a:p>
            </c:rich>
          </c:tx>
          <c:layout/>
          <c:overlay val="0"/>
          <c:spPr>
            <a:noFill/>
            <a:ln>
              <a:noFill/>
            </a:ln>
          </c:spPr>
        </c:title>
        <c:delete val="0"/>
        <c:numFmt formatCode="General" sourceLinked="1"/>
        <c:majorTickMark val="out"/>
        <c:minorTickMark val="none"/>
        <c:tickLblPos val="nextTo"/>
        <c:crossAx val="61218058"/>
        <c:crosses val="autoZero"/>
        <c:auto val="1"/>
        <c:lblOffset val="100"/>
        <c:noMultiLvlLbl val="0"/>
      </c:catAx>
      <c:valAx>
        <c:axId val="61218058"/>
        <c:scaling>
          <c:orientation val="minMax"/>
        </c:scaling>
        <c:axPos val="l"/>
        <c:title>
          <c:tx>
            <c:rich>
              <a:bodyPr vert="horz" rot="-5400000" anchor="ctr"/>
              <a:lstStyle/>
              <a:p>
                <a:pPr algn="ctr">
                  <a:defRPr/>
                </a:pPr>
                <a:r>
                  <a:rPr lang="en-US" cap="none" sz="975" b="1" i="0" u="none" baseline="0"/>
                  <a:t>Millions of Ghanaian cedi</a:t>
                </a:r>
              </a:p>
            </c:rich>
          </c:tx>
          <c:layout/>
          <c:overlay val="0"/>
          <c:spPr>
            <a:noFill/>
            <a:ln>
              <a:noFill/>
            </a:ln>
          </c:spPr>
        </c:title>
        <c:majorGridlines/>
        <c:delete val="0"/>
        <c:numFmt formatCode="General" sourceLinked="1"/>
        <c:majorTickMark val="out"/>
        <c:minorTickMark val="none"/>
        <c:tickLblPos val="nextTo"/>
        <c:crossAx val="51541249"/>
        <c:crossesAt val="1"/>
        <c:crossBetween val="midCat"/>
        <c:dispUnits>
          <c:builtInUnit val="thousands"/>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Distribution of ERR Given Uncertainty in Key Parameters</a:t>
            </a:r>
            <a:r>
              <a:rPr lang="en-US" cap="none" sz="1000" b="1" i="0" u="none" baseline="0"/>
              <a:t>
</a:t>
            </a:r>
            <a:r>
              <a:rPr lang="en-US" cap="none" sz="800" b="1" i="0" u="none" baseline="0"/>
              <a:t>(as of 6/22/2006):</a:t>
            </a:r>
          </a:p>
        </c:rich>
      </c:tx>
      <c:layout/>
      <c:spPr>
        <a:noFill/>
        <a:ln>
          <a:noFill/>
        </a:ln>
      </c:spPr>
    </c:title>
    <c:plotArea>
      <c:layout>
        <c:manualLayout>
          <c:xMode val="edge"/>
          <c:yMode val="edge"/>
          <c:x val="0.052"/>
          <c:y val="0.14675"/>
          <c:w val="0.932"/>
          <c:h val="0.8207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0.12301179645103127</c:v>
              </c:pt>
              <c:pt idx="10">
                <c:v>0.16449198392962075</c:v>
              </c:pt>
              <c:pt idx="20">
                <c:v>0.20597217140821025</c:v>
              </c:pt>
              <c:pt idx="30">
                <c:v>0.24745235888679973</c:v>
              </c:pt>
              <c:pt idx="40">
                <c:v>0.28893254636538923</c:v>
              </c:pt>
              <c:pt idx="49">
                <c:v>0.32626471509611976</c:v>
              </c:pt>
            </c:strLit>
          </c:cat>
          <c:val>
            <c:numLit>
              <c:ptCount val="50"/>
              <c:pt idx="0">
                <c:v>6</c:v>
              </c:pt>
              <c:pt idx="1">
                <c:v>11</c:v>
              </c:pt>
              <c:pt idx="2">
                <c:v>22</c:v>
              </c:pt>
              <c:pt idx="3">
                <c:v>30</c:v>
              </c:pt>
              <c:pt idx="4">
                <c:v>40</c:v>
              </c:pt>
              <c:pt idx="5">
                <c:v>36</c:v>
              </c:pt>
              <c:pt idx="6">
                <c:v>48</c:v>
              </c:pt>
              <c:pt idx="7">
                <c:v>58</c:v>
              </c:pt>
              <c:pt idx="8">
                <c:v>79</c:v>
              </c:pt>
              <c:pt idx="9">
                <c:v>95</c:v>
              </c:pt>
              <c:pt idx="10">
                <c:v>127</c:v>
              </c:pt>
              <c:pt idx="11">
                <c:v>144</c:v>
              </c:pt>
              <c:pt idx="12">
                <c:v>177</c:v>
              </c:pt>
              <c:pt idx="13">
                <c:v>221</c:v>
              </c:pt>
              <c:pt idx="14">
                <c:v>230</c:v>
              </c:pt>
              <c:pt idx="15">
                <c:v>275</c:v>
              </c:pt>
              <c:pt idx="16">
                <c:v>268</c:v>
              </c:pt>
              <c:pt idx="17">
                <c:v>314</c:v>
              </c:pt>
              <c:pt idx="18">
                <c:v>341</c:v>
              </c:pt>
              <c:pt idx="19">
                <c:v>378</c:v>
              </c:pt>
              <c:pt idx="20">
                <c:v>424</c:v>
              </c:pt>
              <c:pt idx="21">
                <c:v>380</c:v>
              </c:pt>
              <c:pt idx="22">
                <c:v>448</c:v>
              </c:pt>
              <c:pt idx="23">
                <c:v>437</c:v>
              </c:pt>
              <c:pt idx="24">
                <c:v>428</c:v>
              </c:pt>
              <c:pt idx="25">
                <c:v>464</c:v>
              </c:pt>
              <c:pt idx="26">
                <c:v>419</c:v>
              </c:pt>
              <c:pt idx="27">
                <c:v>425</c:v>
              </c:pt>
              <c:pt idx="28">
                <c:v>403</c:v>
              </c:pt>
              <c:pt idx="29">
                <c:v>385</c:v>
              </c:pt>
              <c:pt idx="30">
                <c:v>355</c:v>
              </c:pt>
              <c:pt idx="31">
                <c:v>329</c:v>
              </c:pt>
              <c:pt idx="32">
                <c:v>306</c:v>
              </c:pt>
              <c:pt idx="33">
                <c:v>251</c:v>
              </c:pt>
              <c:pt idx="34">
                <c:v>289</c:v>
              </c:pt>
              <c:pt idx="35">
                <c:v>210</c:v>
              </c:pt>
              <c:pt idx="36">
                <c:v>191</c:v>
              </c:pt>
              <c:pt idx="37">
                <c:v>163</c:v>
              </c:pt>
              <c:pt idx="38">
                <c:v>151</c:v>
              </c:pt>
              <c:pt idx="39">
                <c:v>140</c:v>
              </c:pt>
              <c:pt idx="40">
                <c:v>99</c:v>
              </c:pt>
              <c:pt idx="41">
                <c:v>85</c:v>
              </c:pt>
              <c:pt idx="42">
                <c:v>73</c:v>
              </c:pt>
              <c:pt idx="43">
                <c:v>73</c:v>
              </c:pt>
              <c:pt idx="44">
                <c:v>49</c:v>
              </c:pt>
              <c:pt idx="45">
                <c:v>22</c:v>
              </c:pt>
              <c:pt idx="46">
                <c:v>28</c:v>
              </c:pt>
              <c:pt idx="47">
                <c:v>15</c:v>
              </c:pt>
              <c:pt idx="48">
                <c:v>14</c:v>
              </c:pt>
              <c:pt idx="49">
                <c:v>7</c:v>
              </c:pt>
            </c:numLit>
          </c:val>
        </c:ser>
        <c:overlap val="100"/>
        <c:gapWidth val="10"/>
        <c:axId val="14091611"/>
        <c:axId val="59715636"/>
      </c:barChart>
      <c:catAx>
        <c:axId val="14091611"/>
        <c:scaling>
          <c:orientation val="minMax"/>
        </c:scaling>
        <c:axPos val="b"/>
        <c:delete val="0"/>
        <c:numFmt formatCode="0%" sourceLinked="0"/>
        <c:majorTickMark val="out"/>
        <c:minorTickMark val="none"/>
        <c:tickLblPos val="nextTo"/>
        <c:txPr>
          <a:bodyPr vert="horz" rot="0"/>
          <a:lstStyle/>
          <a:p>
            <a:pPr>
              <a:defRPr lang="en-US" cap="none" sz="1000" b="0" i="0" u="none" baseline="0"/>
            </a:pPr>
          </a:p>
        </c:txPr>
        <c:crossAx val="59715636"/>
        <c:crosses val="autoZero"/>
        <c:auto val="0"/>
        <c:lblOffset val="100"/>
        <c:tickLblSkip val="1"/>
        <c:tickMarkSkip val="5"/>
        <c:noMultiLvlLbl val="0"/>
      </c:catAx>
      <c:valAx>
        <c:axId val="59715636"/>
        <c:scaling>
          <c:orientation val="minMax"/>
          <c:min val="0"/>
        </c:scaling>
        <c:axPos val="l"/>
        <c:title>
          <c:tx>
            <c:rich>
              <a:bodyPr vert="horz" rot="-5400000" anchor="ctr"/>
              <a:lstStyle/>
              <a:p>
                <a:pPr algn="ctr">
                  <a:defRPr/>
                </a:pPr>
                <a:r>
                  <a:rPr lang="en-US" cap="none" sz="800" b="1" i="0" u="none" baseline="0"/>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14091611"/>
        <c:crossesAt val="1"/>
        <c:crossBetween val="between"/>
        <c:dispUnits/>
      </c:valAx>
      <c:spPr>
        <a:solidFill>
          <a:srgbClr val="FFFFFF"/>
        </a:solidFill>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28</xdr:row>
      <xdr:rowOff>19050</xdr:rowOff>
    </xdr:from>
    <xdr:to>
      <xdr:col>1</xdr:col>
      <xdr:colOff>2181225</xdr:colOff>
      <xdr:row>29</xdr:row>
      <xdr:rowOff>9525</xdr:rowOff>
    </xdr:to>
    <xdr:pic>
      <xdr:nvPicPr>
        <xdr:cNvPr id="1" name="Picture 1"/>
        <xdr:cNvPicPr preferRelativeResize="1">
          <a:picLocks noChangeAspect="1"/>
        </xdr:cNvPicPr>
      </xdr:nvPicPr>
      <xdr:blipFill>
        <a:blip r:embed="rId1"/>
        <a:stretch>
          <a:fillRect/>
        </a:stretch>
      </xdr:blipFill>
      <xdr:spPr>
        <a:xfrm>
          <a:off x="447675" y="8924925"/>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628650</xdr:colOff>
      <xdr:row>1</xdr:row>
      <xdr:rowOff>123825</xdr:rowOff>
    </xdr:from>
    <xdr:to>
      <xdr:col>6</xdr:col>
      <xdr:colOff>933450</xdr:colOff>
      <xdr:row>2</xdr:row>
      <xdr:rowOff>19050</xdr:rowOff>
    </xdr:to>
    <xdr:pic>
      <xdr:nvPicPr>
        <xdr:cNvPr id="1" name="Picture 1"/>
        <xdr:cNvPicPr preferRelativeResize="1">
          <a:picLocks noChangeAspect="1"/>
        </xdr:cNvPicPr>
      </xdr:nvPicPr>
      <xdr:blipFill>
        <a:blip r:embed="rId1"/>
        <a:stretch>
          <a:fillRect/>
        </a:stretch>
      </xdr:blipFill>
      <xdr:spPr>
        <a:xfrm>
          <a:off x="6267450" y="285750"/>
          <a:ext cx="2162175" cy="152400"/>
        </a:xfrm>
        <a:prstGeom prst="rect">
          <a:avLst/>
        </a:prstGeom>
        <a:noFill/>
        <a:ln w="9525" cmpd="sng">
          <a:noFill/>
        </a:ln>
      </xdr:spPr>
    </xdr:pic>
    <xdr:clientData/>
  </xdr:twoCellAnchor>
  <xdr:twoCellAnchor>
    <xdr:from>
      <xdr:col>1</xdr:col>
      <xdr:colOff>752475</xdr:colOff>
      <xdr:row>23</xdr:row>
      <xdr:rowOff>104775</xdr:rowOff>
    </xdr:from>
    <xdr:to>
      <xdr:col>5</xdr:col>
      <xdr:colOff>476250</xdr:colOff>
      <xdr:row>46</xdr:row>
      <xdr:rowOff>0</xdr:rowOff>
    </xdr:to>
    <xdr:graphicFrame>
      <xdr:nvGraphicFramePr>
        <xdr:cNvPr id="2" name="Chart 5"/>
        <xdr:cNvGraphicFramePr/>
      </xdr:nvGraphicFramePr>
      <xdr:xfrm>
        <a:off x="1133475" y="6534150"/>
        <a:ext cx="5876925" cy="4495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752475</xdr:colOff>
      <xdr:row>48</xdr:row>
      <xdr:rowOff>161925</xdr:rowOff>
    </xdr:from>
    <xdr:to>
      <xdr:col>5</xdr:col>
      <xdr:colOff>533400</xdr:colOff>
      <xdr:row>67</xdr:row>
      <xdr:rowOff>0</xdr:rowOff>
    </xdr:to>
    <xdr:graphicFrame>
      <xdr:nvGraphicFramePr>
        <xdr:cNvPr id="8" name="Chart 12"/>
        <xdr:cNvGraphicFramePr/>
      </xdr:nvGraphicFramePr>
      <xdr:xfrm>
        <a:off x="1133475" y="11591925"/>
        <a:ext cx="5934075" cy="36385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divisions\Economic%20Analysis\ERR%20Spreadsheets\Web%20Dissemination\Ongoing%20Work\Georgia\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row r="32">
          <cell r="H32">
            <v>24926449.275362317</v>
          </cell>
          <cell r="I32">
            <v>19573550.724637683</v>
          </cell>
        </row>
        <row r="40">
          <cell r="G40">
            <v>2122416</v>
          </cell>
          <cell r="H40">
            <v>2164864.32</v>
          </cell>
          <cell r="I40">
            <v>2208161.6064</v>
          </cell>
          <cell r="J40">
            <v>2252324.838528</v>
          </cell>
          <cell r="K40">
            <v>2297371.3352985596</v>
          </cell>
          <cell r="L40">
            <v>2343318.762004531</v>
          </cell>
          <cell r="M40">
            <v>2390185.1372446218</v>
          </cell>
          <cell r="N40">
            <v>2437988.839989514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E47"/>
  <sheetViews>
    <sheetView showGridLines="0" zoomScale="95" zoomScaleNormal="95" workbookViewId="0" topLeftCell="A4">
      <selection activeCell="B15" sqref="B15:B17"/>
    </sheetView>
  </sheetViews>
  <sheetFormatPr defaultColWidth="9.00390625" defaultRowHeight="15.75"/>
  <cols>
    <col min="1" max="1" width="34.625" style="88" customWidth="1"/>
    <col min="2" max="2" width="93.125" style="88" customWidth="1"/>
    <col min="3" max="16384" width="9.00390625" style="88" customWidth="1"/>
  </cols>
  <sheetData>
    <row r="1" ht="12.75">
      <c r="B1" s="89" t="s">
        <v>163</v>
      </c>
    </row>
    <row r="2" ht="20.25" customHeight="1">
      <c r="B2" s="440" t="s">
        <v>181</v>
      </c>
    </row>
    <row r="3" ht="12.75">
      <c r="B3" s="440"/>
    </row>
    <row r="4" ht="12.75">
      <c r="B4" s="440"/>
    </row>
    <row r="5" ht="12.75">
      <c r="B5" s="440"/>
    </row>
    <row r="6" ht="12.75">
      <c r="B6" s="440"/>
    </row>
    <row r="7" ht="13.5" thickBot="1"/>
    <row r="8" spans="1:2" ht="18" customHeight="1" thickTop="1">
      <c r="A8" s="441" t="s">
        <v>164</v>
      </c>
      <c r="B8" s="90" t="s">
        <v>165</v>
      </c>
    </row>
    <row r="9" spans="1:2" ht="18" customHeight="1">
      <c r="A9" s="442"/>
      <c r="B9" s="91" t="s">
        <v>247</v>
      </c>
    </row>
    <row r="10" spans="1:2" ht="18" customHeight="1" thickBot="1">
      <c r="A10" s="443"/>
      <c r="B10" s="92" t="s">
        <v>248</v>
      </c>
    </row>
    <row r="11" spans="1:5" ht="18" customHeight="1" thickTop="1">
      <c r="A11" s="93" t="s">
        <v>166</v>
      </c>
      <c r="B11" s="94" t="s">
        <v>167</v>
      </c>
      <c r="E11" s="95"/>
    </row>
    <row r="12" spans="1:2" ht="18" customHeight="1">
      <c r="A12" s="96" t="s">
        <v>168</v>
      </c>
      <c r="B12" s="97">
        <v>38890</v>
      </c>
    </row>
    <row r="13" spans="1:2" ht="18" customHeight="1">
      <c r="A13" s="98" t="s">
        <v>169</v>
      </c>
      <c r="B13" s="99" t="s">
        <v>182</v>
      </c>
    </row>
    <row r="14" spans="1:2" ht="56.25" customHeight="1">
      <c r="A14" s="98" t="s">
        <v>170</v>
      </c>
      <c r="B14" s="100" t="s">
        <v>171</v>
      </c>
    </row>
    <row r="15" spans="1:2" ht="18" customHeight="1">
      <c r="A15" s="437" t="s">
        <v>172</v>
      </c>
      <c r="B15" s="99" t="s">
        <v>183</v>
      </c>
    </row>
    <row r="16" spans="1:2" ht="18" customHeight="1">
      <c r="A16" s="438"/>
      <c r="B16" s="99" t="s">
        <v>246</v>
      </c>
    </row>
    <row r="17" spans="1:2" ht="18" customHeight="1">
      <c r="A17" s="439"/>
      <c r="B17" s="99" t="s">
        <v>184</v>
      </c>
    </row>
    <row r="18" spans="1:2" ht="28.5" customHeight="1">
      <c r="A18" s="101" t="s">
        <v>173</v>
      </c>
      <c r="B18" s="99" t="s">
        <v>185</v>
      </c>
    </row>
    <row r="19" spans="1:2" ht="18" customHeight="1">
      <c r="A19" s="98" t="s">
        <v>174</v>
      </c>
      <c r="B19" s="99" t="s">
        <v>232</v>
      </c>
    </row>
    <row r="20" spans="1:2" ht="6.75" customHeight="1">
      <c r="A20" s="102"/>
      <c r="B20" s="103"/>
    </row>
    <row r="21" spans="1:2" ht="12.75">
      <c r="A21" s="104"/>
      <c r="B21" s="105" t="s">
        <v>175</v>
      </c>
    </row>
    <row r="22" spans="1:2" ht="25.5">
      <c r="A22" s="435" t="s">
        <v>176</v>
      </c>
      <c r="B22" s="100" t="s">
        <v>177</v>
      </c>
    </row>
    <row r="23" spans="1:2" ht="12.75">
      <c r="A23" s="435"/>
      <c r="B23" s="100"/>
    </row>
    <row r="24" spans="1:2" ht="12.75">
      <c r="A24" s="435"/>
      <c r="B24" s="163" t="s">
        <v>207</v>
      </c>
    </row>
    <row r="25" spans="1:2" ht="12.75">
      <c r="A25" s="435"/>
      <c r="B25" s="164" t="s">
        <v>208</v>
      </c>
    </row>
    <row r="26" spans="1:2" ht="12.75" customHeight="1">
      <c r="A26" s="435"/>
      <c r="B26" s="103"/>
    </row>
    <row r="27" spans="1:2" ht="12.75" customHeight="1">
      <c r="A27" s="435"/>
      <c r="B27" s="107" t="s">
        <v>180</v>
      </c>
    </row>
    <row r="28" spans="1:2" ht="12.75" customHeight="1">
      <c r="A28" s="435"/>
      <c r="B28" s="103" t="s">
        <v>206</v>
      </c>
    </row>
    <row r="29" spans="1:2" ht="10.5" customHeight="1">
      <c r="A29" s="435"/>
      <c r="B29" s="103"/>
    </row>
    <row r="30" spans="1:2" ht="12.75" customHeight="1">
      <c r="A30" s="435"/>
      <c r="B30" s="106" t="s">
        <v>229</v>
      </c>
    </row>
    <row r="31" spans="1:2" ht="12.75" customHeight="1">
      <c r="A31" s="435"/>
      <c r="B31" s="103" t="s">
        <v>201</v>
      </c>
    </row>
    <row r="32" spans="1:2" ht="12.75" customHeight="1">
      <c r="A32" s="435"/>
      <c r="B32" s="103"/>
    </row>
    <row r="33" spans="1:2" ht="12.75" customHeight="1">
      <c r="A33" s="435"/>
      <c r="B33" s="106" t="s">
        <v>113</v>
      </c>
    </row>
    <row r="34" spans="1:2" ht="12.75" customHeight="1">
      <c r="A34" s="435"/>
      <c r="B34" s="103" t="s">
        <v>10</v>
      </c>
    </row>
    <row r="35" spans="1:2" ht="12.75" customHeight="1">
      <c r="A35" s="435"/>
      <c r="B35" s="103"/>
    </row>
    <row r="36" spans="1:2" ht="12.75">
      <c r="A36" s="435"/>
      <c r="B36" s="106" t="s">
        <v>179</v>
      </c>
    </row>
    <row r="37" spans="1:2" ht="12.75" customHeight="1">
      <c r="A37" s="435"/>
      <c r="B37" s="115" t="s">
        <v>202</v>
      </c>
    </row>
    <row r="38" spans="1:2" ht="12.75" customHeight="1">
      <c r="A38" s="435"/>
      <c r="B38" s="103"/>
    </row>
    <row r="39" spans="1:2" ht="12.75" customHeight="1">
      <c r="A39" s="435"/>
      <c r="B39" s="106" t="s">
        <v>186</v>
      </c>
    </row>
    <row r="40" spans="1:2" ht="12.75" customHeight="1">
      <c r="A40" s="435"/>
      <c r="B40" s="103" t="s">
        <v>203</v>
      </c>
    </row>
    <row r="41" spans="1:2" ht="12.75" customHeight="1">
      <c r="A41" s="435"/>
      <c r="B41" s="103"/>
    </row>
    <row r="42" spans="1:2" ht="12.75">
      <c r="A42" s="435"/>
      <c r="B42" s="107" t="s">
        <v>187</v>
      </c>
    </row>
    <row r="43" spans="1:2" ht="12.75" customHeight="1">
      <c r="A43" s="435"/>
      <c r="B43" s="103" t="s">
        <v>204</v>
      </c>
    </row>
    <row r="44" spans="1:2" ht="12.75" customHeight="1">
      <c r="A44" s="435"/>
      <c r="B44" s="103"/>
    </row>
    <row r="45" spans="1:2" ht="12.75" customHeight="1">
      <c r="A45" s="435"/>
      <c r="B45" s="107" t="s">
        <v>88</v>
      </c>
    </row>
    <row r="46" spans="1:2" ht="30" customHeight="1">
      <c r="A46" s="435"/>
      <c r="B46" s="103" t="s">
        <v>205</v>
      </c>
    </row>
    <row r="47" spans="1:2" ht="6.75" customHeight="1" thickBot="1">
      <c r="A47" s="436"/>
      <c r="B47" s="108"/>
    </row>
    <row r="48" ht="13.5" thickTop="1"/>
  </sheetData>
  <mergeCells count="4">
    <mergeCell ref="A22:A47"/>
    <mergeCell ref="A15:A17"/>
    <mergeCell ref="B2:B6"/>
    <mergeCell ref="A8:A10"/>
  </mergeCells>
  <hyperlinks>
    <hyperlink ref="B21" location="'Activity Description'!A1" display="Activity Description"/>
    <hyperlink ref="B30" location="'Project Summaries'!A1" display="Project Summaries"/>
    <hyperlink ref="B33" location="Projects!A1" display="Projects"/>
    <hyperlink ref="B36" location="'Project Cost'!A1" display="Project Cost"/>
    <hyperlink ref="B39" location="'Time Saving'!A1" display="Time Saving"/>
    <hyperlink ref="B42" location="Health!A1" display="Health"/>
    <hyperlink ref="B45" location="'Income Creation'!A1" display="Income Creation"/>
    <hyperlink ref="B27" location="'Cost Benefit Analysis'!A1" display="Cost Benefit Analysis"/>
    <hyperlink ref="B24" location="'ERR &amp; Sensitivity Analysis'!A1" display="ERR &amp; Sensitivity Analysis"/>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5"/>
  <dimension ref="A1:O92"/>
  <sheetViews>
    <sheetView zoomScale="95" zoomScaleNormal="95" workbookViewId="0" topLeftCell="A1">
      <selection activeCell="A1" sqref="A1"/>
    </sheetView>
  </sheetViews>
  <sheetFormatPr defaultColWidth="9.00390625" defaultRowHeight="15.75"/>
  <cols>
    <col min="1" max="1" width="9.00390625" style="172" customWidth="1"/>
    <col min="2" max="2" width="33.375" style="172" customWidth="1"/>
    <col min="3" max="3" width="13.375" style="172" customWidth="1"/>
    <col min="4" max="5" width="12.25390625" style="172" customWidth="1"/>
    <col min="6" max="6" width="13.375" style="172" customWidth="1"/>
    <col min="7" max="15" width="12.625" style="172" customWidth="1"/>
    <col min="16" max="16384" width="9.00390625" style="172" customWidth="1"/>
  </cols>
  <sheetData>
    <row r="1" spans="1:7" ht="12" customHeight="1" thickTop="1">
      <c r="A1" s="225"/>
      <c r="B1" s="226"/>
      <c r="C1" s="227"/>
      <c r="D1" s="227"/>
      <c r="E1" s="227"/>
      <c r="F1" s="227"/>
      <c r="G1" s="228"/>
    </row>
    <row r="2" spans="1:7" s="233" customFormat="1" ht="21" customHeight="1">
      <c r="A2" s="229"/>
      <c r="B2" s="230"/>
      <c r="C2" s="231"/>
      <c r="D2" s="231"/>
      <c r="E2" s="231"/>
      <c r="F2" s="231"/>
      <c r="G2" s="232"/>
    </row>
    <row r="3" spans="1:7" s="233" customFormat="1" ht="21" customHeight="1">
      <c r="A3" s="229"/>
      <c r="B3" s="414" t="s">
        <v>17</v>
      </c>
      <c r="C3" s="231"/>
      <c r="D3" s="231"/>
      <c r="E3" s="231"/>
      <c r="F3" s="231"/>
      <c r="G3" s="232"/>
    </row>
    <row r="4" spans="1:7" s="233" customFormat="1" ht="21" customHeight="1">
      <c r="A4" s="229"/>
      <c r="B4" s="234" t="s">
        <v>76</v>
      </c>
      <c r="C4" s="231"/>
      <c r="D4" s="231"/>
      <c r="E4" s="231"/>
      <c r="F4" s="231"/>
      <c r="G4" s="232"/>
    </row>
    <row r="5" spans="1:7" ht="12.75" customHeight="1">
      <c r="A5" s="235"/>
      <c r="B5" s="196"/>
      <c r="G5" s="174"/>
    </row>
    <row r="6" spans="1:7" ht="12.75" customHeight="1">
      <c r="A6" s="235"/>
      <c r="B6" s="196"/>
      <c r="G6" s="174"/>
    </row>
    <row r="7" spans="1:7" ht="12.75" customHeight="1">
      <c r="A7" s="235"/>
      <c r="C7" s="173"/>
      <c r="D7" s="173"/>
      <c r="E7" s="173"/>
      <c r="F7" s="173"/>
      <c r="G7" s="174"/>
    </row>
    <row r="8" spans="1:7" ht="11.25">
      <c r="A8" s="235"/>
      <c r="C8" s="175"/>
      <c r="D8" s="176"/>
      <c r="E8" s="176"/>
      <c r="F8" s="176"/>
      <c r="G8" s="174"/>
    </row>
    <row r="9" spans="1:7" s="202" customFormat="1" ht="12" customHeight="1">
      <c r="A9" s="235"/>
      <c r="B9" s="206"/>
      <c r="C9" s="207"/>
      <c r="D9" s="179"/>
      <c r="E9" s="179" t="s">
        <v>85</v>
      </c>
      <c r="F9" s="180"/>
      <c r="G9" s="203"/>
    </row>
    <row r="10" spans="1:7" s="202" customFormat="1" ht="12" customHeight="1">
      <c r="A10" s="235"/>
      <c r="B10" s="206"/>
      <c r="C10" s="182"/>
      <c r="D10" s="179" t="s">
        <v>238</v>
      </c>
      <c r="E10" s="182" t="s">
        <v>239</v>
      </c>
      <c r="F10" s="183" t="s">
        <v>240</v>
      </c>
      <c r="G10" s="203"/>
    </row>
    <row r="11" spans="1:7" s="202" customFormat="1" ht="12" customHeight="1">
      <c r="A11" s="235"/>
      <c r="B11" s="185" t="s">
        <v>45</v>
      </c>
      <c r="C11" s="208"/>
      <c r="D11" s="208"/>
      <c r="E11" s="208"/>
      <c r="F11" s="208"/>
      <c r="G11" s="203"/>
    </row>
    <row r="12" spans="1:7" s="202" customFormat="1" ht="12" customHeight="1">
      <c r="A12" s="235"/>
      <c r="B12" s="185"/>
      <c r="C12" s="208"/>
      <c r="D12" s="208"/>
      <c r="E12" s="208"/>
      <c r="F12" s="208"/>
      <c r="G12" s="203"/>
    </row>
    <row r="13" spans="1:7" s="202" customFormat="1" ht="12" customHeight="1">
      <c r="A13" s="235"/>
      <c r="B13" s="201" t="s">
        <v>131</v>
      </c>
      <c r="C13" s="208"/>
      <c r="D13" s="388">
        <f>'ERR &amp; Sensitivity Analysis'!G13</f>
        <v>9</v>
      </c>
      <c r="E13" s="389">
        <f>'ERR &amp; Sensitivity Analysis'!G14</f>
        <v>0.04</v>
      </c>
      <c r="F13" s="390">
        <f>'ERR &amp; Sensitivity Analysis'!D15</f>
        <v>0.015</v>
      </c>
      <c r="G13" s="203"/>
    </row>
    <row r="14" spans="1:7" s="202" customFormat="1" ht="12" customHeight="1">
      <c r="A14" s="235"/>
      <c r="B14" s="201" t="s">
        <v>72</v>
      </c>
      <c r="C14" s="208"/>
      <c r="D14" s="209">
        <v>0.5</v>
      </c>
      <c r="E14" s="208">
        <v>90</v>
      </c>
      <c r="F14" s="208">
        <v>16</v>
      </c>
      <c r="G14" s="203"/>
    </row>
    <row r="15" spans="1:7" s="202" customFormat="1" ht="12" customHeight="1">
      <c r="A15" s="235"/>
      <c r="B15" s="201" t="s">
        <v>74</v>
      </c>
      <c r="C15" s="208"/>
      <c r="D15" s="208">
        <v>30000</v>
      </c>
      <c r="E15" s="208">
        <v>30000</v>
      </c>
      <c r="F15" s="208">
        <v>30000</v>
      </c>
      <c r="G15" s="203"/>
    </row>
    <row r="16" spans="1:7" s="202" customFormat="1" ht="12" customHeight="1">
      <c r="A16" s="235"/>
      <c r="B16" s="201" t="s">
        <v>73</v>
      </c>
      <c r="C16" s="208"/>
      <c r="D16" s="208">
        <v>20000</v>
      </c>
      <c r="E16" s="208">
        <f>20*9100</f>
        <v>182000</v>
      </c>
      <c r="F16" s="208">
        <v>50000</v>
      </c>
      <c r="G16" s="203"/>
    </row>
    <row r="17" spans="1:7" s="202" customFormat="1" ht="12" customHeight="1">
      <c r="A17" s="235"/>
      <c r="B17" s="201"/>
      <c r="C17" s="208"/>
      <c r="D17" s="208"/>
      <c r="E17" s="208"/>
      <c r="F17" s="208"/>
      <c r="G17" s="203"/>
    </row>
    <row r="18" spans="1:7" s="202" customFormat="1" ht="12" customHeight="1">
      <c r="A18" s="235"/>
      <c r="B18" s="185"/>
      <c r="C18" s="208"/>
      <c r="D18" s="209"/>
      <c r="E18" s="208"/>
      <c r="F18" s="214"/>
      <c r="G18" s="203"/>
    </row>
    <row r="19" spans="1:7" s="202" customFormat="1" ht="12" customHeight="1">
      <c r="A19" s="235"/>
      <c r="B19" s="185" t="s">
        <v>75</v>
      </c>
      <c r="C19" s="208"/>
      <c r="D19" s="209"/>
      <c r="E19" s="208"/>
      <c r="F19" s="214"/>
      <c r="G19" s="203"/>
    </row>
    <row r="20" spans="1:7" s="202" customFormat="1" ht="12" customHeight="1">
      <c r="A20" s="235"/>
      <c r="B20" s="201"/>
      <c r="C20" s="208"/>
      <c r="D20" s="209"/>
      <c r="E20" s="208"/>
      <c r="F20" s="214"/>
      <c r="G20" s="203"/>
    </row>
    <row r="21" spans="1:7" s="202" customFormat="1" ht="12" customHeight="1">
      <c r="A21" s="235"/>
      <c r="B21" s="201" t="s">
        <v>131</v>
      </c>
      <c r="C21" s="208"/>
      <c r="D21" s="208">
        <v>3</v>
      </c>
      <c r="E21" s="212">
        <v>0</v>
      </c>
      <c r="F21" s="214">
        <v>0</v>
      </c>
      <c r="G21" s="203"/>
    </row>
    <row r="22" spans="1:7" s="202" customFormat="1" ht="12" customHeight="1">
      <c r="A22" s="235"/>
      <c r="B22" s="201" t="s">
        <v>72</v>
      </c>
      <c r="C22" s="208"/>
      <c r="D22" s="209">
        <f>+D14</f>
        <v>0.5</v>
      </c>
      <c r="E22" s="208">
        <f>+E14</f>
        <v>90</v>
      </c>
      <c r="F22" s="208">
        <v>16</v>
      </c>
      <c r="G22" s="203"/>
    </row>
    <row r="23" spans="1:7" s="202" customFormat="1" ht="12" customHeight="1">
      <c r="A23" s="235"/>
      <c r="B23" s="201" t="s">
        <v>74</v>
      </c>
      <c r="C23" s="208"/>
      <c r="D23" s="208">
        <f>+D15</f>
        <v>30000</v>
      </c>
      <c r="E23" s="208">
        <f>+E15</f>
        <v>30000</v>
      </c>
      <c r="F23" s="208">
        <f>+E23</f>
        <v>30000</v>
      </c>
      <c r="G23" s="203"/>
    </row>
    <row r="24" spans="1:7" s="202" customFormat="1" ht="12" customHeight="1">
      <c r="A24" s="235"/>
      <c r="B24" s="201" t="s">
        <v>73</v>
      </c>
      <c r="C24" s="208"/>
      <c r="D24" s="208">
        <v>20000</v>
      </c>
      <c r="E24" s="208">
        <f>+E16</f>
        <v>182000</v>
      </c>
      <c r="F24" s="208">
        <v>50000</v>
      </c>
      <c r="G24" s="203"/>
    </row>
    <row r="25" spans="1:7" ht="12" customHeight="1">
      <c r="A25" s="235"/>
      <c r="B25" s="206"/>
      <c r="C25" s="178"/>
      <c r="D25" s="188"/>
      <c r="E25" s="186"/>
      <c r="F25" s="191"/>
      <c r="G25" s="174"/>
    </row>
    <row r="26" spans="1:7" ht="12" customHeight="1" thickBot="1">
      <c r="A26" s="235"/>
      <c r="C26" s="186"/>
      <c r="D26" s="186"/>
      <c r="E26" s="186"/>
      <c r="F26" s="186"/>
      <c r="G26" s="174"/>
    </row>
    <row r="27" spans="1:7" ht="12" customHeight="1">
      <c r="A27" s="235"/>
      <c r="B27" s="192"/>
      <c r="C27" s="193"/>
      <c r="D27" s="193"/>
      <c r="E27" s="385"/>
      <c r="F27" s="385"/>
      <c r="G27" s="174"/>
    </row>
    <row r="28" spans="1:7" ht="12" customHeight="1">
      <c r="A28" s="235"/>
      <c r="B28" s="386" t="s">
        <v>241</v>
      </c>
      <c r="C28" s="194"/>
      <c r="D28" s="194"/>
      <c r="E28" s="186"/>
      <c r="F28" s="189"/>
      <c r="G28" s="174"/>
    </row>
    <row r="29" spans="1:7" ht="11.25">
      <c r="A29" s="235"/>
      <c r="B29" s="172" t="s">
        <v>122</v>
      </c>
      <c r="C29" s="196"/>
      <c r="D29" s="196"/>
      <c r="E29" s="189"/>
      <c r="F29" s="189"/>
      <c r="G29" s="174"/>
    </row>
    <row r="30" spans="1:7" ht="11.25">
      <c r="A30" s="235"/>
      <c r="B30" s="386" t="s">
        <v>242</v>
      </c>
      <c r="C30" s="196"/>
      <c r="D30" s="189"/>
      <c r="E30" s="189"/>
      <c r="F30" s="189"/>
      <c r="G30" s="174"/>
    </row>
    <row r="31" spans="1:7" ht="11.25">
      <c r="A31" s="235"/>
      <c r="B31" s="386" t="s">
        <v>243</v>
      </c>
      <c r="C31" s="196"/>
      <c r="D31" s="189"/>
      <c r="E31" s="189"/>
      <c r="F31" s="189"/>
      <c r="G31" s="174"/>
    </row>
    <row r="32" spans="1:7" ht="11.25">
      <c r="A32" s="235"/>
      <c r="B32" s="172" t="s">
        <v>123</v>
      </c>
      <c r="C32" s="196"/>
      <c r="D32" s="189"/>
      <c r="E32" s="189"/>
      <c r="F32" s="189"/>
      <c r="G32" s="174"/>
    </row>
    <row r="33" spans="1:7" ht="11.25">
      <c r="A33" s="235"/>
      <c r="B33" s="172" t="s">
        <v>124</v>
      </c>
      <c r="C33" s="196"/>
      <c r="D33" s="189"/>
      <c r="E33" s="189"/>
      <c r="F33" s="189"/>
      <c r="G33" s="174"/>
    </row>
    <row r="34" spans="1:7" ht="11.25">
      <c r="A34" s="235"/>
      <c r="B34" s="386"/>
      <c r="C34" s="196"/>
      <c r="D34" s="189"/>
      <c r="E34" s="189"/>
      <c r="F34" s="189"/>
      <c r="G34" s="174"/>
    </row>
    <row r="35" spans="1:7" ht="11.25">
      <c r="A35" s="235"/>
      <c r="B35" s="187"/>
      <c r="C35" s="196"/>
      <c r="D35" s="196"/>
      <c r="E35" s="189"/>
      <c r="F35" s="189"/>
      <c r="G35" s="174"/>
    </row>
    <row r="36" spans="1:7" ht="12" thickBot="1">
      <c r="A36" s="236"/>
      <c r="B36" s="198"/>
      <c r="C36" s="199"/>
      <c r="D36" s="199"/>
      <c r="E36" s="387"/>
      <c r="F36" s="387"/>
      <c r="G36" s="200"/>
    </row>
    <row r="37" spans="5:6" ht="12" thickTop="1">
      <c r="E37" s="187"/>
      <c r="F37" s="187"/>
    </row>
    <row r="38" spans="1:9" ht="15.75">
      <c r="A38" s="451">
        <f>IF('ERR &amp; Sensitivity Analysis'!$I$10="N","Note: Current calculations are based on user input and are not the original MCC estimates.",IF('ERR &amp; Sensitivity Analysis'!$I$11="N","Note: Current calculations are based on user input and are not the original MCC estimates.",0))</f>
        <v>0</v>
      </c>
      <c r="B38" s="451"/>
      <c r="C38" s="451"/>
      <c r="D38" s="451"/>
      <c r="E38" s="451"/>
      <c r="F38" s="451"/>
      <c r="G38" s="451"/>
      <c r="H38" s="451"/>
      <c r="I38" s="451"/>
    </row>
    <row r="40" spans="1:15" ht="12" customHeight="1">
      <c r="A40" s="235"/>
      <c r="B40" s="434" t="s">
        <v>147</v>
      </c>
      <c r="C40" s="424" t="s">
        <v>45</v>
      </c>
      <c r="D40" s="458" t="s">
        <v>51</v>
      </c>
      <c r="E40" s="459"/>
      <c r="F40" s="459"/>
      <c r="G40" s="459"/>
      <c r="H40" s="459"/>
      <c r="I40" s="459"/>
      <c r="J40" s="459"/>
      <c r="K40" s="459"/>
      <c r="L40" s="459"/>
      <c r="M40" s="459"/>
      <c r="N40" s="459"/>
      <c r="O40" s="460"/>
    </row>
    <row r="41" spans="1:15" s="202" customFormat="1" ht="12" customHeight="1">
      <c r="A41" s="235"/>
      <c r="B41" s="415"/>
      <c r="C41" s="425"/>
      <c r="D41" s="179" t="s">
        <v>58</v>
      </c>
      <c r="E41" s="179" t="s">
        <v>58</v>
      </c>
      <c r="F41" s="179" t="s">
        <v>235</v>
      </c>
      <c r="G41" s="179" t="s">
        <v>112</v>
      </c>
      <c r="H41" s="179" t="s">
        <v>112</v>
      </c>
      <c r="I41" s="179" t="s">
        <v>112</v>
      </c>
      <c r="J41" s="180" t="s">
        <v>250</v>
      </c>
      <c r="K41" s="180" t="s">
        <v>251</v>
      </c>
      <c r="L41" s="180" t="s">
        <v>251</v>
      </c>
      <c r="M41" s="180" t="s">
        <v>58</v>
      </c>
      <c r="N41" s="180" t="s">
        <v>58</v>
      </c>
      <c r="O41" s="416"/>
    </row>
    <row r="42" spans="1:15" s="202" customFormat="1" ht="12" customHeight="1">
      <c r="A42" s="235"/>
      <c r="B42" s="415"/>
      <c r="C42" s="426"/>
      <c r="D42" s="182" t="s">
        <v>59</v>
      </c>
      <c r="E42" s="182" t="s">
        <v>59</v>
      </c>
      <c r="F42" s="182" t="s">
        <v>113</v>
      </c>
      <c r="G42" s="182" t="s">
        <v>113</v>
      </c>
      <c r="H42" s="182" t="s">
        <v>113</v>
      </c>
      <c r="I42" s="182" t="s">
        <v>113</v>
      </c>
      <c r="J42" s="183" t="s">
        <v>119</v>
      </c>
      <c r="K42" s="183" t="s">
        <v>119</v>
      </c>
      <c r="L42" s="183" t="s">
        <v>119</v>
      </c>
      <c r="M42" s="183" t="s">
        <v>119</v>
      </c>
      <c r="N42" s="184" t="s">
        <v>62</v>
      </c>
      <c r="O42" s="417" t="s">
        <v>148</v>
      </c>
    </row>
    <row r="43" spans="1:15" s="202" customFormat="1" ht="12" customHeight="1">
      <c r="A43" s="235"/>
      <c r="B43" s="430"/>
      <c r="C43" s="431"/>
      <c r="D43" s="432" t="s">
        <v>110</v>
      </c>
      <c r="E43" s="432" t="s">
        <v>109</v>
      </c>
      <c r="F43" s="432" t="s">
        <v>114</v>
      </c>
      <c r="G43" s="432" t="s">
        <v>116</v>
      </c>
      <c r="H43" s="432" t="s">
        <v>117</v>
      </c>
      <c r="I43" s="432" t="s">
        <v>115</v>
      </c>
      <c r="J43" s="432" t="s">
        <v>114</v>
      </c>
      <c r="K43" s="432" t="s">
        <v>116</v>
      </c>
      <c r="L43" s="432" t="s">
        <v>117</v>
      </c>
      <c r="M43" s="432" t="s">
        <v>115</v>
      </c>
      <c r="N43" s="432"/>
      <c r="O43" s="433"/>
    </row>
    <row r="44" spans="1:15" s="202" customFormat="1" ht="12.75">
      <c r="A44" s="172"/>
      <c r="B44" s="415" t="s">
        <v>129</v>
      </c>
      <c r="C44" s="427">
        <f>SUM(D44:N44)</f>
        <v>6417.625</v>
      </c>
      <c r="D44" s="208">
        <f>+Projects!D60*'Project Cost'!D21/8</f>
        <v>37.5</v>
      </c>
      <c r="E44" s="208">
        <f>+Projects!E60*'Project Cost'!E21/8</f>
        <v>37.5</v>
      </c>
      <c r="F44" s="208">
        <f>+Projects!F60*'Project Cost'!F21/8</f>
        <v>20.25</v>
      </c>
      <c r="G44" s="208">
        <f>+Projects!G60*'Project Cost'!G21/8</f>
        <v>174.125</v>
      </c>
      <c r="H44" s="208">
        <f>+Projects!H60*'Project Cost'!H21/8</f>
        <v>511.875</v>
      </c>
      <c r="I44" s="208">
        <f>+Projects!I60*'Project Cost'!I21/8</f>
        <v>2277.625</v>
      </c>
      <c r="J44" s="208">
        <f>+Projects!J60*'Project Cost'!J21/8</f>
        <v>36.875</v>
      </c>
      <c r="K44" s="208">
        <f>+Projects!K60*'Project Cost'!K21/8</f>
        <v>221.875</v>
      </c>
      <c r="L44" s="208">
        <f>+Projects!L60*'Project Cost'!L21/8</f>
        <v>562.5</v>
      </c>
      <c r="M44" s="208">
        <f>+Projects!M60*'Project Cost'!M21/8</f>
        <v>2500</v>
      </c>
      <c r="N44" s="208">
        <f>+Projects!N60*'Project Cost'!N21/8</f>
        <v>37.5</v>
      </c>
      <c r="O44" s="416"/>
    </row>
    <row r="45" spans="1:15" s="202" customFormat="1" ht="12.75">
      <c r="A45" s="172"/>
      <c r="B45" s="418"/>
      <c r="C45" s="427"/>
      <c r="D45" s="208"/>
      <c r="E45" s="208"/>
      <c r="F45" s="208"/>
      <c r="O45" s="416"/>
    </row>
    <row r="46" spans="1:15" s="202" customFormat="1" ht="17.25" customHeight="1">
      <c r="A46" s="172"/>
      <c r="B46" s="419"/>
      <c r="C46" s="427"/>
      <c r="D46" s="209"/>
      <c r="E46" s="209"/>
      <c r="F46" s="209"/>
      <c r="O46" s="416"/>
    </row>
    <row r="47" spans="1:15" s="202" customFormat="1" ht="17.25" customHeight="1">
      <c r="A47" s="172"/>
      <c r="B47" s="128" t="s">
        <v>71</v>
      </c>
      <c r="C47" s="428">
        <f>+((C44*$D13*$D14*$D15)+(C44*$D13*$D16))/1000000</f>
        <v>2021.551875</v>
      </c>
      <c r="D47" s="391">
        <f>+((D44*$D21*$D22*$D23)+(D44*$D21*$D26))/1000000</f>
        <v>1.6875</v>
      </c>
      <c r="E47" s="391">
        <f aca="true" t="shared" si="0" ref="E47:N47">+((E44*$D21*$D22*$D23)+(E44*$D21*$D26))/1000000</f>
        <v>1.6875</v>
      </c>
      <c r="F47" s="391">
        <f t="shared" si="0"/>
        <v>0.91125</v>
      </c>
      <c r="G47" s="391">
        <f t="shared" si="0"/>
        <v>7.835625</v>
      </c>
      <c r="H47" s="391">
        <f t="shared" si="0"/>
        <v>23.034375</v>
      </c>
      <c r="I47" s="391">
        <f t="shared" si="0"/>
        <v>102.493125</v>
      </c>
      <c r="J47" s="391">
        <f t="shared" si="0"/>
        <v>1.659375</v>
      </c>
      <c r="K47" s="391">
        <f t="shared" si="0"/>
        <v>9.984375</v>
      </c>
      <c r="L47" s="391">
        <f t="shared" si="0"/>
        <v>25.3125</v>
      </c>
      <c r="M47" s="391">
        <f t="shared" si="0"/>
        <v>112.5</v>
      </c>
      <c r="N47" s="391">
        <f t="shared" si="0"/>
        <v>1.6875</v>
      </c>
      <c r="O47" s="420">
        <f>SUM(D47:N47)</f>
        <v>288.79312500000003</v>
      </c>
    </row>
    <row r="48" spans="1:15" s="202" customFormat="1" ht="17.25" customHeight="1">
      <c r="A48" s="172"/>
      <c r="B48" s="128" t="s">
        <v>130</v>
      </c>
      <c r="C48" s="428">
        <f>+((C44*$E13*$E14*$E15)+($E13*C44*$E16))/1000000</f>
        <v>739.8238099999999</v>
      </c>
      <c r="D48" s="391">
        <f>+((D44*$E21*$E22*$E23)+($E21*D44*$E24))/1000000</f>
        <v>0</v>
      </c>
      <c r="E48" s="391">
        <f aca="true" t="shared" si="1" ref="E48:N48">+((E44*$E21*$E22*$E23)+($E21*E44*$E24))/1000000</f>
        <v>0</v>
      </c>
      <c r="F48" s="391">
        <f t="shared" si="1"/>
        <v>0</v>
      </c>
      <c r="G48" s="391">
        <f t="shared" si="1"/>
        <v>0</v>
      </c>
      <c r="H48" s="391">
        <f t="shared" si="1"/>
        <v>0</v>
      </c>
      <c r="I48" s="391">
        <f t="shared" si="1"/>
        <v>0</v>
      </c>
      <c r="J48" s="391">
        <f t="shared" si="1"/>
        <v>0</v>
      </c>
      <c r="K48" s="391">
        <f t="shared" si="1"/>
        <v>0</v>
      </c>
      <c r="L48" s="391">
        <f t="shared" si="1"/>
        <v>0</v>
      </c>
      <c r="M48" s="391">
        <f t="shared" si="1"/>
        <v>0</v>
      </c>
      <c r="N48" s="391">
        <f t="shared" si="1"/>
        <v>0</v>
      </c>
      <c r="O48" s="420">
        <f>SUM(D48:N48)</f>
        <v>0</v>
      </c>
    </row>
    <row r="49" spans="1:15" s="202" customFormat="1" ht="17.25" customHeight="1">
      <c r="A49" s="172"/>
      <c r="B49" s="421" t="s">
        <v>83</v>
      </c>
      <c r="C49" s="429">
        <f>+((C44*$F13*$F14*$F15)+(C44*$F13*$F16))/1000000</f>
        <v>51.02011875</v>
      </c>
      <c r="D49" s="422">
        <f>+((D44*$F21*$F22*$F23)+(D44*$F21*$F24))/1000000</f>
        <v>0</v>
      </c>
      <c r="E49" s="422">
        <f aca="true" t="shared" si="2" ref="E49:N49">+((E44*$F21*$F22*$F23)+(E44*$F21*$F24))/1000000</f>
        <v>0</v>
      </c>
      <c r="F49" s="422">
        <f t="shared" si="2"/>
        <v>0</v>
      </c>
      <c r="G49" s="422">
        <f t="shared" si="2"/>
        <v>0</v>
      </c>
      <c r="H49" s="422">
        <f t="shared" si="2"/>
        <v>0</v>
      </c>
      <c r="I49" s="422">
        <f t="shared" si="2"/>
        <v>0</v>
      </c>
      <c r="J49" s="422">
        <f t="shared" si="2"/>
        <v>0</v>
      </c>
      <c r="K49" s="422">
        <f t="shared" si="2"/>
        <v>0</v>
      </c>
      <c r="L49" s="422">
        <f t="shared" si="2"/>
        <v>0</v>
      </c>
      <c r="M49" s="422">
        <f t="shared" si="2"/>
        <v>0</v>
      </c>
      <c r="N49" s="422">
        <f t="shared" si="2"/>
        <v>0</v>
      </c>
      <c r="O49" s="423">
        <f>SUM(D49:N49)</f>
        <v>0</v>
      </c>
    </row>
    <row r="50" spans="5:6" ht="17.25" customHeight="1">
      <c r="E50" s="187"/>
      <c r="F50" s="187"/>
    </row>
    <row r="51" spans="2:6" ht="17.25" customHeight="1">
      <c r="B51" s="240" t="s">
        <v>236</v>
      </c>
      <c r="E51" s="187"/>
      <c r="F51" s="187"/>
    </row>
    <row r="52" spans="2:6" ht="17.25" customHeight="1">
      <c r="B52" s="240" t="s">
        <v>237</v>
      </c>
      <c r="E52" s="187"/>
      <c r="F52" s="187"/>
    </row>
    <row r="53" spans="5:6" ht="17.25" customHeight="1">
      <c r="E53" s="187"/>
      <c r="F53" s="187"/>
    </row>
    <row r="54" spans="5:6" ht="17.25" customHeight="1">
      <c r="E54" s="187"/>
      <c r="F54" s="187"/>
    </row>
    <row r="55" spans="5:6" ht="17.25" customHeight="1">
      <c r="E55" s="187"/>
      <c r="F55" s="187"/>
    </row>
    <row r="56" spans="5:6" ht="17.25" customHeight="1">
      <c r="E56" s="187"/>
      <c r="F56" s="187"/>
    </row>
    <row r="57" spans="5:6" ht="17.25" customHeight="1">
      <c r="E57" s="187"/>
      <c r="F57" s="187"/>
    </row>
    <row r="58" spans="5:6" ht="17.25" customHeight="1">
      <c r="E58" s="187"/>
      <c r="F58" s="187"/>
    </row>
    <row r="59" spans="5:6" ht="17.25" customHeight="1">
      <c r="E59" s="187"/>
      <c r="F59" s="187"/>
    </row>
    <row r="60" spans="5:6" ht="17.25" customHeight="1">
      <c r="E60" s="187"/>
      <c r="F60" s="187"/>
    </row>
    <row r="61" spans="5:6" ht="17.25" customHeight="1">
      <c r="E61" s="187"/>
      <c r="F61" s="187"/>
    </row>
    <row r="62" spans="5:6" ht="17.25" customHeight="1">
      <c r="E62" s="187"/>
      <c r="F62" s="187"/>
    </row>
    <row r="63" spans="5:6" ht="17.25" customHeight="1">
      <c r="E63" s="187"/>
      <c r="F63" s="187"/>
    </row>
    <row r="64" spans="5:6" ht="17.25" customHeight="1">
      <c r="E64" s="187"/>
      <c r="F64" s="187"/>
    </row>
    <row r="65" spans="5:6" ht="17.25" customHeight="1">
      <c r="E65" s="187"/>
      <c r="F65" s="187"/>
    </row>
    <row r="66" spans="5:6" ht="17.25" customHeight="1">
      <c r="E66" s="187"/>
      <c r="F66" s="187"/>
    </row>
    <row r="67" spans="5:6" ht="17.25" customHeight="1">
      <c r="E67" s="187"/>
      <c r="F67" s="187"/>
    </row>
    <row r="68" spans="5:6" ht="17.25" customHeight="1">
      <c r="E68" s="187"/>
      <c r="F68" s="187"/>
    </row>
    <row r="69" spans="5:6" ht="17.25" customHeight="1">
      <c r="E69" s="187"/>
      <c r="F69" s="187"/>
    </row>
    <row r="70" spans="5:6" ht="17.25" customHeight="1">
      <c r="E70" s="187"/>
      <c r="F70" s="187"/>
    </row>
    <row r="71" spans="5:6" ht="17.25" customHeight="1">
      <c r="E71" s="187"/>
      <c r="F71" s="187"/>
    </row>
    <row r="72" spans="5:6" ht="17.25" customHeight="1">
      <c r="E72" s="187"/>
      <c r="F72" s="187"/>
    </row>
    <row r="73" spans="5:6" ht="17.25" customHeight="1">
      <c r="E73" s="187"/>
      <c r="F73" s="187"/>
    </row>
    <row r="74" spans="5:6" ht="11.25">
      <c r="E74" s="187"/>
      <c r="F74" s="187"/>
    </row>
    <row r="75" spans="5:6" ht="11.25">
      <c r="E75" s="187"/>
      <c r="F75" s="187"/>
    </row>
    <row r="76" spans="5:6" ht="11.25">
      <c r="E76" s="187"/>
      <c r="F76" s="187"/>
    </row>
    <row r="77" spans="5:6" ht="11.25">
      <c r="E77" s="187"/>
      <c r="F77" s="187"/>
    </row>
    <row r="78" spans="5:6" ht="11.25">
      <c r="E78" s="187"/>
      <c r="F78" s="187"/>
    </row>
    <row r="79" spans="5:6" ht="11.25">
      <c r="E79" s="187"/>
      <c r="F79" s="187"/>
    </row>
    <row r="80" spans="5:6" ht="11.25">
      <c r="E80" s="187"/>
      <c r="F80" s="187"/>
    </row>
    <row r="81" spans="5:6" ht="11.25">
      <c r="E81" s="187"/>
      <c r="F81" s="187"/>
    </row>
    <row r="82" spans="5:6" ht="11.25">
      <c r="E82" s="187"/>
      <c r="F82" s="187"/>
    </row>
    <row r="83" spans="5:6" ht="11.25">
      <c r="E83" s="187"/>
      <c r="F83" s="187"/>
    </row>
    <row r="84" spans="5:6" ht="11.25">
      <c r="E84" s="187"/>
      <c r="F84" s="187"/>
    </row>
    <row r="85" spans="5:6" ht="11.25">
      <c r="E85" s="187"/>
      <c r="F85" s="187"/>
    </row>
    <row r="86" spans="5:6" ht="11.25">
      <c r="E86" s="187"/>
      <c r="F86" s="187"/>
    </row>
    <row r="87" spans="5:6" ht="11.25">
      <c r="E87" s="187"/>
      <c r="F87" s="187"/>
    </row>
    <row r="88" spans="5:6" ht="11.25">
      <c r="E88" s="187"/>
      <c r="F88" s="187"/>
    </row>
    <row r="89" spans="5:6" ht="11.25">
      <c r="E89" s="187"/>
      <c r="F89" s="187"/>
    </row>
    <row r="90" spans="5:6" ht="11.25">
      <c r="E90" s="187"/>
      <c r="F90" s="187"/>
    </row>
    <row r="91" spans="5:6" ht="11.25">
      <c r="E91" s="187"/>
      <c r="F91" s="187"/>
    </row>
    <row r="92" spans="5:6" ht="11.25">
      <c r="E92" s="187"/>
      <c r="F92" s="187"/>
    </row>
  </sheetData>
  <mergeCells count="2">
    <mergeCell ref="A38:I38"/>
    <mergeCell ref="D40:O40"/>
  </mergeCells>
  <conditionalFormatting sqref="A38">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6"/>
  <dimension ref="A1:O205"/>
  <sheetViews>
    <sheetView zoomScale="75" zoomScaleNormal="75" workbookViewId="0" topLeftCell="A1">
      <selection activeCell="I33" sqref="I33"/>
    </sheetView>
  </sheetViews>
  <sheetFormatPr defaultColWidth="9.00390625" defaultRowHeight="15.75"/>
  <cols>
    <col min="1" max="1" width="9.00390625" style="172" customWidth="1"/>
    <col min="2" max="2" width="33.375" style="172" customWidth="1"/>
    <col min="3" max="3" width="7.75390625" style="172" customWidth="1"/>
    <col min="4" max="5" width="10.875" style="172" customWidth="1"/>
    <col min="6" max="6" width="12.25390625" style="172" customWidth="1"/>
    <col min="7" max="16384" width="9.00390625" style="172" customWidth="1"/>
  </cols>
  <sheetData>
    <row r="1" spans="1:7" ht="12" customHeight="1" thickTop="1">
      <c r="A1" s="225"/>
      <c r="B1" s="226"/>
      <c r="C1" s="227"/>
      <c r="D1" s="227"/>
      <c r="E1" s="227"/>
      <c r="F1" s="227"/>
      <c r="G1" s="228"/>
    </row>
    <row r="2" spans="1:7" s="233" customFormat="1" ht="21" customHeight="1">
      <c r="A2" s="229"/>
      <c r="B2" s="230"/>
      <c r="C2" s="231"/>
      <c r="D2" s="231"/>
      <c r="E2" s="231"/>
      <c r="F2" s="231"/>
      <c r="G2" s="232"/>
    </row>
    <row r="3" spans="1:7" s="233" customFormat="1" ht="21" customHeight="1">
      <c r="A3" s="229"/>
      <c r="B3" s="234" t="s">
        <v>17</v>
      </c>
      <c r="C3" s="231"/>
      <c r="D3" s="231"/>
      <c r="E3" s="231"/>
      <c r="F3" s="231"/>
      <c r="G3" s="232"/>
    </row>
    <row r="4" spans="1:7" s="233" customFormat="1" ht="21" customHeight="1">
      <c r="A4" s="229"/>
      <c r="B4" s="234" t="s">
        <v>137</v>
      </c>
      <c r="C4" s="231"/>
      <c r="D4" s="231"/>
      <c r="E4" s="231"/>
      <c r="F4" s="231"/>
      <c r="G4" s="232"/>
    </row>
    <row r="5" spans="1:7" ht="12.75" customHeight="1">
      <c r="A5" s="235"/>
      <c r="B5" s="196"/>
      <c r="G5" s="174"/>
    </row>
    <row r="6" spans="1:7" ht="12.75" customHeight="1">
      <c r="A6" s="235"/>
      <c r="B6" s="196"/>
      <c r="G6" s="174"/>
    </row>
    <row r="7" spans="1:7" ht="12.75" customHeight="1">
      <c r="A7" s="235"/>
      <c r="C7" s="173"/>
      <c r="D7" s="173"/>
      <c r="E7" s="173"/>
      <c r="F7" s="173"/>
      <c r="G7" s="174"/>
    </row>
    <row r="8" spans="1:7" ht="11.25">
      <c r="A8" s="235"/>
      <c r="C8" s="175"/>
      <c r="D8" s="176"/>
      <c r="E8" s="176"/>
      <c r="F8" s="176"/>
      <c r="G8" s="174"/>
    </row>
    <row r="9" spans="1:7" ht="12" customHeight="1">
      <c r="A9" s="235"/>
      <c r="B9" s="206"/>
      <c r="C9" s="207"/>
      <c r="D9" s="179" t="s">
        <v>77</v>
      </c>
      <c r="E9" s="179" t="s">
        <v>245</v>
      </c>
      <c r="F9" s="179"/>
      <c r="G9" s="174"/>
    </row>
    <row r="10" spans="1:7" ht="12" customHeight="1">
      <c r="A10" s="235"/>
      <c r="B10" s="206" t="s">
        <v>97</v>
      </c>
      <c r="C10" s="182"/>
      <c r="D10" s="182" t="s">
        <v>108</v>
      </c>
      <c r="E10" s="182" t="s">
        <v>79</v>
      </c>
      <c r="F10" s="182" t="s">
        <v>80</v>
      </c>
      <c r="G10" s="174"/>
    </row>
    <row r="11" spans="1:7" ht="12" customHeight="1">
      <c r="A11" s="235"/>
      <c r="B11" s="206"/>
      <c r="C11" s="182"/>
      <c r="D11" s="182"/>
      <c r="E11" s="182"/>
      <c r="F11" s="182"/>
      <c r="G11" s="174"/>
    </row>
    <row r="12" spans="1:7" ht="12" customHeight="1">
      <c r="A12" s="235"/>
      <c r="B12" s="206"/>
      <c r="C12" s="182"/>
      <c r="D12" s="182"/>
      <c r="E12" s="182"/>
      <c r="F12" s="182"/>
      <c r="G12" s="174"/>
    </row>
    <row r="13" spans="1:7" ht="12" customHeight="1">
      <c r="A13" s="235"/>
      <c r="B13" s="185" t="s">
        <v>91</v>
      </c>
      <c r="C13" s="208"/>
      <c r="D13" s="208">
        <v>60000</v>
      </c>
      <c r="E13" s="208">
        <f>20000*1.5</f>
        <v>30000</v>
      </c>
      <c r="F13" s="208">
        <v>33000</v>
      </c>
      <c r="G13" s="174"/>
    </row>
    <row r="14" spans="1:7" ht="12" customHeight="1">
      <c r="A14" s="235"/>
      <c r="B14" s="263"/>
      <c r="C14" s="208"/>
      <c r="D14" s="208"/>
      <c r="E14" s="208"/>
      <c r="F14" s="208"/>
      <c r="G14" s="174"/>
    </row>
    <row r="15" spans="1:7" ht="12" customHeight="1">
      <c r="A15" s="235"/>
      <c r="B15" s="185" t="s">
        <v>47</v>
      </c>
      <c r="C15" s="208"/>
      <c r="D15" s="208"/>
      <c r="E15" s="208"/>
      <c r="F15" s="208"/>
      <c r="G15" s="174"/>
    </row>
    <row r="16" spans="1:7" ht="12" customHeight="1">
      <c r="A16" s="235"/>
      <c r="B16" s="201" t="s">
        <v>92</v>
      </c>
      <c r="C16" s="208"/>
      <c r="D16" s="208">
        <f>0.05*D13</f>
        <v>3000</v>
      </c>
      <c r="E16" s="208">
        <f>0.05*E13</f>
        <v>1500</v>
      </c>
      <c r="F16" s="208"/>
      <c r="G16" s="174"/>
    </row>
    <row r="17" spans="1:7" ht="12" customHeight="1">
      <c r="A17" s="235"/>
      <c r="B17" s="201" t="s">
        <v>93</v>
      </c>
      <c r="C17" s="208"/>
      <c r="D17" s="208">
        <f>0.2*D13</f>
        <v>12000</v>
      </c>
      <c r="E17" s="208">
        <f>0.15*E13</f>
        <v>4500</v>
      </c>
      <c r="F17" s="208"/>
      <c r="G17" s="174"/>
    </row>
    <row r="18" spans="1:7" ht="12" customHeight="1">
      <c r="A18" s="235"/>
      <c r="B18" s="201" t="s">
        <v>94</v>
      </c>
      <c r="C18" s="208"/>
      <c r="D18" s="208"/>
      <c r="E18" s="208"/>
      <c r="F18" s="208"/>
      <c r="G18" s="174"/>
    </row>
    <row r="19" spans="1:7" ht="12" customHeight="1">
      <c r="A19" s="235"/>
      <c r="B19" s="201" t="s">
        <v>95</v>
      </c>
      <c r="C19" s="208"/>
      <c r="D19" s="208">
        <f>0.45*D13</f>
        <v>27000</v>
      </c>
      <c r="E19" s="208">
        <f>+E13*0.5</f>
        <v>15000</v>
      </c>
      <c r="F19" s="208">
        <v>2000</v>
      </c>
      <c r="G19" s="174"/>
    </row>
    <row r="20" spans="1:7" ht="12" customHeight="1">
      <c r="A20" s="235"/>
      <c r="B20" s="201" t="s">
        <v>136</v>
      </c>
      <c r="C20" s="208"/>
      <c r="D20" s="208"/>
      <c r="E20" s="208"/>
      <c r="F20" s="208">
        <v>1000</v>
      </c>
      <c r="G20" s="174"/>
    </row>
    <row r="21" spans="1:7" ht="12" customHeight="1">
      <c r="A21" s="235"/>
      <c r="B21" s="185" t="s">
        <v>96</v>
      </c>
      <c r="C21" s="208"/>
      <c r="D21" s="208">
        <f>+D13*0.3</f>
        <v>18000</v>
      </c>
      <c r="E21" s="208">
        <f>+E13*0.3</f>
        <v>9000</v>
      </c>
      <c r="F21" s="208">
        <v>30000</v>
      </c>
      <c r="G21" s="174"/>
    </row>
    <row r="22" spans="1:7" ht="12" customHeight="1">
      <c r="A22" s="235"/>
      <c r="B22" s="201"/>
      <c r="C22" s="208"/>
      <c r="D22" s="208"/>
      <c r="E22" s="208"/>
      <c r="F22" s="210"/>
      <c r="G22" s="174"/>
    </row>
    <row r="23" spans="1:7" ht="12" customHeight="1" thickBot="1">
      <c r="A23" s="235"/>
      <c r="B23" s="202"/>
      <c r="C23" s="208"/>
      <c r="D23" s="208"/>
      <c r="E23" s="208"/>
      <c r="F23" s="208"/>
      <c r="G23" s="174"/>
    </row>
    <row r="24" spans="1:7" ht="12" customHeight="1">
      <c r="A24" s="235"/>
      <c r="B24" s="192"/>
      <c r="C24" s="193"/>
      <c r="D24" s="385"/>
      <c r="E24" s="385"/>
      <c r="F24" s="385"/>
      <c r="G24" s="174"/>
    </row>
    <row r="25" spans="1:7" ht="12" customHeight="1">
      <c r="A25" s="235"/>
      <c r="B25" s="386"/>
      <c r="C25" s="194"/>
      <c r="D25" s="186"/>
      <c r="E25" s="186"/>
      <c r="F25" s="189"/>
      <c r="G25" s="174"/>
    </row>
    <row r="26" spans="1:7" ht="11.25">
      <c r="A26" s="235"/>
      <c r="B26" s="392">
        <v>1</v>
      </c>
      <c r="C26" s="196"/>
      <c r="D26" s="189"/>
      <c r="E26" s="189"/>
      <c r="F26" s="189"/>
      <c r="G26" s="174"/>
    </row>
    <row r="27" spans="1:7" ht="11.25">
      <c r="A27" s="235"/>
      <c r="B27" s="393" t="s">
        <v>244</v>
      </c>
      <c r="C27" s="196"/>
      <c r="D27" s="394"/>
      <c r="E27" s="394"/>
      <c r="F27" s="189"/>
      <c r="G27" s="174"/>
    </row>
    <row r="28" spans="1:7" ht="11.25">
      <c r="A28" s="235"/>
      <c r="B28" s="187"/>
      <c r="C28" s="196"/>
      <c r="D28" s="394"/>
      <c r="E28" s="394"/>
      <c r="F28" s="189"/>
      <c r="G28" s="174"/>
    </row>
    <row r="29" spans="1:7" ht="11.25">
      <c r="A29" s="235"/>
      <c r="B29" s="187"/>
      <c r="C29" s="196"/>
      <c r="D29" s="394"/>
      <c r="E29" s="394"/>
      <c r="F29" s="189"/>
      <c r="G29" s="174"/>
    </row>
    <row r="30" spans="1:7" ht="11.25">
      <c r="A30" s="235"/>
      <c r="B30" s="187"/>
      <c r="C30" s="196"/>
      <c r="D30" s="394"/>
      <c r="E30" s="394"/>
      <c r="F30" s="189"/>
      <c r="G30" s="174"/>
    </row>
    <row r="31" spans="1:7" ht="11.25">
      <c r="A31" s="235"/>
      <c r="B31" s="393"/>
      <c r="C31" s="196"/>
      <c r="D31" s="189"/>
      <c r="E31" s="189"/>
      <c r="F31" s="189"/>
      <c r="G31" s="174"/>
    </row>
    <row r="32" spans="1:7" ht="12" thickBot="1">
      <c r="A32" s="236"/>
      <c r="B32" s="198"/>
      <c r="C32" s="199"/>
      <c r="D32" s="387"/>
      <c r="E32" s="387"/>
      <c r="F32" s="387"/>
      <c r="G32" s="200"/>
    </row>
    <row r="33" spans="4:6" ht="12" thickTop="1">
      <c r="D33" s="187"/>
      <c r="E33" s="187"/>
      <c r="F33" s="187"/>
    </row>
    <row r="34" spans="4:6" ht="11.25">
      <c r="D34" s="187"/>
      <c r="E34" s="187"/>
      <c r="F34" s="187"/>
    </row>
    <row r="35" spans="1:9" ht="15.75">
      <c r="A35" s="451">
        <f>IF('ERR &amp; Sensitivity Analysis'!$I$10="N","Note: Current calculations are based on user input and are not the original MCC estimates.",IF('ERR &amp; Sensitivity Analysis'!$I$11="N","Note: Current calculations are based on user input and are not the original MCC estimates.",0))</f>
        <v>0</v>
      </c>
      <c r="B35" s="451"/>
      <c r="C35" s="451"/>
      <c r="D35" s="451"/>
      <c r="E35" s="451"/>
      <c r="F35" s="451"/>
      <c r="G35" s="451"/>
      <c r="H35" s="451"/>
      <c r="I35" s="451"/>
    </row>
    <row r="36" spans="4:6" ht="11.25">
      <c r="D36" s="187"/>
      <c r="E36" s="187"/>
      <c r="F36" s="187"/>
    </row>
    <row r="37" spans="1:15" ht="12" customHeight="1">
      <c r="A37" s="235"/>
      <c r="B37" s="177"/>
      <c r="C37" s="178"/>
      <c r="D37" s="179"/>
      <c r="E37" s="179"/>
      <c r="F37" s="179"/>
      <c r="G37" s="179"/>
      <c r="H37" s="179"/>
      <c r="I37" s="179"/>
      <c r="J37" s="180"/>
      <c r="K37" s="180"/>
      <c r="L37" s="180"/>
      <c r="M37" s="180"/>
      <c r="N37" s="180"/>
      <c r="O37" s="174"/>
    </row>
    <row r="38" spans="1:15" ht="12" customHeight="1">
      <c r="A38" s="235"/>
      <c r="B38" s="206"/>
      <c r="C38" s="182" t="s">
        <v>45</v>
      </c>
      <c r="D38" s="182" t="s">
        <v>44</v>
      </c>
      <c r="E38" s="182"/>
      <c r="F38" s="182"/>
      <c r="G38" s="182"/>
      <c r="H38" s="182"/>
      <c r="I38" s="182"/>
      <c r="J38" s="183"/>
      <c r="K38" s="183"/>
      <c r="L38" s="183"/>
      <c r="M38" s="183"/>
      <c r="N38" s="184"/>
      <c r="O38" s="174"/>
    </row>
    <row r="39" spans="1:15" ht="12" customHeight="1">
      <c r="A39" s="235"/>
      <c r="B39" s="185"/>
      <c r="C39" s="208"/>
      <c r="D39" s="208"/>
      <c r="E39" s="208"/>
      <c r="F39" s="208"/>
      <c r="G39" s="208"/>
      <c r="H39" s="186"/>
      <c r="I39" s="186"/>
      <c r="J39" s="186"/>
      <c r="K39" s="186"/>
      <c r="L39" s="186"/>
      <c r="M39" s="186"/>
      <c r="N39" s="186"/>
      <c r="O39" s="174"/>
    </row>
    <row r="40" spans="2:7" ht="12.75">
      <c r="B40" s="206"/>
      <c r="C40" s="207"/>
      <c r="D40" s="202"/>
      <c r="E40" s="202"/>
      <c r="F40" s="202"/>
      <c r="G40" s="202"/>
    </row>
    <row r="41" spans="2:14" ht="12.75">
      <c r="B41" s="185" t="s">
        <v>129</v>
      </c>
      <c r="C41" s="182">
        <f>+Health!C44</f>
        <v>6417.625</v>
      </c>
      <c r="D41" s="182">
        <f>+C41</f>
        <v>6417.625</v>
      </c>
      <c r="E41" s="182"/>
      <c r="F41" s="182"/>
      <c r="G41" s="182"/>
      <c r="H41" s="182"/>
      <c r="I41" s="182"/>
      <c r="J41" s="182"/>
      <c r="K41" s="182"/>
      <c r="L41" s="182"/>
      <c r="M41" s="182"/>
      <c r="N41" s="182"/>
    </row>
    <row r="42" spans="2:9" ht="12.75">
      <c r="B42" s="185" t="s">
        <v>133</v>
      </c>
      <c r="C42" s="208"/>
      <c r="D42" s="208">
        <f>+D41*G42</f>
        <v>320.88125</v>
      </c>
      <c r="E42" s="208"/>
      <c r="F42" s="395" t="s">
        <v>3</v>
      </c>
      <c r="G42" s="396">
        <f>'ERR &amp; Sensitivity Analysis'!G16</f>
        <v>0.05</v>
      </c>
      <c r="H42" s="202" t="s">
        <v>4</v>
      </c>
      <c r="I42" s="202"/>
    </row>
    <row r="43" spans="2:7" ht="17.25" customHeight="1">
      <c r="B43" s="185"/>
      <c r="C43" s="208"/>
      <c r="D43" s="209"/>
      <c r="E43" s="209"/>
      <c r="F43" s="209"/>
      <c r="G43" s="202"/>
    </row>
    <row r="44" spans="2:7" ht="17.25" customHeight="1">
      <c r="B44" s="185" t="s">
        <v>132</v>
      </c>
      <c r="C44" s="397"/>
      <c r="D44" s="201">
        <f>+(D42/3*D21)*260</f>
        <v>500574750.00000006</v>
      </c>
      <c r="E44" s="202"/>
      <c r="F44" s="202" t="s">
        <v>134</v>
      </c>
      <c r="G44" s="202"/>
    </row>
    <row r="45" spans="2:7" ht="17.25" customHeight="1">
      <c r="B45" s="185" t="s">
        <v>78</v>
      </c>
      <c r="C45" s="397"/>
      <c r="D45" s="201">
        <f>+D42/3*E21*260</f>
        <v>250287375.00000003</v>
      </c>
      <c r="E45" s="201"/>
      <c r="F45" s="201"/>
      <c r="G45" s="202"/>
    </row>
    <row r="46" spans="2:7" ht="17.25" customHeight="1">
      <c r="B46" s="185" t="s">
        <v>80</v>
      </c>
      <c r="C46" s="397"/>
      <c r="D46" s="201">
        <f>+D42/3*F21*260</f>
        <v>834291250</v>
      </c>
      <c r="E46" s="201"/>
      <c r="F46" s="201"/>
      <c r="G46" s="202"/>
    </row>
    <row r="47" spans="2:7" ht="17.25" customHeight="1">
      <c r="B47" s="202"/>
      <c r="C47" s="202"/>
      <c r="D47" s="202"/>
      <c r="E47" s="201"/>
      <c r="F47" s="201"/>
      <c r="G47" s="202"/>
    </row>
    <row r="48" spans="4:6" ht="17.25" customHeight="1">
      <c r="D48" s="187"/>
      <c r="E48" s="187"/>
      <c r="F48" s="187"/>
    </row>
    <row r="49" spans="4:6" ht="17.25" customHeight="1">
      <c r="D49" s="187"/>
      <c r="E49" s="187"/>
      <c r="F49" s="187"/>
    </row>
    <row r="50" spans="4:6" ht="17.25" customHeight="1">
      <c r="D50" s="187"/>
      <c r="E50" s="187"/>
      <c r="F50" s="187"/>
    </row>
    <row r="51" spans="4:6" ht="17.25" customHeight="1">
      <c r="D51" s="187"/>
      <c r="E51" s="187"/>
      <c r="F51" s="187"/>
    </row>
    <row r="52" spans="4:6" ht="17.25" customHeight="1">
      <c r="D52" s="187"/>
      <c r="E52" s="187"/>
      <c r="F52" s="187"/>
    </row>
    <row r="53" spans="4:6" ht="17.25" customHeight="1">
      <c r="D53" s="187"/>
      <c r="E53" s="187"/>
      <c r="F53" s="187"/>
    </row>
    <row r="54" spans="4:6" ht="17.25" customHeight="1">
      <c r="D54" s="187"/>
      <c r="E54" s="187"/>
      <c r="F54" s="187"/>
    </row>
    <row r="55" spans="4:6" ht="17.25" customHeight="1">
      <c r="D55" s="187"/>
      <c r="E55" s="187"/>
      <c r="F55" s="187"/>
    </row>
    <row r="56" spans="4:6" ht="17.25" customHeight="1">
      <c r="D56" s="187"/>
      <c r="E56" s="187"/>
      <c r="F56" s="187"/>
    </row>
    <row r="57" spans="4:6" ht="17.25" customHeight="1">
      <c r="D57" s="187"/>
      <c r="E57" s="187"/>
      <c r="F57" s="187"/>
    </row>
    <row r="58" spans="4:6" ht="17.25" customHeight="1">
      <c r="D58" s="187"/>
      <c r="E58" s="187"/>
      <c r="F58" s="187"/>
    </row>
    <row r="59" spans="4:6" ht="17.25" customHeight="1">
      <c r="D59" s="187"/>
      <c r="E59" s="187"/>
      <c r="F59" s="187"/>
    </row>
    <row r="60" spans="4:6" ht="17.25" customHeight="1">
      <c r="D60" s="187"/>
      <c r="E60" s="187"/>
      <c r="F60" s="187"/>
    </row>
    <row r="61" spans="4:6" ht="17.25" customHeight="1">
      <c r="D61" s="187"/>
      <c r="E61" s="187"/>
      <c r="F61" s="187"/>
    </row>
    <row r="62" spans="4:6" ht="17.25" customHeight="1">
      <c r="D62" s="187"/>
      <c r="E62" s="187"/>
      <c r="F62" s="187"/>
    </row>
    <row r="63" spans="4:6" ht="17.25" customHeight="1">
      <c r="D63" s="187"/>
      <c r="E63" s="187"/>
      <c r="F63" s="187"/>
    </row>
    <row r="64" spans="4:6" ht="17.25" customHeight="1">
      <c r="D64" s="187"/>
      <c r="E64" s="187"/>
      <c r="F64" s="187"/>
    </row>
    <row r="65" spans="4:6" ht="17.25" customHeight="1">
      <c r="D65" s="187"/>
      <c r="E65" s="187"/>
      <c r="F65" s="187"/>
    </row>
    <row r="66" spans="4:6" ht="17.25" customHeight="1">
      <c r="D66" s="187"/>
      <c r="E66" s="187"/>
      <c r="F66" s="187"/>
    </row>
    <row r="67" spans="4:6" ht="17.25" customHeight="1">
      <c r="D67" s="187"/>
      <c r="E67" s="187"/>
      <c r="F67" s="187"/>
    </row>
    <row r="68" spans="4:6" ht="17.25" customHeight="1">
      <c r="D68" s="187"/>
      <c r="E68" s="187"/>
      <c r="F68" s="187"/>
    </row>
    <row r="69" spans="4:6" ht="17.25" customHeight="1">
      <c r="D69" s="187"/>
      <c r="E69" s="187"/>
      <c r="F69" s="187"/>
    </row>
    <row r="70" spans="4:6" ht="11.25">
      <c r="D70" s="187"/>
      <c r="E70" s="187"/>
      <c r="F70" s="187"/>
    </row>
    <row r="71" spans="4:6" ht="11.25">
      <c r="D71" s="187"/>
      <c r="E71" s="187"/>
      <c r="F71" s="187"/>
    </row>
    <row r="72" spans="4:6" ht="11.25">
      <c r="D72" s="187"/>
      <c r="E72" s="187"/>
      <c r="F72" s="187"/>
    </row>
    <row r="73" spans="4:6" ht="11.25">
      <c r="D73" s="187"/>
      <c r="E73" s="187"/>
      <c r="F73" s="187"/>
    </row>
    <row r="74" spans="4:6" ht="11.25">
      <c r="D74" s="187"/>
      <c r="E74" s="187"/>
      <c r="F74" s="187"/>
    </row>
    <row r="75" spans="4:6" ht="11.25">
      <c r="D75" s="187"/>
      <c r="E75" s="187"/>
      <c r="F75" s="187"/>
    </row>
    <row r="76" spans="4:6" ht="11.25">
      <c r="D76" s="187"/>
      <c r="E76" s="187"/>
      <c r="F76" s="187"/>
    </row>
    <row r="77" spans="4:6" ht="11.25">
      <c r="D77" s="187"/>
      <c r="E77" s="187"/>
      <c r="F77" s="187"/>
    </row>
    <row r="78" spans="4:6" ht="11.25">
      <c r="D78" s="187"/>
      <c r="E78" s="187"/>
      <c r="F78" s="187"/>
    </row>
    <row r="79" spans="4:6" ht="11.25">
      <c r="D79" s="187"/>
      <c r="E79" s="187"/>
      <c r="F79" s="187"/>
    </row>
    <row r="80" spans="4:6" ht="11.25">
      <c r="D80" s="187"/>
      <c r="E80" s="187"/>
      <c r="F80" s="187"/>
    </row>
    <row r="81" spans="4:6" ht="11.25">
      <c r="D81" s="187"/>
      <c r="E81" s="187"/>
      <c r="F81" s="187"/>
    </row>
    <row r="82" spans="4:6" ht="11.25">
      <c r="D82" s="187"/>
      <c r="E82" s="187"/>
      <c r="F82" s="187"/>
    </row>
    <row r="83" spans="4:6" ht="11.25">
      <c r="D83" s="187"/>
      <c r="E83" s="187"/>
      <c r="F83" s="187"/>
    </row>
    <row r="84" spans="4:6" ht="11.25">
      <c r="D84" s="187"/>
      <c r="E84" s="187"/>
      <c r="F84" s="187"/>
    </row>
    <row r="85" spans="4:6" ht="11.25">
      <c r="D85" s="187"/>
      <c r="E85" s="187"/>
      <c r="F85" s="187"/>
    </row>
    <row r="86" spans="4:6" ht="11.25">
      <c r="D86" s="187"/>
      <c r="E86" s="187"/>
      <c r="F86" s="187"/>
    </row>
    <row r="87" spans="4:6" ht="11.25">
      <c r="D87" s="187"/>
      <c r="E87" s="187"/>
      <c r="F87" s="187"/>
    </row>
    <row r="88" spans="4:6" ht="11.25">
      <c r="D88" s="187"/>
      <c r="E88" s="187"/>
      <c r="F88" s="187"/>
    </row>
    <row r="89" spans="4:6" ht="11.25">
      <c r="D89" s="187"/>
      <c r="E89" s="187"/>
      <c r="F89" s="187"/>
    </row>
    <row r="90" spans="4:6" ht="11.25">
      <c r="D90" s="187"/>
      <c r="E90" s="187"/>
      <c r="F90" s="187"/>
    </row>
    <row r="91" spans="4:6" ht="11.25">
      <c r="D91" s="187"/>
      <c r="E91" s="187"/>
      <c r="F91" s="187"/>
    </row>
    <row r="92" spans="4:6" ht="11.25">
      <c r="D92" s="187"/>
      <c r="E92" s="187"/>
      <c r="F92" s="187"/>
    </row>
    <row r="93" spans="4:6" ht="11.25">
      <c r="D93" s="187"/>
      <c r="E93" s="187"/>
      <c r="F93" s="187"/>
    </row>
    <row r="94" spans="4:6" ht="11.25">
      <c r="D94" s="187"/>
      <c r="E94" s="187"/>
      <c r="F94" s="187"/>
    </row>
    <row r="95" spans="4:6" ht="11.25">
      <c r="D95" s="187"/>
      <c r="E95" s="187"/>
      <c r="F95" s="187"/>
    </row>
    <row r="96" spans="4:6" ht="11.25">
      <c r="D96" s="187"/>
      <c r="E96" s="187"/>
      <c r="F96" s="187"/>
    </row>
    <row r="97" spans="4:6" ht="11.25">
      <c r="D97" s="187"/>
      <c r="E97" s="187"/>
      <c r="F97" s="187"/>
    </row>
    <row r="98" spans="4:6" ht="11.25">
      <c r="D98" s="187"/>
      <c r="E98" s="187"/>
      <c r="F98" s="187"/>
    </row>
    <row r="99" spans="4:6" ht="11.25">
      <c r="D99" s="187"/>
      <c r="E99" s="187"/>
      <c r="F99" s="187"/>
    </row>
    <row r="100" spans="4:6" ht="11.25">
      <c r="D100" s="187"/>
      <c r="E100" s="187"/>
      <c r="F100" s="187"/>
    </row>
    <row r="101" spans="4:6" ht="11.25">
      <c r="D101" s="187"/>
      <c r="E101" s="187"/>
      <c r="F101" s="187"/>
    </row>
    <row r="102" spans="4:6" ht="11.25">
      <c r="D102" s="187"/>
      <c r="E102" s="187"/>
      <c r="F102" s="187"/>
    </row>
    <row r="103" spans="4:6" ht="11.25">
      <c r="D103" s="187"/>
      <c r="E103" s="187"/>
      <c r="F103" s="187"/>
    </row>
    <row r="104" spans="4:6" ht="11.25">
      <c r="D104" s="187"/>
      <c r="E104" s="187"/>
      <c r="F104" s="187"/>
    </row>
    <row r="105" spans="4:6" ht="11.25">
      <c r="D105" s="187"/>
      <c r="E105" s="187"/>
      <c r="F105" s="187"/>
    </row>
    <row r="106" spans="4:6" ht="11.25">
      <c r="D106" s="187"/>
      <c r="E106" s="187"/>
      <c r="F106" s="187"/>
    </row>
    <row r="107" spans="4:6" ht="11.25">
      <c r="D107" s="187"/>
      <c r="E107" s="187"/>
      <c r="F107" s="187"/>
    </row>
    <row r="108" spans="4:6" ht="11.25">
      <c r="D108" s="187"/>
      <c r="E108" s="187"/>
      <c r="F108" s="187"/>
    </row>
    <row r="109" spans="4:6" ht="11.25">
      <c r="D109" s="187"/>
      <c r="E109" s="187"/>
      <c r="F109" s="187"/>
    </row>
    <row r="110" spans="4:6" ht="11.25">
      <c r="D110" s="187"/>
      <c r="E110" s="187"/>
      <c r="F110" s="187"/>
    </row>
    <row r="111" spans="4:6" ht="11.25">
      <c r="D111" s="187"/>
      <c r="E111" s="187"/>
      <c r="F111" s="187"/>
    </row>
    <row r="112" spans="4:6" ht="11.25">
      <c r="D112" s="187"/>
      <c r="E112" s="187"/>
      <c r="F112" s="187"/>
    </row>
    <row r="113" spans="4:6" ht="11.25">
      <c r="D113" s="187"/>
      <c r="E113" s="187"/>
      <c r="F113" s="187"/>
    </row>
    <row r="114" spans="4:6" ht="11.25">
      <c r="D114" s="187"/>
      <c r="E114" s="187"/>
      <c r="F114" s="187"/>
    </row>
    <row r="115" spans="4:6" ht="11.25">
      <c r="D115" s="187"/>
      <c r="E115" s="187"/>
      <c r="F115" s="187"/>
    </row>
    <row r="116" spans="4:6" ht="11.25">
      <c r="D116" s="187"/>
      <c r="E116" s="187"/>
      <c r="F116" s="187"/>
    </row>
    <row r="117" spans="4:6" ht="11.25">
      <c r="D117" s="187"/>
      <c r="E117" s="187"/>
      <c r="F117" s="187"/>
    </row>
    <row r="118" spans="4:6" ht="11.25">
      <c r="D118" s="187"/>
      <c r="E118" s="187"/>
      <c r="F118" s="187"/>
    </row>
    <row r="119" spans="4:6" ht="11.25">
      <c r="D119" s="187"/>
      <c r="E119" s="187"/>
      <c r="F119" s="187"/>
    </row>
    <row r="120" spans="4:6" ht="11.25">
      <c r="D120" s="187"/>
      <c r="E120" s="187"/>
      <c r="F120" s="187"/>
    </row>
    <row r="121" spans="4:6" ht="11.25">
      <c r="D121" s="187"/>
      <c r="E121" s="187"/>
      <c r="F121" s="187"/>
    </row>
    <row r="122" spans="4:6" ht="11.25">
      <c r="D122" s="187"/>
      <c r="E122" s="187"/>
      <c r="F122" s="187"/>
    </row>
    <row r="123" spans="4:6" ht="11.25">
      <c r="D123" s="187"/>
      <c r="E123" s="187"/>
      <c r="F123" s="187"/>
    </row>
    <row r="124" spans="4:6" ht="11.25">
      <c r="D124" s="187"/>
      <c r="E124" s="187"/>
      <c r="F124" s="187"/>
    </row>
    <row r="125" spans="4:6" ht="11.25">
      <c r="D125" s="187"/>
      <c r="E125" s="187"/>
      <c r="F125" s="187"/>
    </row>
    <row r="126" spans="4:6" ht="11.25">
      <c r="D126" s="187"/>
      <c r="E126" s="187"/>
      <c r="F126" s="187"/>
    </row>
    <row r="127" spans="4:6" ht="11.25">
      <c r="D127" s="187"/>
      <c r="E127" s="187"/>
      <c r="F127" s="187"/>
    </row>
    <row r="128" spans="4:6" ht="11.25">
      <c r="D128" s="187"/>
      <c r="E128" s="187"/>
      <c r="F128" s="187"/>
    </row>
    <row r="129" spans="4:6" ht="11.25">
      <c r="D129" s="187"/>
      <c r="E129" s="187"/>
      <c r="F129" s="187"/>
    </row>
    <row r="130" spans="4:6" ht="11.25">
      <c r="D130" s="187"/>
      <c r="E130" s="187"/>
      <c r="F130" s="187"/>
    </row>
    <row r="131" spans="4:6" ht="11.25">
      <c r="D131" s="187"/>
      <c r="E131" s="187"/>
      <c r="F131" s="187"/>
    </row>
    <row r="132" spans="4:6" ht="11.25">
      <c r="D132" s="187"/>
      <c r="E132" s="187"/>
      <c r="F132" s="187"/>
    </row>
    <row r="133" spans="4:6" ht="11.25">
      <c r="D133" s="187"/>
      <c r="E133" s="187"/>
      <c r="F133" s="187"/>
    </row>
    <row r="134" spans="4:6" ht="11.25">
      <c r="D134" s="187"/>
      <c r="E134" s="187"/>
      <c r="F134" s="187"/>
    </row>
    <row r="135" spans="4:6" ht="11.25">
      <c r="D135" s="187"/>
      <c r="E135" s="187"/>
      <c r="F135" s="187"/>
    </row>
    <row r="136" spans="4:6" ht="11.25">
      <c r="D136" s="187"/>
      <c r="E136" s="187"/>
      <c r="F136" s="187"/>
    </row>
    <row r="137" spans="4:6" ht="11.25">
      <c r="D137" s="187"/>
      <c r="E137" s="187"/>
      <c r="F137" s="187"/>
    </row>
    <row r="138" spans="4:6" ht="11.25">
      <c r="D138" s="187"/>
      <c r="E138" s="187"/>
      <c r="F138" s="187"/>
    </row>
    <row r="139" spans="4:6" ht="11.25">
      <c r="D139" s="187"/>
      <c r="E139" s="187"/>
      <c r="F139" s="187"/>
    </row>
    <row r="140" spans="4:6" ht="11.25">
      <c r="D140" s="187"/>
      <c r="E140" s="187"/>
      <c r="F140" s="187"/>
    </row>
    <row r="141" spans="4:6" ht="11.25">
      <c r="D141" s="187"/>
      <c r="E141" s="187"/>
      <c r="F141" s="187"/>
    </row>
    <row r="142" spans="4:6" ht="11.25">
      <c r="D142" s="187"/>
      <c r="E142" s="187"/>
      <c r="F142" s="187"/>
    </row>
    <row r="143" spans="4:6" ht="11.25">
      <c r="D143" s="187"/>
      <c r="E143" s="187"/>
      <c r="F143" s="187"/>
    </row>
    <row r="144" spans="4:6" ht="11.25">
      <c r="D144" s="187"/>
      <c r="E144" s="187"/>
      <c r="F144" s="187"/>
    </row>
    <row r="145" spans="4:6" ht="11.25">
      <c r="D145" s="187"/>
      <c r="E145" s="187"/>
      <c r="F145" s="187"/>
    </row>
    <row r="146" spans="4:6" ht="11.25">
      <c r="D146" s="187"/>
      <c r="E146" s="187"/>
      <c r="F146" s="187"/>
    </row>
    <row r="147" spans="4:6" ht="11.25">
      <c r="D147" s="187"/>
      <c r="E147" s="187"/>
      <c r="F147" s="187"/>
    </row>
    <row r="148" spans="4:6" ht="11.25">
      <c r="D148" s="187"/>
      <c r="E148" s="187"/>
      <c r="F148" s="187"/>
    </row>
    <row r="149" spans="4:6" ht="11.25">
      <c r="D149" s="187"/>
      <c r="E149" s="187"/>
      <c r="F149" s="187"/>
    </row>
    <row r="150" spans="4:6" ht="11.25">
      <c r="D150" s="187"/>
      <c r="E150" s="187"/>
      <c r="F150" s="187"/>
    </row>
    <row r="151" spans="4:6" ht="11.25">
      <c r="D151" s="187"/>
      <c r="E151" s="187"/>
      <c r="F151" s="187"/>
    </row>
    <row r="152" spans="4:6" ht="11.25">
      <c r="D152" s="187"/>
      <c r="E152" s="187"/>
      <c r="F152" s="187"/>
    </row>
    <row r="153" spans="4:6" ht="11.25">
      <c r="D153" s="187"/>
      <c r="E153" s="187"/>
      <c r="F153" s="187"/>
    </row>
    <row r="154" spans="4:6" ht="11.25">
      <c r="D154" s="187"/>
      <c r="E154" s="187"/>
      <c r="F154" s="187"/>
    </row>
    <row r="155" spans="4:6" ht="11.25">
      <c r="D155" s="187"/>
      <c r="E155" s="187"/>
      <c r="F155" s="187"/>
    </row>
    <row r="156" spans="4:6" ht="11.25">
      <c r="D156" s="187"/>
      <c r="E156" s="187"/>
      <c r="F156" s="187"/>
    </row>
    <row r="157" spans="4:6" ht="11.25">
      <c r="D157" s="187"/>
      <c r="E157" s="187"/>
      <c r="F157" s="187"/>
    </row>
    <row r="158" spans="4:6" ht="11.25">
      <c r="D158" s="187"/>
      <c r="E158" s="187"/>
      <c r="F158" s="187"/>
    </row>
    <row r="159" spans="4:6" ht="11.25">
      <c r="D159" s="187"/>
      <c r="E159" s="187"/>
      <c r="F159" s="187"/>
    </row>
    <row r="160" spans="4:6" ht="11.25">
      <c r="D160" s="187"/>
      <c r="E160" s="187"/>
      <c r="F160" s="187"/>
    </row>
    <row r="161" spans="4:6" ht="11.25">
      <c r="D161" s="187"/>
      <c r="E161" s="187"/>
      <c r="F161" s="187"/>
    </row>
    <row r="162" spans="4:6" ht="11.25">
      <c r="D162" s="187"/>
      <c r="E162" s="187"/>
      <c r="F162" s="187"/>
    </row>
    <row r="163" spans="4:6" ht="11.25">
      <c r="D163" s="187"/>
      <c r="E163" s="187"/>
      <c r="F163" s="187"/>
    </row>
    <row r="164" spans="4:6" ht="11.25">
      <c r="D164" s="187"/>
      <c r="E164" s="187"/>
      <c r="F164" s="187"/>
    </row>
    <row r="165" spans="4:6" ht="11.25">
      <c r="D165" s="187"/>
      <c r="E165" s="187"/>
      <c r="F165" s="187"/>
    </row>
    <row r="166" spans="4:6" ht="11.25">
      <c r="D166" s="187"/>
      <c r="E166" s="187"/>
      <c r="F166" s="187"/>
    </row>
    <row r="167" spans="4:6" ht="11.25">
      <c r="D167" s="187"/>
      <c r="E167" s="187"/>
      <c r="F167" s="187"/>
    </row>
    <row r="168" spans="4:6" ht="11.25">
      <c r="D168" s="187"/>
      <c r="E168" s="187"/>
      <c r="F168" s="187"/>
    </row>
    <row r="169" spans="4:6" ht="11.25">
      <c r="D169" s="187"/>
      <c r="E169" s="187"/>
      <c r="F169" s="187"/>
    </row>
    <row r="170" spans="4:6" ht="11.25">
      <c r="D170" s="187"/>
      <c r="E170" s="187"/>
      <c r="F170" s="187"/>
    </row>
    <row r="171" spans="4:6" ht="11.25">
      <c r="D171" s="187"/>
      <c r="E171" s="187"/>
      <c r="F171" s="187"/>
    </row>
    <row r="172" spans="4:6" ht="11.25">
      <c r="D172" s="187"/>
      <c r="E172" s="187"/>
      <c r="F172" s="187"/>
    </row>
    <row r="173" spans="4:6" ht="11.25">
      <c r="D173" s="187"/>
      <c r="E173" s="187"/>
      <c r="F173" s="187"/>
    </row>
    <row r="174" spans="4:6" ht="11.25">
      <c r="D174" s="187"/>
      <c r="E174" s="187"/>
      <c r="F174" s="187"/>
    </row>
    <row r="175" spans="4:6" ht="11.25">
      <c r="D175" s="187"/>
      <c r="E175" s="187"/>
      <c r="F175" s="187"/>
    </row>
    <row r="176" spans="4:6" ht="11.25">
      <c r="D176" s="187"/>
      <c r="E176" s="187"/>
      <c r="F176" s="187"/>
    </row>
    <row r="177" spans="4:6" ht="11.25">
      <c r="D177" s="187"/>
      <c r="E177" s="187"/>
      <c r="F177" s="187"/>
    </row>
    <row r="178" spans="4:6" ht="11.25">
      <c r="D178" s="187"/>
      <c r="E178" s="187"/>
      <c r="F178" s="187"/>
    </row>
    <row r="179" spans="4:6" ht="11.25">
      <c r="D179" s="187"/>
      <c r="E179" s="187"/>
      <c r="F179" s="187"/>
    </row>
    <row r="180" spans="4:6" ht="11.25">
      <c r="D180" s="187"/>
      <c r="E180" s="187"/>
      <c r="F180" s="187"/>
    </row>
    <row r="181" spans="4:6" ht="11.25">
      <c r="D181" s="187"/>
      <c r="E181" s="187"/>
      <c r="F181" s="187"/>
    </row>
    <row r="182" spans="4:6" ht="11.25">
      <c r="D182" s="187"/>
      <c r="E182" s="187"/>
      <c r="F182" s="187"/>
    </row>
    <row r="183" spans="4:6" ht="11.25">
      <c r="D183" s="187"/>
      <c r="E183" s="187"/>
      <c r="F183" s="187"/>
    </row>
    <row r="184" spans="4:6" ht="11.25">
      <c r="D184" s="187"/>
      <c r="E184" s="187"/>
      <c r="F184" s="187"/>
    </row>
    <row r="185" spans="4:6" ht="11.25">
      <c r="D185" s="187"/>
      <c r="E185" s="187"/>
      <c r="F185" s="187"/>
    </row>
    <row r="186" spans="4:6" ht="11.25">
      <c r="D186" s="187"/>
      <c r="E186" s="187"/>
      <c r="F186" s="187"/>
    </row>
    <row r="187" spans="4:6" ht="11.25">
      <c r="D187" s="187"/>
      <c r="E187" s="187"/>
      <c r="F187" s="187"/>
    </row>
    <row r="188" spans="4:6" ht="11.25">
      <c r="D188" s="187"/>
      <c r="E188" s="187"/>
      <c r="F188" s="187"/>
    </row>
    <row r="189" spans="4:6" ht="11.25">
      <c r="D189" s="187"/>
      <c r="E189" s="187"/>
      <c r="F189" s="187"/>
    </row>
    <row r="190" spans="4:6" ht="11.25">
      <c r="D190" s="187"/>
      <c r="E190" s="187"/>
      <c r="F190" s="187"/>
    </row>
    <row r="191" spans="4:6" ht="11.25">
      <c r="D191" s="187"/>
      <c r="E191" s="187"/>
      <c r="F191" s="187"/>
    </row>
    <row r="192" spans="4:6" ht="11.25">
      <c r="D192" s="187"/>
      <c r="E192" s="187"/>
      <c r="F192" s="187"/>
    </row>
    <row r="193" spans="4:6" ht="11.25">
      <c r="D193" s="187"/>
      <c r="E193" s="187"/>
      <c r="F193" s="187"/>
    </row>
    <row r="194" spans="4:6" ht="11.25">
      <c r="D194" s="187"/>
      <c r="E194" s="187"/>
      <c r="F194" s="187"/>
    </row>
    <row r="195" spans="4:6" ht="11.25">
      <c r="D195" s="187"/>
      <c r="E195" s="187"/>
      <c r="F195" s="187"/>
    </row>
    <row r="196" spans="4:6" ht="11.25">
      <c r="D196" s="187"/>
      <c r="E196" s="187"/>
      <c r="F196" s="187"/>
    </row>
    <row r="197" spans="4:6" ht="11.25">
      <c r="D197" s="187"/>
      <c r="E197" s="187"/>
      <c r="F197" s="187"/>
    </row>
    <row r="198" spans="4:6" ht="11.25">
      <c r="D198" s="187"/>
      <c r="E198" s="187"/>
      <c r="F198" s="187"/>
    </row>
    <row r="199" spans="4:6" ht="11.25">
      <c r="D199" s="187"/>
      <c r="E199" s="187"/>
      <c r="F199" s="187"/>
    </row>
    <row r="200" spans="4:6" ht="11.25">
      <c r="D200" s="187"/>
      <c r="E200" s="187"/>
      <c r="F200" s="187"/>
    </row>
    <row r="201" spans="4:6" ht="11.25">
      <c r="D201" s="187"/>
      <c r="E201" s="187"/>
      <c r="F201" s="187"/>
    </row>
    <row r="202" spans="4:6" ht="11.25">
      <c r="D202" s="187"/>
      <c r="E202" s="187"/>
      <c r="F202" s="187"/>
    </row>
    <row r="203" spans="4:6" ht="11.25">
      <c r="D203" s="187"/>
      <c r="E203" s="187"/>
      <c r="F203" s="187"/>
    </row>
    <row r="204" spans="4:6" ht="11.25">
      <c r="D204" s="187"/>
      <c r="E204" s="187"/>
      <c r="F204" s="187"/>
    </row>
    <row r="205" spans="4:6" ht="11.25">
      <c r="D205" s="187"/>
      <c r="E205" s="187"/>
      <c r="F205" s="187"/>
    </row>
  </sheetData>
  <mergeCells count="1">
    <mergeCell ref="A35:I35"/>
  </mergeCells>
  <conditionalFormatting sqref="A35">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B2:B29"/>
  <sheetViews>
    <sheetView showGridLines="0" tabSelected="1" zoomScale="105" zoomScaleNormal="105" workbookViewId="0" topLeftCell="A1">
      <selection activeCell="B24" sqref="B24"/>
    </sheetView>
  </sheetViews>
  <sheetFormatPr defaultColWidth="9.00390625" defaultRowHeight="15.75"/>
  <cols>
    <col min="1" max="1" width="5.625" style="111" customWidth="1"/>
    <col min="2" max="2" width="106.375" style="111" customWidth="1"/>
    <col min="3" max="16384" width="9.00390625" style="111" customWidth="1"/>
  </cols>
  <sheetData>
    <row r="2" ht="20.25">
      <c r="B2" s="110" t="s">
        <v>181</v>
      </c>
    </row>
    <row r="4" ht="12.75">
      <c r="B4" s="112" t="s">
        <v>178</v>
      </c>
    </row>
    <row r="5" ht="6.75" customHeight="1"/>
    <row r="6" ht="102">
      <c r="B6" s="109" t="s">
        <v>188</v>
      </c>
    </row>
    <row r="8" ht="12.75">
      <c r="B8" s="112" t="s">
        <v>189</v>
      </c>
    </row>
    <row r="9" ht="6.75" customHeight="1"/>
    <row r="10" ht="51">
      <c r="B10" s="111" t="s">
        <v>196</v>
      </c>
    </row>
    <row r="12" ht="25.5">
      <c r="B12" s="88" t="s">
        <v>190</v>
      </c>
    </row>
    <row r="13" ht="12.75">
      <c r="B13" s="88" t="s">
        <v>191</v>
      </c>
    </row>
    <row r="14" ht="25.5">
      <c r="B14" s="88" t="s">
        <v>192</v>
      </c>
    </row>
    <row r="15" ht="12.75">
      <c r="B15" s="88" t="s">
        <v>193</v>
      </c>
    </row>
    <row r="16" ht="12.75">
      <c r="B16" s="88" t="s">
        <v>194</v>
      </c>
    </row>
    <row r="17" ht="12.75">
      <c r="B17" s="88" t="s">
        <v>195</v>
      </c>
    </row>
    <row r="19" ht="12.75">
      <c r="B19" s="112" t="s">
        <v>197</v>
      </c>
    </row>
    <row r="20" ht="6.75" customHeight="1"/>
    <row r="21" ht="51.75" customHeight="1">
      <c r="B21" s="111" t="s">
        <v>199</v>
      </c>
    </row>
    <row r="22" ht="38.25">
      <c r="B22" s="111" t="s">
        <v>198</v>
      </c>
    </row>
    <row r="23" ht="77.25" customHeight="1">
      <c r="B23" s="111" t="s">
        <v>200</v>
      </c>
    </row>
    <row r="26" ht="14.25" customHeight="1">
      <c r="B26" s="114" t="s">
        <v>253</v>
      </c>
    </row>
    <row r="27" ht="63" customHeight="1">
      <c r="B27" s="111" t="s">
        <v>254</v>
      </c>
    </row>
    <row r="29" ht="12.75">
      <c r="B29" s="113" t="s">
        <v>163</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0"/>
  <dimension ref="B2:I22"/>
  <sheetViews>
    <sheetView zoomScale="110" zoomScaleNormal="110" workbookViewId="0" topLeftCell="A1">
      <selection activeCell="A1" sqref="A1"/>
    </sheetView>
  </sheetViews>
  <sheetFormatPr defaultColWidth="9.00390625" defaultRowHeight="15.75"/>
  <cols>
    <col min="1" max="1" width="5.00390625" style="117" customWidth="1"/>
    <col min="2" max="2" width="15.75390625" style="117" bestFit="1" customWidth="1"/>
    <col min="3" max="3" width="41.50390625" style="117" customWidth="1"/>
    <col min="4" max="5" width="11.75390625" style="117" customWidth="1"/>
    <col min="6" max="6" width="12.625" style="117" customWidth="1"/>
    <col min="7" max="7" width="12.375" style="117" customWidth="1"/>
    <col min="8" max="8" width="5.00390625" style="117" customWidth="1"/>
    <col min="9" max="9" width="16.875" style="117" customWidth="1"/>
    <col min="10" max="16384" width="9.00390625" style="117" customWidth="1"/>
  </cols>
  <sheetData>
    <row r="1" ht="12.75"/>
    <row r="2" spans="2:4" ht="20.25">
      <c r="B2" s="116" t="s">
        <v>181</v>
      </c>
      <c r="D2" s="156"/>
    </row>
    <row r="3" ht="12.75"/>
    <row r="4" spans="2:7" ht="18">
      <c r="B4" s="118" t="s">
        <v>209</v>
      </c>
      <c r="G4" s="157" t="s">
        <v>163</v>
      </c>
    </row>
    <row r="6" spans="2:7" ht="39" customHeight="1">
      <c r="B6" s="445" t="s">
        <v>228</v>
      </c>
      <c r="C6" s="445"/>
      <c r="D6" s="445"/>
      <c r="E6" s="445"/>
      <c r="F6" s="445"/>
      <c r="G6" s="445"/>
    </row>
    <row r="8" spans="2:7" ht="12.75">
      <c r="B8" s="446" t="s">
        <v>214</v>
      </c>
      <c r="C8" s="446" t="s">
        <v>210</v>
      </c>
      <c r="D8" s="448" t="s">
        <v>211</v>
      </c>
      <c r="E8" s="448"/>
      <c r="F8" s="448"/>
      <c r="G8" s="448"/>
    </row>
    <row r="9" spans="2:9" ht="39" thickBot="1">
      <c r="B9" s="447"/>
      <c r="C9" s="447"/>
      <c r="D9" s="119" t="s">
        <v>215</v>
      </c>
      <c r="E9" s="120" t="s">
        <v>216</v>
      </c>
      <c r="F9" s="120" t="s">
        <v>217</v>
      </c>
      <c r="G9" s="120" t="s">
        <v>212</v>
      </c>
      <c r="I9" s="121" t="s">
        <v>222</v>
      </c>
    </row>
    <row r="10" spans="2:9" ht="33" customHeight="1">
      <c r="B10" s="122" t="s">
        <v>178</v>
      </c>
      <c r="C10" s="134" t="s">
        <v>218</v>
      </c>
      <c r="D10" s="123">
        <v>1</v>
      </c>
      <c r="E10" s="124">
        <v>1</v>
      </c>
      <c r="F10" s="125" t="s">
        <v>219</v>
      </c>
      <c r="G10" s="126">
        <f>D10</f>
        <v>1</v>
      </c>
      <c r="I10" s="127" t="str">
        <f>IF(D10=E10,IF(D11=E11,"Y","N"),"N")</f>
        <v>Y</v>
      </c>
    </row>
    <row r="11" spans="2:9" ht="33" customHeight="1">
      <c r="B11" s="128" t="s">
        <v>178</v>
      </c>
      <c r="C11" s="134" t="s">
        <v>220</v>
      </c>
      <c r="D11" s="123">
        <v>1</v>
      </c>
      <c r="E11" s="124">
        <v>1</v>
      </c>
      <c r="F11" s="125" t="s">
        <v>219</v>
      </c>
      <c r="G11" s="126">
        <f>D11</f>
        <v>1</v>
      </c>
      <c r="I11" s="129" t="str">
        <f>IF(D13=E13,IF(D14=E14,IF(D15=E15,IF(D16=E16,"Y","N"),"N"),"N"),"N")</f>
        <v>Y</v>
      </c>
    </row>
    <row r="12" spans="2:7" ht="12.75">
      <c r="B12" s="158"/>
      <c r="C12" s="158"/>
      <c r="D12" s="130"/>
      <c r="E12" s="131"/>
      <c r="F12" s="131"/>
      <c r="G12" s="131"/>
    </row>
    <row r="13" spans="2:9" ht="33" customHeight="1">
      <c r="B13" s="159" t="s">
        <v>221</v>
      </c>
      <c r="C13" s="132" t="s">
        <v>0</v>
      </c>
      <c r="D13" s="165">
        <v>9</v>
      </c>
      <c r="E13" s="166">
        <v>9</v>
      </c>
      <c r="F13" s="171" t="s">
        <v>6</v>
      </c>
      <c r="G13" s="167">
        <f>IF($I$10="Y",D13,E13)</f>
        <v>9</v>
      </c>
      <c r="I13" s="133" t="s">
        <v>223</v>
      </c>
    </row>
    <row r="14" spans="2:9" ht="33" customHeight="1">
      <c r="B14" s="122" t="s">
        <v>221</v>
      </c>
      <c r="C14" s="134" t="s">
        <v>1</v>
      </c>
      <c r="D14" s="140">
        <v>0.04</v>
      </c>
      <c r="E14" s="141">
        <v>0.04</v>
      </c>
      <c r="F14" s="135" t="s">
        <v>7</v>
      </c>
      <c r="G14" s="142">
        <f>IF($I$10="Y",D14,E14)</f>
        <v>0.04</v>
      </c>
      <c r="I14" s="136" t="s">
        <v>226</v>
      </c>
    </row>
    <row r="15" spans="2:9" ht="33" customHeight="1">
      <c r="B15" s="122" t="s">
        <v>221</v>
      </c>
      <c r="C15" s="137" t="s">
        <v>2</v>
      </c>
      <c r="D15" s="168">
        <v>0.015</v>
      </c>
      <c r="E15" s="169">
        <v>0.015</v>
      </c>
      <c r="F15" s="135" t="s">
        <v>252</v>
      </c>
      <c r="G15" s="170">
        <f>IF($I$10="Y",D15,E15)</f>
        <v>0.015</v>
      </c>
      <c r="I15" s="139" t="s">
        <v>227</v>
      </c>
    </row>
    <row r="16" spans="2:9" ht="33" customHeight="1">
      <c r="B16" s="161" t="s">
        <v>221</v>
      </c>
      <c r="C16" s="143" t="s">
        <v>5</v>
      </c>
      <c r="D16" s="398">
        <v>0.05</v>
      </c>
      <c r="E16" s="400">
        <v>0.05</v>
      </c>
      <c r="F16" s="144" t="s">
        <v>8</v>
      </c>
      <c r="G16" s="401">
        <f>IF($I$10="Y",D16,E16)</f>
        <v>0.05</v>
      </c>
      <c r="I16" s="160"/>
    </row>
    <row r="17" spans="2:7" ht="12.75">
      <c r="B17" s="162"/>
      <c r="C17" s="145"/>
      <c r="D17" s="146"/>
      <c r="E17" s="138"/>
      <c r="F17" s="147"/>
      <c r="G17" s="148"/>
    </row>
    <row r="18" spans="2:8" ht="30" customHeight="1">
      <c r="B18" s="444">
        <f>IF(I10="N",IF(I11="N","Reminder: Please reset all summary parameters to original values before changing specific parameters.  Specific parameters will only be used in ERR computation when all summary parameters are set to initial values.",0),0)</f>
        <v>0</v>
      </c>
      <c r="C18" s="444"/>
      <c r="D18" s="444"/>
      <c r="E18" s="444"/>
      <c r="F18" s="444"/>
      <c r="G18" s="444"/>
      <c r="H18" s="444"/>
    </row>
    <row r="19" ht="12.75">
      <c r="D19" s="149"/>
    </row>
    <row r="20" spans="3:5" ht="12.75">
      <c r="C20" s="150" t="s">
        <v>213</v>
      </c>
      <c r="D20" s="151">
        <f>'Cost Benefit Analysis'!D62</f>
        <v>0.2047458400744253</v>
      </c>
      <c r="E20" s="152"/>
    </row>
    <row r="21" spans="3:5" ht="12.75">
      <c r="C21" s="150"/>
      <c r="D21" s="153"/>
      <c r="E21" s="152"/>
    </row>
    <row r="22" spans="3:5" ht="12.75">
      <c r="C22" s="154" t="s">
        <v>233</v>
      </c>
      <c r="D22" s="155">
        <v>0.205</v>
      </c>
      <c r="E22" s="152"/>
    </row>
  </sheetData>
  <mergeCells count="5">
    <mergeCell ref="B18:H18"/>
    <mergeCell ref="B6:G6"/>
    <mergeCell ref="B8:B9"/>
    <mergeCell ref="C8:C9"/>
    <mergeCell ref="D8:G8"/>
  </mergeCells>
  <conditionalFormatting sqref="B18">
    <cfRule type="cellIs" priority="1" dxfId="0" operator="equal" stopIfTrue="1">
      <formula>0</formula>
    </cfRule>
    <cfRule type="cellIs" priority="2" dxfId="1" operator="notEqual" stopIfTrue="1">
      <formula>0</formula>
    </cfRule>
  </conditionalFormatting>
  <hyperlinks>
    <hyperlink ref="I15" location="'User''s Guide'!A1" display="User's Guide"/>
    <hyperlink ref="I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CV100"/>
  <sheetViews>
    <sheetView zoomScale="80" zoomScaleNormal="80" workbookViewId="0" topLeftCell="A1">
      <selection activeCell="A1" sqref="A1"/>
    </sheetView>
  </sheetViews>
  <sheetFormatPr defaultColWidth="9.00390625" defaultRowHeight="15.75"/>
  <cols>
    <col min="1" max="1" width="9.00390625" style="295" customWidth="1"/>
    <col min="2" max="2" width="7.375" style="149" customWidth="1"/>
    <col min="3" max="3" width="65.00390625" style="117" customWidth="1"/>
    <col min="4" max="23" width="17.00390625" style="117" customWidth="1"/>
    <col min="24" max="25" width="9.00390625" style="295" customWidth="1"/>
    <col min="26" max="26" width="15.75390625" style="296" customWidth="1"/>
    <col min="27" max="27" width="11.00390625" style="296" customWidth="1"/>
    <col min="28" max="62" width="11.00390625" style="295" customWidth="1"/>
    <col min="63" max="16384" width="9.00390625" style="295" customWidth="1"/>
  </cols>
  <sheetData>
    <row r="1" spans="1:24" ht="18.75" thickTop="1">
      <c r="A1" s="320"/>
      <c r="B1" s="321"/>
      <c r="C1" s="322"/>
      <c r="D1" s="323"/>
      <c r="E1" s="324"/>
      <c r="F1" s="323"/>
      <c r="G1" s="324"/>
      <c r="H1" s="324"/>
      <c r="I1" s="324"/>
      <c r="J1" s="324"/>
      <c r="K1" s="324"/>
      <c r="L1" s="324"/>
      <c r="M1" s="324"/>
      <c r="N1" s="324"/>
      <c r="O1" s="324"/>
      <c r="P1" s="324"/>
      <c r="Q1" s="324"/>
      <c r="R1" s="324"/>
      <c r="S1" s="324"/>
      <c r="T1" s="324"/>
      <c r="U1" s="324"/>
      <c r="V1" s="324"/>
      <c r="W1" s="324"/>
      <c r="X1" s="325"/>
    </row>
    <row r="2" spans="1:27" s="5" customFormat="1" ht="30.75" customHeight="1">
      <c r="A2" s="1"/>
      <c r="B2" s="2"/>
      <c r="C2" s="3"/>
      <c r="D2" s="3"/>
      <c r="E2" s="3"/>
      <c r="F2" s="3"/>
      <c r="G2" s="3"/>
      <c r="H2" s="3"/>
      <c r="I2" s="3"/>
      <c r="J2" s="3"/>
      <c r="K2" s="3"/>
      <c r="L2" s="3"/>
      <c r="M2" s="3"/>
      <c r="N2" s="3"/>
      <c r="O2" s="3"/>
      <c r="P2" s="3"/>
      <c r="Q2" s="3"/>
      <c r="R2" s="3"/>
      <c r="S2" s="3"/>
      <c r="T2" s="3"/>
      <c r="U2" s="3"/>
      <c r="V2" s="3"/>
      <c r="W2" s="3"/>
      <c r="X2" s="4"/>
      <c r="Z2" s="6"/>
      <c r="AA2" s="6"/>
    </row>
    <row r="3" spans="1:27" s="5" customFormat="1" ht="30">
      <c r="A3" s="1"/>
      <c r="B3" s="409" t="s">
        <v>181</v>
      </c>
      <c r="C3" s="297"/>
      <c r="D3" s="297"/>
      <c r="E3" s="297"/>
      <c r="F3" s="297"/>
      <c r="G3" s="297"/>
      <c r="H3" s="297"/>
      <c r="I3" s="297"/>
      <c r="J3" s="297"/>
      <c r="K3" s="297"/>
      <c r="L3" s="297"/>
      <c r="M3" s="297"/>
      <c r="N3" s="297"/>
      <c r="O3" s="297"/>
      <c r="P3" s="297"/>
      <c r="Q3" s="297"/>
      <c r="R3" s="297"/>
      <c r="S3" s="297"/>
      <c r="T3" s="297"/>
      <c r="U3" s="297"/>
      <c r="V3" s="297"/>
      <c r="W3" s="297"/>
      <c r="X3" s="4"/>
      <c r="Z3" s="6"/>
      <c r="AA3" s="6"/>
    </row>
    <row r="4" spans="1:27" s="5" customFormat="1" ht="30">
      <c r="A4" s="1"/>
      <c r="B4" s="116" t="s">
        <v>180</v>
      </c>
      <c r="C4" s="3"/>
      <c r="D4" s="3"/>
      <c r="E4" s="3"/>
      <c r="F4" s="3"/>
      <c r="G4" s="3"/>
      <c r="H4" s="3"/>
      <c r="I4" s="3"/>
      <c r="J4" s="3"/>
      <c r="K4" s="3"/>
      <c r="L4" s="3"/>
      <c r="M4" s="3"/>
      <c r="N4" s="3"/>
      <c r="O4" s="3"/>
      <c r="P4" s="3"/>
      <c r="Q4" s="3"/>
      <c r="R4" s="3"/>
      <c r="S4" s="3"/>
      <c r="T4" s="3"/>
      <c r="U4" s="3"/>
      <c r="V4" s="3"/>
      <c r="W4" s="3"/>
      <c r="X4" s="4"/>
      <c r="Z4" s="6"/>
      <c r="AA4" s="6"/>
    </row>
    <row r="5" spans="1:24" ht="26.25" customHeight="1">
      <c r="A5" s="326"/>
      <c r="B5" s="450">
        <f>IF('ERR &amp; Sensitivity Analysis'!$I$10="N","Note: Current calculations are based on user input and are not the original MCC estimates.",IF('ERR &amp; Sensitivity Analysis'!$I$11="N","Note: Current calculations are based on user input and are not the original MCC estimates.",0))</f>
        <v>0</v>
      </c>
      <c r="C5" s="450"/>
      <c r="D5" s="450"/>
      <c r="E5" s="450"/>
      <c r="F5" s="450"/>
      <c r="G5" s="450"/>
      <c r="H5" s="450"/>
      <c r="I5" s="450"/>
      <c r="J5" s="450"/>
      <c r="K5" s="7"/>
      <c r="L5" s="7"/>
      <c r="M5" s="7"/>
      <c r="N5" s="327"/>
      <c r="O5" s="327"/>
      <c r="P5" s="327"/>
      <c r="Q5" s="327"/>
      <c r="R5" s="327"/>
      <c r="S5" s="327"/>
      <c r="T5" s="327"/>
      <c r="U5" s="327"/>
      <c r="V5" s="327"/>
      <c r="W5" s="327"/>
      <c r="X5" s="328"/>
    </row>
    <row r="6" spans="1:27" s="301" customFormat="1" ht="18">
      <c r="A6" s="329"/>
      <c r="B6" s="298"/>
      <c r="C6" s="298"/>
      <c r="D6" s="299"/>
      <c r="E6" s="300"/>
      <c r="F6" s="300"/>
      <c r="G6" s="300"/>
      <c r="H6" s="300"/>
      <c r="I6" s="300"/>
      <c r="J6" s="300"/>
      <c r="K6" s="300"/>
      <c r="L6" s="300"/>
      <c r="M6" s="300"/>
      <c r="N6" s="300"/>
      <c r="O6" s="300"/>
      <c r="P6" s="300"/>
      <c r="Q6" s="300"/>
      <c r="R6" s="300"/>
      <c r="S6" s="300"/>
      <c r="T6" s="300"/>
      <c r="U6" s="300"/>
      <c r="V6" s="300"/>
      <c r="W6" s="300"/>
      <c r="X6" s="330"/>
      <c r="Z6" s="302"/>
      <c r="AA6" s="302"/>
    </row>
    <row r="7" spans="1:78" s="407" customFormat="1" ht="15.75">
      <c r="A7" s="403"/>
      <c r="B7" s="404"/>
      <c r="C7" s="404" t="s">
        <v>149</v>
      </c>
      <c r="D7" s="405">
        <v>1</v>
      </c>
      <c r="E7" s="405">
        <v>2</v>
      </c>
      <c r="F7" s="405">
        <f>+E7+1</f>
        <v>3</v>
      </c>
      <c r="G7" s="405">
        <f>+F7+1</f>
        <v>4</v>
      </c>
      <c r="H7" s="405">
        <f>+G7+1</f>
        <v>5</v>
      </c>
      <c r="I7" s="405">
        <f>+H7+1</f>
        <v>6</v>
      </c>
      <c r="J7" s="405">
        <f aca="true" t="shared" si="0" ref="J7:W7">+I7+1</f>
        <v>7</v>
      </c>
      <c r="K7" s="405">
        <f t="shared" si="0"/>
        <v>8</v>
      </c>
      <c r="L7" s="405">
        <f t="shared" si="0"/>
        <v>9</v>
      </c>
      <c r="M7" s="405">
        <f t="shared" si="0"/>
        <v>10</v>
      </c>
      <c r="N7" s="405">
        <f t="shared" si="0"/>
        <v>11</v>
      </c>
      <c r="O7" s="405">
        <f t="shared" si="0"/>
        <v>12</v>
      </c>
      <c r="P7" s="405">
        <f t="shared" si="0"/>
        <v>13</v>
      </c>
      <c r="Q7" s="405">
        <f t="shared" si="0"/>
        <v>14</v>
      </c>
      <c r="R7" s="405">
        <f t="shared" si="0"/>
        <v>15</v>
      </c>
      <c r="S7" s="405">
        <f t="shared" si="0"/>
        <v>16</v>
      </c>
      <c r="T7" s="405">
        <f t="shared" si="0"/>
        <v>17</v>
      </c>
      <c r="U7" s="405">
        <f t="shared" si="0"/>
        <v>18</v>
      </c>
      <c r="V7" s="405">
        <f t="shared" si="0"/>
        <v>19</v>
      </c>
      <c r="W7" s="405">
        <f t="shared" si="0"/>
        <v>20</v>
      </c>
      <c r="X7" s="406"/>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row>
    <row r="8" spans="1:27" s="301" customFormat="1" ht="15.75">
      <c r="A8" s="329"/>
      <c r="B8" s="287"/>
      <c r="C8" s="287"/>
      <c r="D8" s="281"/>
      <c r="E8" s="281"/>
      <c r="F8" s="281"/>
      <c r="G8" s="281"/>
      <c r="H8" s="281"/>
      <c r="I8" s="281"/>
      <c r="J8" s="281"/>
      <c r="K8" s="281"/>
      <c r="L8" s="281"/>
      <c r="M8" s="281"/>
      <c r="N8" s="281"/>
      <c r="O8" s="281"/>
      <c r="P8" s="281"/>
      <c r="Q8" s="281"/>
      <c r="R8" s="281"/>
      <c r="S8" s="281"/>
      <c r="T8" s="281"/>
      <c r="U8" s="281"/>
      <c r="V8" s="281"/>
      <c r="W8" s="281"/>
      <c r="X8" s="330"/>
      <c r="Z8" s="302"/>
      <c r="AA8" s="302"/>
    </row>
    <row r="9" spans="1:27" s="303" customFormat="1" ht="23.25">
      <c r="A9" s="331"/>
      <c r="B9" s="285" t="s">
        <v>45</v>
      </c>
      <c r="C9" s="287"/>
      <c r="D9" s="281"/>
      <c r="E9" s="281"/>
      <c r="F9" s="281"/>
      <c r="G9" s="281"/>
      <c r="H9" s="281"/>
      <c r="I9" s="281"/>
      <c r="J9" s="281"/>
      <c r="K9" s="281"/>
      <c r="L9" s="281"/>
      <c r="M9" s="281"/>
      <c r="N9" s="281"/>
      <c r="O9" s="281"/>
      <c r="P9" s="281"/>
      <c r="Q9" s="281"/>
      <c r="R9" s="281"/>
      <c r="S9" s="281"/>
      <c r="T9" s="281"/>
      <c r="U9" s="281"/>
      <c r="V9" s="281"/>
      <c r="W9" s="281"/>
      <c r="X9" s="332"/>
      <c r="Z9" s="304"/>
      <c r="AA9" s="304"/>
    </row>
    <row r="10" spans="1:27" s="305" customFormat="1" ht="15.75">
      <c r="A10" s="333"/>
      <c r="B10" s="340"/>
      <c r="C10" s="341"/>
      <c r="D10" s="342"/>
      <c r="E10" s="342"/>
      <c r="F10" s="342"/>
      <c r="G10" s="342"/>
      <c r="H10" s="342"/>
      <c r="I10" s="342"/>
      <c r="J10" s="342"/>
      <c r="K10" s="342"/>
      <c r="L10" s="342"/>
      <c r="M10" s="342"/>
      <c r="N10" s="342"/>
      <c r="O10" s="342"/>
      <c r="P10" s="342"/>
      <c r="Q10" s="342"/>
      <c r="R10" s="342"/>
      <c r="S10" s="342"/>
      <c r="T10" s="342"/>
      <c r="U10" s="342"/>
      <c r="V10" s="342"/>
      <c r="W10" s="342"/>
      <c r="X10" s="334"/>
      <c r="Z10" s="302"/>
      <c r="AA10" s="302"/>
    </row>
    <row r="11" spans="1:100" ht="15">
      <c r="A11" s="326"/>
      <c r="B11" s="343" t="s">
        <v>46</v>
      </c>
      <c r="C11" s="344"/>
      <c r="D11" s="345"/>
      <c r="E11" s="346"/>
      <c r="F11" s="291"/>
      <c r="G11" s="291"/>
      <c r="H11" s="291"/>
      <c r="I11" s="291"/>
      <c r="J11" s="291"/>
      <c r="K11" s="291"/>
      <c r="L11" s="291"/>
      <c r="M11" s="291"/>
      <c r="N11" s="291"/>
      <c r="O11" s="291"/>
      <c r="P11" s="291"/>
      <c r="Q11" s="291"/>
      <c r="R11" s="291"/>
      <c r="S11" s="291"/>
      <c r="T11" s="291"/>
      <c r="U11" s="291"/>
      <c r="V11" s="291"/>
      <c r="W11" s="291"/>
      <c r="X11" s="335"/>
      <c r="Y11" s="30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row>
    <row r="12" spans="1:100" ht="15">
      <c r="A12" s="326"/>
      <c r="B12" s="343"/>
      <c r="C12" s="347"/>
      <c r="D12" s="348"/>
      <c r="E12" s="348"/>
      <c r="F12" s="348"/>
      <c r="G12" s="348"/>
      <c r="H12" s="348"/>
      <c r="I12" s="348"/>
      <c r="J12" s="348"/>
      <c r="K12" s="348"/>
      <c r="L12" s="348"/>
      <c r="M12" s="348"/>
      <c r="N12" s="348"/>
      <c r="O12" s="348"/>
      <c r="P12" s="348"/>
      <c r="Q12" s="348"/>
      <c r="R12" s="348"/>
      <c r="S12" s="348"/>
      <c r="T12" s="348"/>
      <c r="U12" s="348"/>
      <c r="V12" s="348"/>
      <c r="W12" s="348"/>
      <c r="X12" s="335"/>
      <c r="Y12" s="30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6"/>
      <c r="CN12" s="306"/>
      <c r="CO12" s="306"/>
      <c r="CP12" s="306"/>
      <c r="CQ12" s="306"/>
      <c r="CR12" s="306"/>
      <c r="CS12" s="306"/>
      <c r="CT12" s="306"/>
      <c r="CU12" s="306"/>
      <c r="CV12" s="306"/>
    </row>
    <row r="13" spans="1:100" s="309" customFormat="1" ht="15.75">
      <c r="A13" s="336"/>
      <c r="B13" s="343" t="s">
        <v>47</v>
      </c>
      <c r="C13" s="349"/>
      <c r="D13" s="348"/>
      <c r="E13" s="348"/>
      <c r="F13" s="348"/>
      <c r="G13" s="348"/>
      <c r="H13" s="348"/>
      <c r="I13" s="348"/>
      <c r="J13" s="348"/>
      <c r="K13" s="348"/>
      <c r="L13" s="348"/>
      <c r="M13" s="348"/>
      <c r="N13" s="348"/>
      <c r="O13" s="348"/>
      <c r="P13" s="348"/>
      <c r="Q13" s="348"/>
      <c r="R13" s="348"/>
      <c r="S13" s="348"/>
      <c r="T13" s="348"/>
      <c r="U13" s="348"/>
      <c r="V13" s="348"/>
      <c r="W13" s="348"/>
      <c r="X13" s="337"/>
      <c r="Y13" s="307"/>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c r="CL13" s="307"/>
      <c r="CM13" s="307"/>
      <c r="CN13" s="307"/>
      <c r="CO13" s="307"/>
      <c r="CP13" s="307"/>
      <c r="CQ13" s="307"/>
      <c r="CR13" s="307"/>
      <c r="CS13" s="307"/>
      <c r="CT13" s="307"/>
      <c r="CU13" s="307"/>
      <c r="CV13" s="307"/>
    </row>
    <row r="14" spans="1:100" s="309" customFormat="1" ht="15.75">
      <c r="A14" s="336"/>
      <c r="B14" s="343"/>
      <c r="C14" s="349"/>
      <c r="D14" s="348"/>
      <c r="E14" s="348"/>
      <c r="F14" s="348"/>
      <c r="G14" s="348"/>
      <c r="H14" s="348"/>
      <c r="I14" s="348"/>
      <c r="J14" s="348"/>
      <c r="K14" s="348"/>
      <c r="L14" s="348"/>
      <c r="M14" s="348"/>
      <c r="N14" s="348"/>
      <c r="O14" s="348"/>
      <c r="P14" s="348"/>
      <c r="Q14" s="348"/>
      <c r="R14" s="348"/>
      <c r="S14" s="348"/>
      <c r="T14" s="348"/>
      <c r="U14" s="348"/>
      <c r="V14" s="348"/>
      <c r="W14" s="348"/>
      <c r="X14" s="337"/>
      <c r="Y14" s="307"/>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row>
    <row r="15" spans="1:100" s="309" customFormat="1" ht="15.75">
      <c r="A15" s="336"/>
      <c r="B15" s="343" t="s">
        <v>87</v>
      </c>
      <c r="C15" s="349"/>
      <c r="D15" s="348"/>
      <c r="E15" s="348"/>
      <c r="F15" s="348"/>
      <c r="G15" s="348"/>
      <c r="H15" s="348"/>
      <c r="I15" s="348"/>
      <c r="J15" s="348"/>
      <c r="K15" s="348"/>
      <c r="L15" s="348"/>
      <c r="M15" s="348"/>
      <c r="N15" s="348"/>
      <c r="O15" s="348"/>
      <c r="P15" s="348"/>
      <c r="Q15" s="348"/>
      <c r="R15" s="348"/>
      <c r="S15" s="348"/>
      <c r="T15" s="348"/>
      <c r="U15" s="348"/>
      <c r="V15" s="348"/>
      <c r="W15" s="348"/>
      <c r="X15" s="337"/>
      <c r="Y15" s="307"/>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7"/>
      <c r="BI15" s="307"/>
      <c r="BJ15" s="307"/>
      <c r="BK15" s="307"/>
      <c r="BL15" s="307"/>
      <c r="BM15" s="307"/>
      <c r="BN15" s="307"/>
      <c r="BO15" s="307"/>
      <c r="BP15" s="307"/>
      <c r="BQ15" s="307"/>
      <c r="BR15" s="307"/>
      <c r="BS15" s="307"/>
      <c r="BT15" s="307"/>
      <c r="BU15" s="307"/>
      <c r="BV15" s="307"/>
      <c r="BW15" s="307"/>
      <c r="BX15" s="307"/>
      <c r="BY15" s="307"/>
      <c r="BZ15" s="307"/>
      <c r="CA15" s="307"/>
      <c r="CB15" s="307"/>
      <c r="CC15" s="307"/>
      <c r="CD15" s="307"/>
      <c r="CE15" s="307"/>
      <c r="CF15" s="307"/>
      <c r="CG15" s="307"/>
      <c r="CH15" s="307"/>
      <c r="CI15" s="307"/>
      <c r="CJ15" s="307"/>
      <c r="CK15" s="307"/>
      <c r="CL15" s="307"/>
      <c r="CM15" s="307"/>
      <c r="CN15" s="307"/>
      <c r="CO15" s="307"/>
      <c r="CP15" s="307"/>
      <c r="CQ15" s="307"/>
      <c r="CR15" s="307"/>
      <c r="CS15" s="307"/>
      <c r="CT15" s="307"/>
      <c r="CU15" s="307"/>
      <c r="CV15" s="307"/>
    </row>
    <row r="16" spans="1:100" s="309" customFormat="1" ht="15.75">
      <c r="A16" s="336"/>
      <c r="B16" s="343"/>
      <c r="C16" s="349"/>
      <c r="D16" s="348"/>
      <c r="E16" s="348"/>
      <c r="F16" s="348"/>
      <c r="G16" s="348"/>
      <c r="H16" s="348"/>
      <c r="I16" s="348"/>
      <c r="J16" s="348"/>
      <c r="K16" s="348"/>
      <c r="L16" s="348"/>
      <c r="M16" s="348"/>
      <c r="N16" s="348"/>
      <c r="O16" s="348"/>
      <c r="P16" s="348"/>
      <c r="Q16" s="348"/>
      <c r="R16" s="348"/>
      <c r="S16" s="348"/>
      <c r="T16" s="348"/>
      <c r="U16" s="348"/>
      <c r="V16" s="348"/>
      <c r="W16" s="348"/>
      <c r="X16" s="337"/>
      <c r="Y16" s="307"/>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7"/>
      <c r="BI16" s="307"/>
      <c r="BJ16" s="307"/>
      <c r="BK16" s="307"/>
      <c r="BL16" s="307"/>
      <c r="BM16" s="307"/>
      <c r="BN16" s="307"/>
      <c r="BO16" s="307"/>
      <c r="BP16" s="307"/>
      <c r="BQ16" s="307"/>
      <c r="BR16" s="307"/>
      <c r="BS16" s="307"/>
      <c r="BT16" s="307"/>
      <c r="BU16" s="307"/>
      <c r="BV16" s="307"/>
      <c r="BW16" s="307"/>
      <c r="BX16" s="307"/>
      <c r="BY16" s="307"/>
      <c r="BZ16" s="307"/>
      <c r="CA16" s="307"/>
      <c r="CB16" s="307"/>
      <c r="CC16" s="307"/>
      <c r="CD16" s="307"/>
      <c r="CE16" s="307"/>
      <c r="CF16" s="307"/>
      <c r="CG16" s="307"/>
      <c r="CH16" s="307"/>
      <c r="CI16" s="307"/>
      <c r="CJ16" s="307"/>
      <c r="CK16" s="307"/>
      <c r="CL16" s="307"/>
      <c r="CM16" s="307"/>
      <c r="CN16" s="307"/>
      <c r="CO16" s="307"/>
      <c r="CP16" s="307"/>
      <c r="CQ16" s="307"/>
      <c r="CR16" s="307"/>
      <c r="CS16" s="307"/>
      <c r="CT16" s="307"/>
      <c r="CU16" s="307"/>
      <c r="CV16" s="307"/>
    </row>
    <row r="17" spans="1:100" s="309" customFormat="1" ht="15.75">
      <c r="A17" s="336"/>
      <c r="B17" s="343"/>
      <c r="C17" s="349" t="s">
        <v>99</v>
      </c>
      <c r="D17" s="350">
        <f>+'Time Saving'!C37</f>
        <v>4880.069010416667</v>
      </c>
      <c r="E17" s="350">
        <f>+D17</f>
        <v>4880.069010416667</v>
      </c>
      <c r="F17" s="350">
        <f aca="true" t="shared" si="1" ref="F17:W17">+E17</f>
        <v>4880.069010416667</v>
      </c>
      <c r="G17" s="350">
        <f t="shared" si="1"/>
        <v>4880.069010416667</v>
      </c>
      <c r="H17" s="350">
        <f t="shared" si="1"/>
        <v>4880.069010416667</v>
      </c>
      <c r="I17" s="350">
        <f t="shared" si="1"/>
        <v>4880.069010416667</v>
      </c>
      <c r="J17" s="350">
        <f t="shared" si="1"/>
        <v>4880.069010416667</v>
      </c>
      <c r="K17" s="350">
        <f t="shared" si="1"/>
        <v>4880.069010416667</v>
      </c>
      <c r="L17" s="350">
        <f t="shared" si="1"/>
        <v>4880.069010416667</v>
      </c>
      <c r="M17" s="350">
        <f t="shared" si="1"/>
        <v>4880.069010416667</v>
      </c>
      <c r="N17" s="350">
        <f t="shared" si="1"/>
        <v>4880.069010416667</v>
      </c>
      <c r="O17" s="350">
        <f t="shared" si="1"/>
        <v>4880.069010416667</v>
      </c>
      <c r="P17" s="350">
        <f t="shared" si="1"/>
        <v>4880.069010416667</v>
      </c>
      <c r="Q17" s="350">
        <f t="shared" si="1"/>
        <v>4880.069010416667</v>
      </c>
      <c r="R17" s="350">
        <f t="shared" si="1"/>
        <v>4880.069010416667</v>
      </c>
      <c r="S17" s="350">
        <f t="shared" si="1"/>
        <v>4880.069010416667</v>
      </c>
      <c r="T17" s="350">
        <f t="shared" si="1"/>
        <v>4880.069010416667</v>
      </c>
      <c r="U17" s="350">
        <f t="shared" si="1"/>
        <v>4880.069010416667</v>
      </c>
      <c r="V17" s="350">
        <f t="shared" si="1"/>
        <v>4880.069010416667</v>
      </c>
      <c r="W17" s="350">
        <f t="shared" si="1"/>
        <v>4880.069010416667</v>
      </c>
      <c r="X17" s="337"/>
      <c r="Y17" s="307"/>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row>
    <row r="18" spans="1:100" s="309" customFormat="1" ht="15.75">
      <c r="A18" s="336"/>
      <c r="B18" s="343"/>
      <c r="C18" s="349" t="s">
        <v>16</v>
      </c>
      <c r="D18" s="348"/>
      <c r="E18" s="348"/>
      <c r="F18" s="348"/>
      <c r="G18" s="348"/>
      <c r="H18" s="348"/>
      <c r="I18" s="348"/>
      <c r="J18" s="348"/>
      <c r="K18" s="348"/>
      <c r="L18" s="348"/>
      <c r="M18" s="348"/>
      <c r="N18" s="348"/>
      <c r="O18" s="348"/>
      <c r="P18" s="348"/>
      <c r="Q18" s="348"/>
      <c r="R18" s="348"/>
      <c r="S18" s="348"/>
      <c r="T18" s="348"/>
      <c r="U18" s="348"/>
      <c r="V18" s="348"/>
      <c r="W18" s="348"/>
      <c r="X18" s="337"/>
      <c r="Y18" s="307"/>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row>
    <row r="19" spans="1:100" s="309" customFormat="1" ht="15.75">
      <c r="A19" s="336"/>
      <c r="B19" s="343"/>
      <c r="C19" s="344" t="s">
        <v>82</v>
      </c>
      <c r="D19" s="350">
        <f>+Health!C47</f>
        <v>2021.551875</v>
      </c>
      <c r="E19" s="350">
        <f>+D19</f>
        <v>2021.551875</v>
      </c>
      <c r="F19" s="350">
        <f aca="true" t="shared" si="2" ref="F19:W19">+E19</f>
        <v>2021.551875</v>
      </c>
      <c r="G19" s="350">
        <f t="shared" si="2"/>
        <v>2021.551875</v>
      </c>
      <c r="H19" s="350">
        <f t="shared" si="2"/>
        <v>2021.551875</v>
      </c>
      <c r="I19" s="350">
        <f t="shared" si="2"/>
        <v>2021.551875</v>
      </c>
      <c r="J19" s="350">
        <f t="shared" si="2"/>
        <v>2021.551875</v>
      </c>
      <c r="K19" s="350">
        <f t="shared" si="2"/>
        <v>2021.551875</v>
      </c>
      <c r="L19" s="350">
        <f t="shared" si="2"/>
        <v>2021.551875</v>
      </c>
      <c r="M19" s="350">
        <f t="shared" si="2"/>
        <v>2021.551875</v>
      </c>
      <c r="N19" s="350">
        <f t="shared" si="2"/>
        <v>2021.551875</v>
      </c>
      <c r="O19" s="350">
        <f t="shared" si="2"/>
        <v>2021.551875</v>
      </c>
      <c r="P19" s="350">
        <f t="shared" si="2"/>
        <v>2021.551875</v>
      </c>
      <c r="Q19" s="350">
        <f t="shared" si="2"/>
        <v>2021.551875</v>
      </c>
      <c r="R19" s="350">
        <f t="shared" si="2"/>
        <v>2021.551875</v>
      </c>
      <c r="S19" s="350">
        <f t="shared" si="2"/>
        <v>2021.551875</v>
      </c>
      <c r="T19" s="350">
        <f t="shared" si="2"/>
        <v>2021.551875</v>
      </c>
      <c r="U19" s="350">
        <f t="shared" si="2"/>
        <v>2021.551875</v>
      </c>
      <c r="V19" s="350">
        <f t="shared" si="2"/>
        <v>2021.551875</v>
      </c>
      <c r="W19" s="350">
        <f t="shared" si="2"/>
        <v>2021.551875</v>
      </c>
      <c r="X19" s="337"/>
      <c r="Y19" s="307"/>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row>
    <row r="20" spans="1:100" s="309" customFormat="1" ht="15.75">
      <c r="A20" s="336"/>
      <c r="B20" s="343"/>
      <c r="C20" s="344" t="s">
        <v>86</v>
      </c>
      <c r="D20" s="350">
        <f>+Health!C48</f>
        <v>739.8238099999999</v>
      </c>
      <c r="E20" s="350">
        <f>+D20</f>
        <v>739.8238099999999</v>
      </c>
      <c r="F20" s="350">
        <f aca="true" t="shared" si="3" ref="F20:W20">+E20</f>
        <v>739.8238099999999</v>
      </c>
      <c r="G20" s="350">
        <f t="shared" si="3"/>
        <v>739.8238099999999</v>
      </c>
      <c r="H20" s="350">
        <f t="shared" si="3"/>
        <v>739.8238099999999</v>
      </c>
      <c r="I20" s="350">
        <f t="shared" si="3"/>
        <v>739.8238099999999</v>
      </c>
      <c r="J20" s="350">
        <f t="shared" si="3"/>
        <v>739.8238099999999</v>
      </c>
      <c r="K20" s="350">
        <f t="shared" si="3"/>
        <v>739.8238099999999</v>
      </c>
      <c r="L20" s="350">
        <f t="shared" si="3"/>
        <v>739.8238099999999</v>
      </c>
      <c r="M20" s="350">
        <f t="shared" si="3"/>
        <v>739.8238099999999</v>
      </c>
      <c r="N20" s="350">
        <f t="shared" si="3"/>
        <v>739.8238099999999</v>
      </c>
      <c r="O20" s="350">
        <f t="shared" si="3"/>
        <v>739.8238099999999</v>
      </c>
      <c r="P20" s="350">
        <f t="shared" si="3"/>
        <v>739.8238099999999</v>
      </c>
      <c r="Q20" s="350">
        <f t="shared" si="3"/>
        <v>739.8238099999999</v>
      </c>
      <c r="R20" s="350">
        <f t="shared" si="3"/>
        <v>739.8238099999999</v>
      </c>
      <c r="S20" s="350">
        <f t="shared" si="3"/>
        <v>739.8238099999999</v>
      </c>
      <c r="T20" s="350">
        <f t="shared" si="3"/>
        <v>739.8238099999999</v>
      </c>
      <c r="U20" s="350">
        <f t="shared" si="3"/>
        <v>739.8238099999999</v>
      </c>
      <c r="V20" s="350">
        <f t="shared" si="3"/>
        <v>739.8238099999999</v>
      </c>
      <c r="W20" s="350">
        <f t="shared" si="3"/>
        <v>739.8238099999999</v>
      </c>
      <c r="X20" s="337"/>
      <c r="Y20" s="307"/>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307"/>
      <c r="CL20" s="307"/>
      <c r="CM20" s="307"/>
      <c r="CN20" s="307"/>
      <c r="CO20" s="307"/>
      <c r="CP20" s="307"/>
      <c r="CQ20" s="307"/>
      <c r="CR20" s="307"/>
      <c r="CS20" s="307"/>
      <c r="CT20" s="307"/>
      <c r="CU20" s="307"/>
      <c r="CV20" s="307"/>
    </row>
    <row r="21" spans="1:100" s="309" customFormat="1" ht="15.75">
      <c r="A21" s="336"/>
      <c r="B21" s="343"/>
      <c r="C21" s="344" t="s">
        <v>84</v>
      </c>
      <c r="D21" s="350">
        <f>+Health!C49</f>
        <v>51.02011875</v>
      </c>
      <c r="E21" s="350">
        <f>+D21</f>
        <v>51.02011875</v>
      </c>
      <c r="F21" s="350">
        <f aca="true" t="shared" si="4" ref="F21:W21">+E21</f>
        <v>51.02011875</v>
      </c>
      <c r="G21" s="350">
        <f t="shared" si="4"/>
        <v>51.02011875</v>
      </c>
      <c r="H21" s="350">
        <f t="shared" si="4"/>
        <v>51.02011875</v>
      </c>
      <c r="I21" s="350">
        <f t="shared" si="4"/>
        <v>51.02011875</v>
      </c>
      <c r="J21" s="350">
        <f t="shared" si="4"/>
        <v>51.02011875</v>
      </c>
      <c r="K21" s="350">
        <f t="shared" si="4"/>
        <v>51.02011875</v>
      </c>
      <c r="L21" s="350">
        <f t="shared" si="4"/>
        <v>51.02011875</v>
      </c>
      <c r="M21" s="350">
        <f t="shared" si="4"/>
        <v>51.02011875</v>
      </c>
      <c r="N21" s="350">
        <f t="shared" si="4"/>
        <v>51.02011875</v>
      </c>
      <c r="O21" s="350">
        <f t="shared" si="4"/>
        <v>51.02011875</v>
      </c>
      <c r="P21" s="350">
        <f t="shared" si="4"/>
        <v>51.02011875</v>
      </c>
      <c r="Q21" s="350">
        <f t="shared" si="4"/>
        <v>51.02011875</v>
      </c>
      <c r="R21" s="350">
        <f t="shared" si="4"/>
        <v>51.02011875</v>
      </c>
      <c r="S21" s="350">
        <f t="shared" si="4"/>
        <v>51.02011875</v>
      </c>
      <c r="T21" s="350">
        <f t="shared" si="4"/>
        <v>51.02011875</v>
      </c>
      <c r="U21" s="350">
        <f t="shared" si="4"/>
        <v>51.02011875</v>
      </c>
      <c r="V21" s="350">
        <f t="shared" si="4"/>
        <v>51.02011875</v>
      </c>
      <c r="W21" s="350">
        <f t="shared" si="4"/>
        <v>51.02011875</v>
      </c>
      <c r="X21" s="337"/>
      <c r="Y21" s="307"/>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7"/>
      <c r="BI21" s="307"/>
      <c r="BJ21" s="307"/>
      <c r="BK21" s="307"/>
      <c r="BL21" s="307"/>
      <c r="BM21" s="307"/>
      <c r="BN21" s="307"/>
      <c r="BO21" s="307"/>
      <c r="BP21" s="307"/>
      <c r="BQ21" s="307"/>
      <c r="BR21" s="307"/>
      <c r="BS21" s="307"/>
      <c r="BT21" s="307"/>
      <c r="BU21" s="307"/>
      <c r="BV21" s="307"/>
      <c r="BW21" s="307"/>
      <c r="BX21" s="307"/>
      <c r="BY21" s="307"/>
      <c r="BZ21" s="307"/>
      <c r="CA21" s="307"/>
      <c r="CB21" s="307"/>
      <c r="CC21" s="307"/>
      <c r="CD21" s="307"/>
      <c r="CE21" s="307"/>
      <c r="CF21" s="307"/>
      <c r="CG21" s="307"/>
      <c r="CH21" s="307"/>
      <c r="CI21" s="307"/>
      <c r="CJ21" s="307"/>
      <c r="CK21" s="307"/>
      <c r="CL21" s="307"/>
      <c r="CM21" s="307"/>
      <c r="CN21" s="307"/>
      <c r="CO21" s="307"/>
      <c r="CP21" s="307"/>
      <c r="CQ21" s="307"/>
      <c r="CR21" s="307"/>
      <c r="CS21" s="307"/>
      <c r="CT21" s="307"/>
      <c r="CU21" s="307"/>
      <c r="CV21" s="307"/>
    </row>
    <row r="22" spans="1:100" s="309" customFormat="1" ht="15.75">
      <c r="A22" s="336"/>
      <c r="B22" s="343"/>
      <c r="C22" s="347" t="s">
        <v>98</v>
      </c>
      <c r="D22" s="350">
        <f aca="true" t="shared" si="5" ref="D22:W22">SUM(D19:D21)</f>
        <v>2812.39580375</v>
      </c>
      <c r="E22" s="350">
        <f t="shared" si="5"/>
        <v>2812.39580375</v>
      </c>
      <c r="F22" s="350">
        <f t="shared" si="5"/>
        <v>2812.39580375</v>
      </c>
      <c r="G22" s="350">
        <f t="shared" si="5"/>
        <v>2812.39580375</v>
      </c>
      <c r="H22" s="350">
        <f t="shared" si="5"/>
        <v>2812.39580375</v>
      </c>
      <c r="I22" s="350">
        <f t="shared" si="5"/>
        <v>2812.39580375</v>
      </c>
      <c r="J22" s="350">
        <f t="shared" si="5"/>
        <v>2812.39580375</v>
      </c>
      <c r="K22" s="350">
        <f t="shared" si="5"/>
        <v>2812.39580375</v>
      </c>
      <c r="L22" s="350">
        <f t="shared" si="5"/>
        <v>2812.39580375</v>
      </c>
      <c r="M22" s="350">
        <f t="shared" si="5"/>
        <v>2812.39580375</v>
      </c>
      <c r="N22" s="350">
        <f t="shared" si="5"/>
        <v>2812.39580375</v>
      </c>
      <c r="O22" s="350">
        <f t="shared" si="5"/>
        <v>2812.39580375</v>
      </c>
      <c r="P22" s="350">
        <f t="shared" si="5"/>
        <v>2812.39580375</v>
      </c>
      <c r="Q22" s="350">
        <f t="shared" si="5"/>
        <v>2812.39580375</v>
      </c>
      <c r="R22" s="350">
        <f t="shared" si="5"/>
        <v>2812.39580375</v>
      </c>
      <c r="S22" s="350">
        <f t="shared" si="5"/>
        <v>2812.39580375</v>
      </c>
      <c r="T22" s="350">
        <f t="shared" si="5"/>
        <v>2812.39580375</v>
      </c>
      <c r="U22" s="350">
        <f t="shared" si="5"/>
        <v>2812.39580375</v>
      </c>
      <c r="V22" s="350">
        <f t="shared" si="5"/>
        <v>2812.39580375</v>
      </c>
      <c r="W22" s="350">
        <f t="shared" si="5"/>
        <v>2812.39580375</v>
      </c>
      <c r="X22" s="337"/>
      <c r="Y22" s="307"/>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row>
    <row r="23" spans="1:100" s="309" customFormat="1" ht="15.75">
      <c r="A23" s="336"/>
      <c r="B23" s="343"/>
      <c r="C23" s="347"/>
      <c r="D23" s="350"/>
      <c r="E23" s="350"/>
      <c r="F23" s="350"/>
      <c r="G23" s="350"/>
      <c r="H23" s="350"/>
      <c r="I23" s="350"/>
      <c r="J23" s="350"/>
      <c r="K23" s="350"/>
      <c r="L23" s="350"/>
      <c r="M23" s="350"/>
      <c r="N23" s="350"/>
      <c r="O23" s="350"/>
      <c r="P23" s="350"/>
      <c r="Q23" s="350"/>
      <c r="R23" s="350"/>
      <c r="S23" s="350"/>
      <c r="T23" s="350"/>
      <c r="U23" s="350"/>
      <c r="V23" s="350"/>
      <c r="W23" s="350"/>
      <c r="X23" s="337"/>
      <c r="Y23" s="307"/>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7"/>
      <c r="CT23" s="307"/>
      <c r="CU23" s="307"/>
      <c r="CV23" s="307"/>
    </row>
    <row r="24" spans="1:100" s="309" customFormat="1" ht="15.75">
      <c r="A24" s="336"/>
      <c r="B24" s="343" t="s">
        <v>257</v>
      </c>
      <c r="C24" s="347"/>
      <c r="D24" s="350">
        <f>-(D17+D13+D22)</f>
        <v>-7692.464814166668</v>
      </c>
      <c r="E24" s="350">
        <f aca="true" t="shared" si="6" ref="E24:W24">-(E17+E13+E22)</f>
        <v>-7692.464814166668</v>
      </c>
      <c r="F24" s="350">
        <f t="shared" si="6"/>
        <v>-7692.464814166668</v>
      </c>
      <c r="G24" s="350">
        <f t="shared" si="6"/>
        <v>-7692.464814166668</v>
      </c>
      <c r="H24" s="350">
        <f t="shared" si="6"/>
        <v>-7692.464814166668</v>
      </c>
      <c r="I24" s="350">
        <f t="shared" si="6"/>
        <v>-7692.464814166668</v>
      </c>
      <c r="J24" s="350">
        <f t="shared" si="6"/>
        <v>-7692.464814166668</v>
      </c>
      <c r="K24" s="350">
        <f t="shared" si="6"/>
        <v>-7692.464814166668</v>
      </c>
      <c r="L24" s="350">
        <f t="shared" si="6"/>
        <v>-7692.464814166668</v>
      </c>
      <c r="M24" s="350">
        <f t="shared" si="6"/>
        <v>-7692.464814166668</v>
      </c>
      <c r="N24" s="350">
        <f t="shared" si="6"/>
        <v>-7692.464814166668</v>
      </c>
      <c r="O24" s="350">
        <f t="shared" si="6"/>
        <v>-7692.464814166668</v>
      </c>
      <c r="P24" s="350">
        <f t="shared" si="6"/>
        <v>-7692.464814166668</v>
      </c>
      <c r="Q24" s="350">
        <f t="shared" si="6"/>
        <v>-7692.464814166668</v>
      </c>
      <c r="R24" s="350">
        <f t="shared" si="6"/>
        <v>-7692.464814166668</v>
      </c>
      <c r="S24" s="350">
        <f t="shared" si="6"/>
        <v>-7692.464814166668</v>
      </c>
      <c r="T24" s="350">
        <f t="shared" si="6"/>
        <v>-7692.464814166668</v>
      </c>
      <c r="U24" s="350">
        <f t="shared" si="6"/>
        <v>-7692.464814166668</v>
      </c>
      <c r="V24" s="350">
        <f t="shared" si="6"/>
        <v>-7692.464814166668</v>
      </c>
      <c r="W24" s="350">
        <f t="shared" si="6"/>
        <v>-7692.464814166668</v>
      </c>
      <c r="X24" s="337"/>
      <c r="Y24" s="307"/>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307"/>
      <c r="CO24" s="307"/>
      <c r="CP24" s="307"/>
      <c r="CQ24" s="307"/>
      <c r="CR24" s="307"/>
      <c r="CS24" s="307"/>
      <c r="CT24" s="307"/>
      <c r="CU24" s="307"/>
      <c r="CV24" s="307"/>
    </row>
    <row r="25" spans="1:100" s="309" customFormat="1" ht="15.75">
      <c r="A25" s="336"/>
      <c r="B25" s="343"/>
      <c r="C25" s="347"/>
      <c r="D25" s="350"/>
      <c r="E25" s="350"/>
      <c r="F25" s="350"/>
      <c r="G25" s="350"/>
      <c r="H25" s="350"/>
      <c r="I25" s="350"/>
      <c r="J25" s="350"/>
      <c r="K25" s="350"/>
      <c r="L25" s="350"/>
      <c r="M25" s="350"/>
      <c r="N25" s="350"/>
      <c r="O25" s="350"/>
      <c r="P25" s="350"/>
      <c r="Q25" s="350"/>
      <c r="R25" s="350"/>
      <c r="S25" s="350"/>
      <c r="T25" s="350"/>
      <c r="U25" s="350"/>
      <c r="V25" s="350"/>
      <c r="W25" s="350"/>
      <c r="X25" s="337"/>
      <c r="Y25" s="307"/>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7"/>
      <c r="BI25" s="307"/>
      <c r="BJ25" s="307"/>
      <c r="BK25" s="307"/>
      <c r="BL25" s="307"/>
      <c r="BM25" s="307"/>
      <c r="BN25" s="307"/>
      <c r="BO25" s="307"/>
      <c r="BP25" s="307"/>
      <c r="BQ25" s="307"/>
      <c r="BR25" s="307"/>
      <c r="BS25" s="307"/>
      <c r="BT25" s="307"/>
      <c r="BU25" s="307"/>
      <c r="BV25" s="307"/>
      <c r="BW25" s="307"/>
      <c r="BX25" s="307"/>
      <c r="BY25" s="307"/>
      <c r="BZ25" s="307"/>
      <c r="CA25" s="307"/>
      <c r="CB25" s="307"/>
      <c r="CC25" s="307"/>
      <c r="CD25" s="307"/>
      <c r="CE25" s="307"/>
      <c r="CF25" s="307"/>
      <c r="CG25" s="307"/>
      <c r="CH25" s="307"/>
      <c r="CI25" s="307"/>
      <c r="CJ25" s="307"/>
      <c r="CK25" s="307"/>
      <c r="CL25" s="307"/>
      <c r="CM25" s="307"/>
      <c r="CN25" s="307"/>
      <c r="CO25" s="307"/>
      <c r="CP25" s="307"/>
      <c r="CQ25" s="307"/>
      <c r="CR25" s="307"/>
      <c r="CS25" s="307"/>
      <c r="CT25" s="307"/>
      <c r="CU25" s="307"/>
      <c r="CV25" s="307"/>
    </row>
    <row r="26" spans="1:100" s="309" customFormat="1" ht="15.75">
      <c r="A26" s="336"/>
      <c r="B26" s="343" t="s">
        <v>230</v>
      </c>
      <c r="C26" s="347"/>
      <c r="D26" s="350">
        <f>D11</f>
        <v>0</v>
      </c>
      <c r="E26" s="350">
        <f aca="true" t="shared" si="7" ref="E26:W26">E11</f>
        <v>0</v>
      </c>
      <c r="F26" s="350">
        <f t="shared" si="7"/>
        <v>0</v>
      </c>
      <c r="G26" s="350">
        <f t="shared" si="7"/>
        <v>0</v>
      </c>
      <c r="H26" s="350">
        <f t="shared" si="7"/>
        <v>0</v>
      </c>
      <c r="I26" s="350">
        <f t="shared" si="7"/>
        <v>0</v>
      </c>
      <c r="J26" s="350">
        <f t="shared" si="7"/>
        <v>0</v>
      </c>
      <c r="K26" s="350">
        <f t="shared" si="7"/>
        <v>0</v>
      </c>
      <c r="L26" s="350">
        <f t="shared" si="7"/>
        <v>0</v>
      </c>
      <c r="M26" s="350">
        <f t="shared" si="7"/>
        <v>0</v>
      </c>
      <c r="N26" s="350">
        <f t="shared" si="7"/>
        <v>0</v>
      </c>
      <c r="O26" s="350">
        <f t="shared" si="7"/>
        <v>0</v>
      </c>
      <c r="P26" s="350">
        <f t="shared" si="7"/>
        <v>0</v>
      </c>
      <c r="Q26" s="350">
        <f t="shared" si="7"/>
        <v>0</v>
      </c>
      <c r="R26" s="350">
        <f t="shared" si="7"/>
        <v>0</v>
      </c>
      <c r="S26" s="350">
        <f t="shared" si="7"/>
        <v>0</v>
      </c>
      <c r="T26" s="350">
        <f t="shared" si="7"/>
        <v>0</v>
      </c>
      <c r="U26" s="350">
        <f t="shared" si="7"/>
        <v>0</v>
      </c>
      <c r="V26" s="350">
        <f t="shared" si="7"/>
        <v>0</v>
      </c>
      <c r="W26" s="350">
        <f t="shared" si="7"/>
        <v>0</v>
      </c>
      <c r="X26" s="337"/>
      <c r="Y26" s="307"/>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c r="CR26" s="307"/>
      <c r="CS26" s="307"/>
      <c r="CT26" s="307"/>
      <c r="CU26" s="307"/>
      <c r="CV26" s="307"/>
    </row>
    <row r="27" spans="1:100" s="309" customFormat="1" ht="15.75">
      <c r="A27" s="336"/>
      <c r="B27" s="343"/>
      <c r="C27" s="347"/>
      <c r="D27" s="345"/>
      <c r="E27" s="348"/>
      <c r="F27" s="348"/>
      <c r="G27" s="348"/>
      <c r="H27" s="348"/>
      <c r="I27" s="348"/>
      <c r="J27" s="348"/>
      <c r="K27" s="348"/>
      <c r="L27" s="348"/>
      <c r="M27" s="348"/>
      <c r="N27" s="348"/>
      <c r="O27" s="348"/>
      <c r="P27" s="348"/>
      <c r="Q27" s="348"/>
      <c r="R27" s="348"/>
      <c r="S27" s="348"/>
      <c r="T27" s="348"/>
      <c r="U27" s="348"/>
      <c r="V27" s="348"/>
      <c r="W27" s="348"/>
      <c r="X27" s="337"/>
      <c r="Y27" s="307"/>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row>
    <row r="28" spans="1:100" s="309" customFormat="1" ht="15.75">
      <c r="A28" s="336"/>
      <c r="B28" s="343" t="s">
        <v>52</v>
      </c>
      <c r="C28" s="347"/>
      <c r="D28" s="350">
        <f>D24+D26</f>
        <v>-7692.464814166668</v>
      </c>
      <c r="E28" s="350">
        <f aca="true" t="shared" si="8" ref="E28:W28">E24+E26</f>
        <v>-7692.464814166668</v>
      </c>
      <c r="F28" s="350">
        <f t="shared" si="8"/>
        <v>-7692.464814166668</v>
      </c>
      <c r="G28" s="350">
        <f t="shared" si="8"/>
        <v>-7692.464814166668</v>
      </c>
      <c r="H28" s="350">
        <f t="shared" si="8"/>
        <v>-7692.464814166668</v>
      </c>
      <c r="I28" s="350">
        <f t="shared" si="8"/>
        <v>-7692.464814166668</v>
      </c>
      <c r="J28" s="350">
        <f t="shared" si="8"/>
        <v>-7692.464814166668</v>
      </c>
      <c r="K28" s="350">
        <f t="shared" si="8"/>
        <v>-7692.464814166668</v>
      </c>
      <c r="L28" s="350">
        <f t="shared" si="8"/>
        <v>-7692.464814166668</v>
      </c>
      <c r="M28" s="350">
        <f t="shared" si="8"/>
        <v>-7692.464814166668</v>
      </c>
      <c r="N28" s="350">
        <f t="shared" si="8"/>
        <v>-7692.464814166668</v>
      </c>
      <c r="O28" s="350">
        <f t="shared" si="8"/>
        <v>-7692.464814166668</v>
      </c>
      <c r="P28" s="350">
        <f t="shared" si="8"/>
        <v>-7692.464814166668</v>
      </c>
      <c r="Q28" s="350">
        <f t="shared" si="8"/>
        <v>-7692.464814166668</v>
      </c>
      <c r="R28" s="350">
        <f t="shared" si="8"/>
        <v>-7692.464814166668</v>
      </c>
      <c r="S28" s="350">
        <f t="shared" si="8"/>
        <v>-7692.464814166668</v>
      </c>
      <c r="T28" s="350">
        <f t="shared" si="8"/>
        <v>-7692.464814166668</v>
      </c>
      <c r="U28" s="350">
        <f t="shared" si="8"/>
        <v>-7692.464814166668</v>
      </c>
      <c r="V28" s="350">
        <f t="shared" si="8"/>
        <v>-7692.464814166668</v>
      </c>
      <c r="W28" s="350">
        <f t="shared" si="8"/>
        <v>-7692.464814166668</v>
      </c>
      <c r="X28" s="337"/>
      <c r="Y28" s="307"/>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07"/>
      <c r="CO28" s="307"/>
      <c r="CP28" s="307"/>
      <c r="CQ28" s="307"/>
      <c r="CR28" s="307"/>
      <c r="CS28" s="307"/>
      <c r="CT28" s="307"/>
      <c r="CU28" s="307"/>
      <c r="CV28" s="307"/>
    </row>
    <row r="29" spans="1:100" s="309" customFormat="1" ht="15.75">
      <c r="A29" s="336"/>
      <c r="B29" s="343"/>
      <c r="C29" s="347"/>
      <c r="D29" s="348"/>
      <c r="E29" s="348"/>
      <c r="F29" s="348"/>
      <c r="G29" s="348"/>
      <c r="H29" s="348"/>
      <c r="I29" s="348"/>
      <c r="J29" s="348"/>
      <c r="K29" s="348"/>
      <c r="L29" s="348"/>
      <c r="M29" s="348"/>
      <c r="N29" s="348"/>
      <c r="O29" s="348"/>
      <c r="P29" s="348"/>
      <c r="Q29" s="348"/>
      <c r="R29" s="348"/>
      <c r="S29" s="348"/>
      <c r="T29" s="348"/>
      <c r="U29" s="348"/>
      <c r="V29" s="348"/>
      <c r="W29" s="348"/>
      <c r="X29" s="337"/>
      <c r="Y29" s="307"/>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7"/>
      <c r="CN29" s="307"/>
      <c r="CO29" s="307"/>
      <c r="CP29" s="307"/>
      <c r="CQ29" s="307"/>
      <c r="CR29" s="307"/>
      <c r="CS29" s="307"/>
      <c r="CT29" s="307"/>
      <c r="CU29" s="307"/>
      <c r="CV29" s="307"/>
    </row>
    <row r="30" spans="1:100" ht="15">
      <c r="A30" s="326"/>
      <c r="B30" s="343"/>
      <c r="C30" s="344" t="s">
        <v>16</v>
      </c>
      <c r="D30" s="350"/>
      <c r="E30" s="350"/>
      <c r="F30" s="350"/>
      <c r="G30" s="350"/>
      <c r="H30" s="350"/>
      <c r="I30" s="350"/>
      <c r="J30" s="350"/>
      <c r="K30" s="350"/>
      <c r="L30" s="350"/>
      <c r="M30" s="350"/>
      <c r="N30" s="350"/>
      <c r="O30" s="350"/>
      <c r="P30" s="350"/>
      <c r="Q30" s="350"/>
      <c r="R30" s="350"/>
      <c r="S30" s="350"/>
      <c r="T30" s="350"/>
      <c r="U30" s="350"/>
      <c r="V30" s="350"/>
      <c r="W30" s="350"/>
      <c r="X30" s="335"/>
      <c r="Y30" s="30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row>
    <row r="31" spans="1:100" ht="15">
      <c r="A31" s="326"/>
      <c r="B31" s="285" t="s">
        <v>51</v>
      </c>
      <c r="C31" s="344"/>
      <c r="D31" s="350"/>
      <c r="E31" s="350"/>
      <c r="F31" s="350"/>
      <c r="G31" s="350"/>
      <c r="H31" s="350"/>
      <c r="I31" s="350"/>
      <c r="J31" s="350"/>
      <c r="K31" s="350"/>
      <c r="L31" s="350"/>
      <c r="M31" s="350"/>
      <c r="N31" s="350"/>
      <c r="O31" s="350"/>
      <c r="P31" s="350"/>
      <c r="Q31" s="350"/>
      <c r="R31" s="350"/>
      <c r="S31" s="350"/>
      <c r="T31" s="350"/>
      <c r="U31" s="350"/>
      <c r="V31" s="350"/>
      <c r="W31" s="350"/>
      <c r="X31" s="335"/>
      <c r="Y31" s="30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row>
    <row r="32" spans="1:100" ht="15">
      <c r="A32" s="326"/>
      <c r="B32" s="343"/>
      <c r="C32" s="344"/>
      <c r="D32" s="350"/>
      <c r="E32" s="350"/>
      <c r="F32" s="350"/>
      <c r="G32" s="350"/>
      <c r="H32" s="350"/>
      <c r="I32" s="350"/>
      <c r="J32" s="350"/>
      <c r="K32" s="350"/>
      <c r="L32" s="350"/>
      <c r="M32" s="350"/>
      <c r="N32" s="350"/>
      <c r="O32" s="350"/>
      <c r="P32" s="350"/>
      <c r="Q32" s="350"/>
      <c r="R32" s="350"/>
      <c r="S32" s="350"/>
      <c r="T32" s="350"/>
      <c r="U32" s="350"/>
      <c r="V32" s="350"/>
      <c r="W32" s="350"/>
      <c r="X32" s="335"/>
      <c r="Y32" s="30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row>
    <row r="33" spans="1:100" ht="15">
      <c r="A33" s="326"/>
      <c r="B33" s="343" t="s">
        <v>46</v>
      </c>
      <c r="C33" s="344"/>
      <c r="D33" s="350"/>
      <c r="E33" s="350"/>
      <c r="F33" s="350"/>
      <c r="G33" s="350"/>
      <c r="H33" s="350"/>
      <c r="I33" s="350"/>
      <c r="J33" s="350"/>
      <c r="K33" s="350"/>
      <c r="L33" s="350"/>
      <c r="M33" s="350"/>
      <c r="N33" s="350"/>
      <c r="O33" s="350"/>
      <c r="P33" s="350"/>
      <c r="Q33" s="350"/>
      <c r="R33" s="350"/>
      <c r="S33" s="350"/>
      <c r="T33" s="350"/>
      <c r="U33" s="350"/>
      <c r="V33" s="350"/>
      <c r="W33" s="350"/>
      <c r="X33" s="335"/>
      <c r="Y33" s="30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row>
    <row r="34" spans="1:100" ht="15">
      <c r="A34" s="326"/>
      <c r="B34" s="351"/>
      <c r="C34" s="352"/>
      <c r="D34" s="294"/>
      <c r="E34" s="294"/>
      <c r="F34" s="294"/>
      <c r="G34" s="294"/>
      <c r="H34" s="294"/>
      <c r="I34" s="294"/>
      <c r="J34" s="294"/>
      <c r="K34" s="294"/>
      <c r="L34" s="294"/>
      <c r="M34" s="294"/>
      <c r="N34" s="294"/>
      <c r="O34" s="294"/>
      <c r="P34" s="294"/>
      <c r="Q34" s="294"/>
      <c r="R34" s="294"/>
      <c r="S34" s="294"/>
      <c r="T34" s="294"/>
      <c r="U34" s="294"/>
      <c r="V34" s="294"/>
      <c r="W34" s="294"/>
      <c r="X34" s="335"/>
      <c r="Y34" s="30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row>
    <row r="35" spans="1:100" ht="15">
      <c r="A35" s="326"/>
      <c r="B35" s="343" t="s">
        <v>256</v>
      </c>
      <c r="C35" s="349"/>
      <c r="D35" s="350"/>
      <c r="E35" s="350"/>
      <c r="F35" s="350"/>
      <c r="G35" s="350"/>
      <c r="H35" s="350"/>
      <c r="I35" s="350"/>
      <c r="J35" s="350"/>
      <c r="K35" s="350"/>
      <c r="L35" s="350"/>
      <c r="M35" s="350"/>
      <c r="N35" s="350"/>
      <c r="O35" s="350"/>
      <c r="P35" s="350"/>
      <c r="Q35" s="350"/>
      <c r="R35" s="350"/>
      <c r="S35" s="350"/>
      <c r="T35" s="350"/>
      <c r="U35" s="350"/>
      <c r="V35" s="350"/>
      <c r="W35" s="350"/>
      <c r="X35" s="335"/>
      <c r="Y35" s="30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row>
    <row r="36" spans="1:100" ht="15">
      <c r="A36" s="326"/>
      <c r="B36" s="343"/>
      <c r="C36" s="344" t="s">
        <v>48</v>
      </c>
      <c r="D36" s="353">
        <f>+'Project Cost'!O40*D67</f>
        <v>31850.996450000002</v>
      </c>
      <c r="E36" s="354"/>
      <c r="F36" s="354"/>
      <c r="G36" s="354"/>
      <c r="H36" s="354"/>
      <c r="I36" s="354"/>
      <c r="J36" s="354"/>
      <c r="K36" s="354"/>
      <c r="L36" s="354"/>
      <c r="M36" s="354"/>
      <c r="N36" s="354"/>
      <c r="O36" s="354"/>
      <c r="P36" s="354"/>
      <c r="Q36" s="354"/>
      <c r="R36" s="354"/>
      <c r="S36" s="354"/>
      <c r="T36" s="354"/>
      <c r="U36" s="354"/>
      <c r="V36" s="354"/>
      <c r="W36" s="354"/>
      <c r="X36" s="335"/>
      <c r="Y36" s="30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row>
    <row r="37" spans="1:100" ht="15">
      <c r="A37" s="326"/>
      <c r="B37" s="343"/>
      <c r="C37" s="344" t="s">
        <v>101</v>
      </c>
      <c r="D37" s="294">
        <f>+'Time Saving'!O44*$D$67</f>
        <v>3123.2441666666664</v>
      </c>
      <c r="E37" s="354">
        <f>+D37*$D$67</f>
        <v>3123.2441666666664</v>
      </c>
      <c r="F37" s="354">
        <f aca="true" t="shared" si="9" ref="F37:W37">+E37*$D$67</f>
        <v>3123.2441666666664</v>
      </c>
      <c r="G37" s="354">
        <f t="shared" si="9"/>
        <v>3123.2441666666664</v>
      </c>
      <c r="H37" s="354">
        <f t="shared" si="9"/>
        <v>3123.2441666666664</v>
      </c>
      <c r="I37" s="354">
        <f t="shared" si="9"/>
        <v>3123.2441666666664</v>
      </c>
      <c r="J37" s="354">
        <f t="shared" si="9"/>
        <v>3123.2441666666664</v>
      </c>
      <c r="K37" s="354">
        <f t="shared" si="9"/>
        <v>3123.2441666666664</v>
      </c>
      <c r="L37" s="354">
        <f t="shared" si="9"/>
        <v>3123.2441666666664</v>
      </c>
      <c r="M37" s="354">
        <f t="shared" si="9"/>
        <v>3123.2441666666664</v>
      </c>
      <c r="N37" s="354">
        <f t="shared" si="9"/>
        <v>3123.2441666666664</v>
      </c>
      <c r="O37" s="354">
        <f t="shared" si="9"/>
        <v>3123.2441666666664</v>
      </c>
      <c r="P37" s="354">
        <f t="shared" si="9"/>
        <v>3123.2441666666664</v>
      </c>
      <c r="Q37" s="354">
        <f t="shared" si="9"/>
        <v>3123.2441666666664</v>
      </c>
      <c r="R37" s="354">
        <f t="shared" si="9"/>
        <v>3123.2441666666664</v>
      </c>
      <c r="S37" s="354">
        <f t="shared" si="9"/>
        <v>3123.2441666666664</v>
      </c>
      <c r="T37" s="354">
        <f t="shared" si="9"/>
        <v>3123.2441666666664</v>
      </c>
      <c r="U37" s="354">
        <f t="shared" si="9"/>
        <v>3123.2441666666664</v>
      </c>
      <c r="V37" s="354">
        <f t="shared" si="9"/>
        <v>3123.2441666666664</v>
      </c>
      <c r="W37" s="354">
        <f t="shared" si="9"/>
        <v>3123.2441666666664</v>
      </c>
      <c r="X37" s="335"/>
      <c r="Y37" s="30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row>
    <row r="38" spans="1:100" ht="15">
      <c r="A38" s="326"/>
      <c r="B38" s="343"/>
      <c r="C38" s="355" t="s">
        <v>49</v>
      </c>
      <c r="D38" s="354">
        <f>SUM(D36:D37)</f>
        <v>34974.24061666667</v>
      </c>
      <c r="E38" s="354">
        <f aca="true" t="shared" si="10" ref="E38:W38">SUM(E36:E37)</f>
        <v>3123.2441666666664</v>
      </c>
      <c r="F38" s="354">
        <f t="shared" si="10"/>
        <v>3123.2441666666664</v>
      </c>
      <c r="G38" s="354">
        <f t="shared" si="10"/>
        <v>3123.2441666666664</v>
      </c>
      <c r="H38" s="354">
        <f t="shared" si="10"/>
        <v>3123.2441666666664</v>
      </c>
      <c r="I38" s="354">
        <f t="shared" si="10"/>
        <v>3123.2441666666664</v>
      </c>
      <c r="J38" s="354">
        <f t="shared" si="10"/>
        <v>3123.2441666666664</v>
      </c>
      <c r="K38" s="354">
        <f t="shared" si="10"/>
        <v>3123.2441666666664</v>
      </c>
      <c r="L38" s="354">
        <f t="shared" si="10"/>
        <v>3123.2441666666664</v>
      </c>
      <c r="M38" s="354">
        <f t="shared" si="10"/>
        <v>3123.2441666666664</v>
      </c>
      <c r="N38" s="354">
        <f t="shared" si="10"/>
        <v>3123.2441666666664</v>
      </c>
      <c r="O38" s="354">
        <f t="shared" si="10"/>
        <v>3123.2441666666664</v>
      </c>
      <c r="P38" s="354">
        <f t="shared" si="10"/>
        <v>3123.2441666666664</v>
      </c>
      <c r="Q38" s="354">
        <f t="shared" si="10"/>
        <v>3123.2441666666664</v>
      </c>
      <c r="R38" s="354">
        <f t="shared" si="10"/>
        <v>3123.2441666666664</v>
      </c>
      <c r="S38" s="354">
        <f t="shared" si="10"/>
        <v>3123.2441666666664</v>
      </c>
      <c r="T38" s="354">
        <f t="shared" si="10"/>
        <v>3123.2441666666664</v>
      </c>
      <c r="U38" s="354">
        <f t="shared" si="10"/>
        <v>3123.2441666666664</v>
      </c>
      <c r="V38" s="354">
        <f t="shared" si="10"/>
        <v>3123.2441666666664</v>
      </c>
      <c r="W38" s="354">
        <f t="shared" si="10"/>
        <v>3123.2441666666664</v>
      </c>
      <c r="X38" s="335"/>
      <c r="Y38" s="30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row>
    <row r="39" spans="1:100" ht="15">
      <c r="A39" s="326"/>
      <c r="B39" s="343"/>
      <c r="C39" s="344"/>
      <c r="D39" s="354"/>
      <c r="E39" s="350"/>
      <c r="F39" s="350"/>
      <c r="G39" s="350"/>
      <c r="H39" s="350"/>
      <c r="I39" s="350"/>
      <c r="J39" s="350"/>
      <c r="K39" s="350"/>
      <c r="L39" s="350"/>
      <c r="M39" s="350"/>
      <c r="N39" s="350"/>
      <c r="O39" s="350"/>
      <c r="P39" s="350"/>
      <c r="Q39" s="350"/>
      <c r="R39" s="350"/>
      <c r="S39" s="350"/>
      <c r="T39" s="350"/>
      <c r="U39" s="350"/>
      <c r="V39" s="350"/>
      <c r="W39" s="350"/>
      <c r="X39" s="335"/>
      <c r="Y39" s="30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row>
    <row r="40" spans="1:100" ht="15">
      <c r="A40" s="326"/>
      <c r="B40" s="343" t="s">
        <v>87</v>
      </c>
      <c r="C40" s="349"/>
      <c r="D40" s="354"/>
      <c r="E40" s="350"/>
      <c r="F40" s="350"/>
      <c r="G40" s="350"/>
      <c r="H40" s="350"/>
      <c r="I40" s="350"/>
      <c r="J40" s="350"/>
      <c r="K40" s="350"/>
      <c r="L40" s="350"/>
      <c r="M40" s="350"/>
      <c r="N40" s="350"/>
      <c r="O40" s="350"/>
      <c r="P40" s="350"/>
      <c r="Q40" s="350"/>
      <c r="R40" s="350"/>
      <c r="S40" s="350"/>
      <c r="T40" s="350"/>
      <c r="U40" s="350"/>
      <c r="V40" s="350"/>
      <c r="W40" s="350"/>
      <c r="X40" s="335"/>
      <c r="Y40" s="30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row>
    <row r="41" spans="1:100" ht="15">
      <c r="A41" s="326"/>
      <c r="B41" s="343"/>
      <c r="C41" s="349"/>
      <c r="D41" s="354"/>
      <c r="E41" s="350"/>
      <c r="F41" s="350"/>
      <c r="G41" s="350"/>
      <c r="H41" s="350"/>
      <c r="I41" s="350"/>
      <c r="J41" s="350"/>
      <c r="K41" s="350"/>
      <c r="L41" s="350"/>
      <c r="M41" s="350"/>
      <c r="N41" s="350"/>
      <c r="O41" s="350"/>
      <c r="P41" s="350"/>
      <c r="Q41" s="350"/>
      <c r="R41" s="350"/>
      <c r="S41" s="350"/>
      <c r="T41" s="350"/>
      <c r="U41" s="350"/>
      <c r="V41" s="350"/>
      <c r="W41" s="350"/>
      <c r="X41" s="335"/>
      <c r="Y41" s="30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row>
    <row r="42" spans="1:100" ht="15">
      <c r="A42" s="326"/>
      <c r="B42" s="343"/>
      <c r="C42" s="349" t="s">
        <v>100</v>
      </c>
      <c r="D42" s="354">
        <f>+'Time Saving'!O37*$D$67</f>
        <v>42.77343750000001</v>
      </c>
      <c r="E42" s="350">
        <f>+D42*$D$67</f>
        <v>42.77343750000001</v>
      </c>
      <c r="F42" s="350">
        <f aca="true" t="shared" si="11" ref="F42:W42">+E42*$D$67</f>
        <v>42.77343750000001</v>
      </c>
      <c r="G42" s="350">
        <f t="shared" si="11"/>
        <v>42.77343750000001</v>
      </c>
      <c r="H42" s="350">
        <f t="shared" si="11"/>
        <v>42.77343750000001</v>
      </c>
      <c r="I42" s="350">
        <f t="shared" si="11"/>
        <v>42.77343750000001</v>
      </c>
      <c r="J42" s="350">
        <f t="shared" si="11"/>
        <v>42.77343750000001</v>
      </c>
      <c r="K42" s="350">
        <f t="shared" si="11"/>
        <v>42.77343750000001</v>
      </c>
      <c r="L42" s="350">
        <f t="shared" si="11"/>
        <v>42.77343750000001</v>
      </c>
      <c r="M42" s="350">
        <f t="shared" si="11"/>
        <v>42.77343750000001</v>
      </c>
      <c r="N42" s="350">
        <f t="shared" si="11"/>
        <v>42.77343750000001</v>
      </c>
      <c r="O42" s="350">
        <f t="shared" si="11"/>
        <v>42.77343750000001</v>
      </c>
      <c r="P42" s="350">
        <f t="shared" si="11"/>
        <v>42.77343750000001</v>
      </c>
      <c r="Q42" s="350">
        <f t="shared" si="11"/>
        <v>42.77343750000001</v>
      </c>
      <c r="R42" s="350">
        <f t="shared" si="11"/>
        <v>42.77343750000001</v>
      </c>
      <c r="S42" s="350">
        <f t="shared" si="11"/>
        <v>42.77343750000001</v>
      </c>
      <c r="T42" s="350">
        <f t="shared" si="11"/>
        <v>42.77343750000001</v>
      </c>
      <c r="U42" s="350">
        <f t="shared" si="11"/>
        <v>42.77343750000001</v>
      </c>
      <c r="V42" s="350">
        <f t="shared" si="11"/>
        <v>42.77343750000001</v>
      </c>
      <c r="W42" s="350">
        <f t="shared" si="11"/>
        <v>42.77343750000001</v>
      </c>
      <c r="X42" s="335"/>
      <c r="Y42" s="30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row>
    <row r="43" spans="1:100" ht="15">
      <c r="A43" s="326"/>
      <c r="B43" s="343"/>
      <c r="C43" s="349"/>
      <c r="D43" s="354"/>
      <c r="E43" s="350"/>
      <c r="F43" s="350"/>
      <c r="G43" s="350"/>
      <c r="H43" s="350"/>
      <c r="I43" s="350"/>
      <c r="J43" s="350"/>
      <c r="K43" s="350"/>
      <c r="L43" s="350"/>
      <c r="M43" s="350"/>
      <c r="N43" s="350"/>
      <c r="O43" s="350"/>
      <c r="P43" s="350"/>
      <c r="Q43" s="350"/>
      <c r="R43" s="350"/>
      <c r="S43" s="350"/>
      <c r="T43" s="350"/>
      <c r="U43" s="350"/>
      <c r="V43" s="350"/>
      <c r="W43" s="350"/>
      <c r="X43" s="335"/>
      <c r="Y43" s="30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row>
    <row r="44" spans="1:100" ht="15">
      <c r="A44" s="326"/>
      <c r="B44" s="343"/>
      <c r="C44" s="349" t="s">
        <v>81</v>
      </c>
      <c r="D44" s="354"/>
      <c r="E44" s="350"/>
      <c r="F44" s="350"/>
      <c r="G44" s="350"/>
      <c r="H44" s="350"/>
      <c r="I44" s="350"/>
      <c r="J44" s="350"/>
      <c r="K44" s="350"/>
      <c r="L44" s="350"/>
      <c r="M44" s="350"/>
      <c r="N44" s="350"/>
      <c r="O44" s="350"/>
      <c r="P44" s="350"/>
      <c r="Q44" s="350"/>
      <c r="R44" s="350"/>
      <c r="S44" s="350"/>
      <c r="T44" s="350"/>
      <c r="U44" s="350"/>
      <c r="V44" s="350"/>
      <c r="W44" s="350"/>
      <c r="X44" s="335"/>
      <c r="Y44" s="30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row>
    <row r="45" spans="1:100" ht="15">
      <c r="A45" s="326"/>
      <c r="B45" s="343"/>
      <c r="C45" s="344" t="s">
        <v>82</v>
      </c>
      <c r="D45" s="350">
        <f>+Health!O47*D67</f>
        <v>288.79312500000003</v>
      </c>
      <c r="E45" s="350">
        <f>+D45*$D$67</f>
        <v>288.79312500000003</v>
      </c>
      <c r="F45" s="350">
        <f aca="true" t="shared" si="12" ref="F45:W45">+E45*$D$67</f>
        <v>288.79312500000003</v>
      </c>
      <c r="G45" s="350">
        <f t="shared" si="12"/>
        <v>288.79312500000003</v>
      </c>
      <c r="H45" s="350">
        <f t="shared" si="12"/>
        <v>288.79312500000003</v>
      </c>
      <c r="I45" s="350">
        <f t="shared" si="12"/>
        <v>288.79312500000003</v>
      </c>
      <c r="J45" s="350">
        <f t="shared" si="12"/>
        <v>288.79312500000003</v>
      </c>
      <c r="K45" s="350">
        <f t="shared" si="12"/>
        <v>288.79312500000003</v>
      </c>
      <c r="L45" s="350">
        <f t="shared" si="12"/>
        <v>288.79312500000003</v>
      </c>
      <c r="M45" s="350">
        <f t="shared" si="12"/>
        <v>288.79312500000003</v>
      </c>
      <c r="N45" s="350">
        <f t="shared" si="12"/>
        <v>288.79312500000003</v>
      </c>
      <c r="O45" s="350">
        <f t="shared" si="12"/>
        <v>288.79312500000003</v>
      </c>
      <c r="P45" s="350">
        <f t="shared" si="12"/>
        <v>288.79312500000003</v>
      </c>
      <c r="Q45" s="350">
        <f t="shared" si="12"/>
        <v>288.79312500000003</v>
      </c>
      <c r="R45" s="350">
        <f t="shared" si="12"/>
        <v>288.79312500000003</v>
      </c>
      <c r="S45" s="350">
        <f t="shared" si="12"/>
        <v>288.79312500000003</v>
      </c>
      <c r="T45" s="350">
        <f t="shared" si="12"/>
        <v>288.79312500000003</v>
      </c>
      <c r="U45" s="350">
        <f t="shared" si="12"/>
        <v>288.79312500000003</v>
      </c>
      <c r="V45" s="350">
        <f t="shared" si="12"/>
        <v>288.79312500000003</v>
      </c>
      <c r="W45" s="350">
        <f t="shared" si="12"/>
        <v>288.79312500000003</v>
      </c>
      <c r="X45" s="335"/>
      <c r="Y45" s="30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row>
    <row r="46" spans="1:100" ht="15">
      <c r="A46" s="326"/>
      <c r="B46" s="343"/>
      <c r="C46" s="344" t="s">
        <v>86</v>
      </c>
      <c r="D46" s="350">
        <f>+Health!O48*D67</f>
        <v>0</v>
      </c>
      <c r="E46" s="350">
        <f>+D46*$D$67</f>
        <v>0</v>
      </c>
      <c r="F46" s="350">
        <f aca="true" t="shared" si="13" ref="F46:W46">+E46*$D$67</f>
        <v>0</v>
      </c>
      <c r="G46" s="350">
        <f t="shared" si="13"/>
        <v>0</v>
      </c>
      <c r="H46" s="350">
        <f t="shared" si="13"/>
        <v>0</v>
      </c>
      <c r="I46" s="350">
        <f t="shared" si="13"/>
        <v>0</v>
      </c>
      <c r="J46" s="350">
        <f t="shared" si="13"/>
        <v>0</v>
      </c>
      <c r="K46" s="350">
        <f t="shared" si="13"/>
        <v>0</v>
      </c>
      <c r="L46" s="350">
        <f t="shared" si="13"/>
        <v>0</v>
      </c>
      <c r="M46" s="350">
        <f t="shared" si="13"/>
        <v>0</v>
      </c>
      <c r="N46" s="350">
        <f t="shared" si="13"/>
        <v>0</v>
      </c>
      <c r="O46" s="350">
        <f t="shared" si="13"/>
        <v>0</v>
      </c>
      <c r="P46" s="350">
        <f t="shared" si="13"/>
        <v>0</v>
      </c>
      <c r="Q46" s="350">
        <f t="shared" si="13"/>
        <v>0</v>
      </c>
      <c r="R46" s="350">
        <f t="shared" si="13"/>
        <v>0</v>
      </c>
      <c r="S46" s="350">
        <f t="shared" si="13"/>
        <v>0</v>
      </c>
      <c r="T46" s="350">
        <f t="shared" si="13"/>
        <v>0</v>
      </c>
      <c r="U46" s="350">
        <f t="shared" si="13"/>
        <v>0</v>
      </c>
      <c r="V46" s="350">
        <f t="shared" si="13"/>
        <v>0</v>
      </c>
      <c r="W46" s="350">
        <f t="shared" si="13"/>
        <v>0</v>
      </c>
      <c r="X46" s="335"/>
      <c r="Y46" s="30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306"/>
      <c r="BI46" s="306"/>
      <c r="BJ46" s="306"/>
      <c r="BK46" s="306"/>
      <c r="BL46" s="306"/>
      <c r="BM46" s="306"/>
      <c r="BN46" s="306"/>
      <c r="BO46" s="306"/>
      <c r="BP46" s="306"/>
      <c r="BQ46" s="306"/>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row>
    <row r="47" spans="1:100" ht="15">
      <c r="A47" s="326"/>
      <c r="B47" s="343"/>
      <c r="C47" s="344" t="s">
        <v>84</v>
      </c>
      <c r="D47" s="350">
        <f>+Health!O49*D67</f>
        <v>0</v>
      </c>
      <c r="E47" s="350">
        <f>+D47*$D$67</f>
        <v>0</v>
      </c>
      <c r="F47" s="350">
        <f aca="true" t="shared" si="14" ref="F47:W47">+E47*$D$67</f>
        <v>0</v>
      </c>
      <c r="G47" s="350">
        <f t="shared" si="14"/>
        <v>0</v>
      </c>
      <c r="H47" s="350">
        <f t="shared" si="14"/>
        <v>0</v>
      </c>
      <c r="I47" s="350">
        <f t="shared" si="14"/>
        <v>0</v>
      </c>
      <c r="J47" s="350">
        <f t="shared" si="14"/>
        <v>0</v>
      </c>
      <c r="K47" s="350">
        <f t="shared" si="14"/>
        <v>0</v>
      </c>
      <c r="L47" s="350">
        <f t="shared" si="14"/>
        <v>0</v>
      </c>
      <c r="M47" s="350">
        <f t="shared" si="14"/>
        <v>0</v>
      </c>
      <c r="N47" s="350">
        <f t="shared" si="14"/>
        <v>0</v>
      </c>
      <c r="O47" s="350">
        <f t="shared" si="14"/>
        <v>0</v>
      </c>
      <c r="P47" s="350">
        <f t="shared" si="14"/>
        <v>0</v>
      </c>
      <c r="Q47" s="350">
        <f t="shared" si="14"/>
        <v>0</v>
      </c>
      <c r="R47" s="350">
        <f t="shared" si="14"/>
        <v>0</v>
      </c>
      <c r="S47" s="350">
        <f t="shared" si="14"/>
        <v>0</v>
      </c>
      <c r="T47" s="350">
        <f t="shared" si="14"/>
        <v>0</v>
      </c>
      <c r="U47" s="350">
        <f t="shared" si="14"/>
        <v>0</v>
      </c>
      <c r="V47" s="350">
        <f t="shared" si="14"/>
        <v>0</v>
      </c>
      <c r="W47" s="350">
        <f t="shared" si="14"/>
        <v>0</v>
      </c>
      <c r="X47" s="335"/>
      <c r="Y47" s="30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306"/>
      <c r="BI47" s="306"/>
      <c r="BJ47" s="306"/>
      <c r="BK47" s="306"/>
      <c r="BL47" s="306"/>
      <c r="BM47" s="306"/>
      <c r="BN47" s="306"/>
      <c r="BO47" s="306"/>
      <c r="BP47" s="306"/>
      <c r="BQ47" s="306"/>
      <c r="BR47" s="306"/>
      <c r="BS47" s="306"/>
      <c r="BT47" s="306"/>
      <c r="BU47" s="306"/>
      <c r="BV47" s="306"/>
      <c r="BW47" s="306"/>
      <c r="BX47" s="306"/>
      <c r="BY47" s="306"/>
      <c r="BZ47" s="306"/>
      <c r="CA47" s="306"/>
      <c r="CB47" s="306"/>
      <c r="CC47" s="306"/>
      <c r="CD47" s="306"/>
      <c r="CE47" s="306"/>
      <c r="CF47" s="306"/>
      <c r="CG47" s="306"/>
      <c r="CH47" s="306"/>
      <c r="CI47" s="306"/>
      <c r="CJ47" s="306"/>
      <c r="CK47" s="306"/>
      <c r="CL47" s="306"/>
      <c r="CM47" s="306"/>
      <c r="CN47" s="306"/>
      <c r="CO47" s="306"/>
      <c r="CP47" s="306"/>
      <c r="CQ47" s="306"/>
      <c r="CR47" s="306"/>
      <c r="CS47" s="306"/>
      <c r="CT47" s="306"/>
      <c r="CU47" s="306"/>
      <c r="CV47" s="306"/>
    </row>
    <row r="48" spans="1:100" ht="15">
      <c r="A48" s="326"/>
      <c r="B48" s="343"/>
      <c r="C48" s="347" t="s">
        <v>98</v>
      </c>
      <c r="D48" s="350">
        <f aca="true" t="shared" si="15" ref="D48:W48">SUM(D45:D47)</f>
        <v>288.79312500000003</v>
      </c>
      <c r="E48" s="350">
        <f t="shared" si="15"/>
        <v>288.79312500000003</v>
      </c>
      <c r="F48" s="350">
        <f t="shared" si="15"/>
        <v>288.79312500000003</v>
      </c>
      <c r="G48" s="350">
        <f t="shared" si="15"/>
        <v>288.79312500000003</v>
      </c>
      <c r="H48" s="350">
        <f t="shared" si="15"/>
        <v>288.79312500000003</v>
      </c>
      <c r="I48" s="350">
        <f t="shared" si="15"/>
        <v>288.79312500000003</v>
      </c>
      <c r="J48" s="350">
        <f t="shared" si="15"/>
        <v>288.79312500000003</v>
      </c>
      <c r="K48" s="350">
        <f t="shared" si="15"/>
        <v>288.79312500000003</v>
      </c>
      <c r="L48" s="350">
        <f t="shared" si="15"/>
        <v>288.79312500000003</v>
      </c>
      <c r="M48" s="350">
        <f t="shared" si="15"/>
        <v>288.79312500000003</v>
      </c>
      <c r="N48" s="350">
        <f t="shared" si="15"/>
        <v>288.79312500000003</v>
      </c>
      <c r="O48" s="350">
        <f t="shared" si="15"/>
        <v>288.79312500000003</v>
      </c>
      <c r="P48" s="350">
        <f t="shared" si="15"/>
        <v>288.79312500000003</v>
      </c>
      <c r="Q48" s="350">
        <f t="shared" si="15"/>
        <v>288.79312500000003</v>
      </c>
      <c r="R48" s="350">
        <f t="shared" si="15"/>
        <v>288.79312500000003</v>
      </c>
      <c r="S48" s="350">
        <f t="shared" si="15"/>
        <v>288.79312500000003</v>
      </c>
      <c r="T48" s="350">
        <f t="shared" si="15"/>
        <v>288.79312500000003</v>
      </c>
      <c r="U48" s="350">
        <f t="shared" si="15"/>
        <v>288.79312500000003</v>
      </c>
      <c r="V48" s="350">
        <f t="shared" si="15"/>
        <v>288.79312500000003</v>
      </c>
      <c r="W48" s="350">
        <f t="shared" si="15"/>
        <v>288.79312500000003</v>
      </c>
      <c r="X48" s="335"/>
      <c r="Y48" s="30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c r="CI48" s="306"/>
      <c r="CJ48" s="306"/>
      <c r="CK48" s="306"/>
      <c r="CL48" s="306"/>
      <c r="CM48" s="306"/>
      <c r="CN48" s="306"/>
      <c r="CO48" s="306"/>
      <c r="CP48" s="306"/>
      <c r="CQ48" s="306"/>
      <c r="CR48" s="306"/>
      <c r="CS48" s="306"/>
      <c r="CT48" s="306"/>
      <c r="CU48" s="306"/>
      <c r="CV48" s="306"/>
    </row>
    <row r="49" spans="1:100" ht="15">
      <c r="A49" s="326"/>
      <c r="B49" s="343"/>
      <c r="C49" s="344"/>
      <c r="D49" s="350"/>
      <c r="E49" s="350"/>
      <c r="F49" s="350"/>
      <c r="G49" s="350"/>
      <c r="H49" s="350"/>
      <c r="I49" s="350"/>
      <c r="J49" s="350"/>
      <c r="K49" s="350"/>
      <c r="L49" s="350"/>
      <c r="M49" s="350"/>
      <c r="N49" s="350"/>
      <c r="O49" s="350"/>
      <c r="P49" s="350"/>
      <c r="Q49" s="350"/>
      <c r="R49" s="350"/>
      <c r="S49" s="350"/>
      <c r="T49" s="350"/>
      <c r="U49" s="350"/>
      <c r="V49" s="350"/>
      <c r="W49" s="350"/>
      <c r="X49" s="335"/>
      <c r="Y49" s="30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306"/>
      <c r="BI49" s="306"/>
      <c r="BJ49" s="306"/>
      <c r="BK49" s="306"/>
      <c r="BL49" s="306"/>
      <c r="BM49" s="306"/>
      <c r="BN49" s="306"/>
      <c r="BO49" s="306"/>
      <c r="BP49" s="306"/>
      <c r="BQ49" s="306"/>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306"/>
      <c r="CV49" s="306"/>
    </row>
    <row r="50" spans="1:100" ht="15">
      <c r="A50" s="326"/>
      <c r="B50" s="343"/>
      <c r="C50" s="349" t="s">
        <v>88</v>
      </c>
      <c r="D50" s="354"/>
      <c r="E50" s="354">
        <f>+(('Income Creation'!D44+'Income Creation'!D45+'Income Creation'!D46)/1000000)*$D$70</f>
        <v>1585.153375</v>
      </c>
      <c r="F50" s="350">
        <f>+E50*$D$70</f>
        <v>1585.153375</v>
      </c>
      <c r="G50" s="350">
        <f aca="true" t="shared" si="16" ref="G50:W50">+F50*$D$70</f>
        <v>1585.153375</v>
      </c>
      <c r="H50" s="350">
        <f t="shared" si="16"/>
        <v>1585.153375</v>
      </c>
      <c r="I50" s="350">
        <f t="shared" si="16"/>
        <v>1585.153375</v>
      </c>
      <c r="J50" s="350">
        <f t="shared" si="16"/>
        <v>1585.153375</v>
      </c>
      <c r="K50" s="350">
        <f t="shared" si="16"/>
        <v>1585.153375</v>
      </c>
      <c r="L50" s="350">
        <f t="shared" si="16"/>
        <v>1585.153375</v>
      </c>
      <c r="M50" s="350">
        <f t="shared" si="16"/>
        <v>1585.153375</v>
      </c>
      <c r="N50" s="350">
        <f t="shared" si="16"/>
        <v>1585.153375</v>
      </c>
      <c r="O50" s="350">
        <f t="shared" si="16"/>
        <v>1585.153375</v>
      </c>
      <c r="P50" s="350">
        <f t="shared" si="16"/>
        <v>1585.153375</v>
      </c>
      <c r="Q50" s="350">
        <f t="shared" si="16"/>
        <v>1585.153375</v>
      </c>
      <c r="R50" s="350">
        <f t="shared" si="16"/>
        <v>1585.153375</v>
      </c>
      <c r="S50" s="350">
        <f t="shared" si="16"/>
        <v>1585.153375</v>
      </c>
      <c r="T50" s="350">
        <f t="shared" si="16"/>
        <v>1585.153375</v>
      </c>
      <c r="U50" s="350">
        <f t="shared" si="16"/>
        <v>1585.153375</v>
      </c>
      <c r="V50" s="350">
        <f t="shared" si="16"/>
        <v>1585.153375</v>
      </c>
      <c r="W50" s="350">
        <f t="shared" si="16"/>
        <v>1585.153375</v>
      </c>
      <c r="X50" s="335"/>
      <c r="Y50" s="30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306"/>
      <c r="CV50" s="306"/>
    </row>
    <row r="51" spans="1:100" ht="15">
      <c r="A51" s="326"/>
      <c r="B51" s="343"/>
      <c r="C51" s="344"/>
      <c r="D51" s="354"/>
      <c r="E51" s="350"/>
      <c r="F51" s="350"/>
      <c r="G51" s="350"/>
      <c r="H51" s="350"/>
      <c r="I51" s="350"/>
      <c r="J51" s="350"/>
      <c r="K51" s="350"/>
      <c r="L51" s="350"/>
      <c r="M51" s="350"/>
      <c r="N51" s="350"/>
      <c r="O51" s="350"/>
      <c r="P51" s="350"/>
      <c r="Q51" s="350"/>
      <c r="R51" s="350"/>
      <c r="S51" s="350"/>
      <c r="T51" s="350"/>
      <c r="U51" s="350"/>
      <c r="V51" s="350"/>
      <c r="W51" s="350"/>
      <c r="X51" s="335"/>
      <c r="Y51" s="30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06"/>
      <c r="CN51" s="306"/>
      <c r="CO51" s="306"/>
      <c r="CP51" s="306"/>
      <c r="CQ51" s="306"/>
      <c r="CR51" s="306"/>
      <c r="CS51" s="306"/>
      <c r="CT51" s="306"/>
      <c r="CU51" s="306"/>
      <c r="CV51" s="306"/>
    </row>
    <row r="52" spans="1:100" ht="15">
      <c r="A52" s="326"/>
      <c r="B52" s="343" t="s">
        <v>49</v>
      </c>
      <c r="C52" s="344"/>
      <c r="D52" s="354">
        <f>-(D38+D48+D42)</f>
        <v>-35305.807179166666</v>
      </c>
      <c r="E52" s="354">
        <f aca="true" t="shared" si="17" ref="E52:W52">-(E38+E48+E42)</f>
        <v>-3454.8107291666665</v>
      </c>
      <c r="F52" s="354">
        <f t="shared" si="17"/>
        <v>-3454.8107291666665</v>
      </c>
      <c r="G52" s="354">
        <f t="shared" si="17"/>
        <v>-3454.8107291666665</v>
      </c>
      <c r="H52" s="354">
        <f t="shared" si="17"/>
        <v>-3454.8107291666665</v>
      </c>
      <c r="I52" s="354">
        <f t="shared" si="17"/>
        <v>-3454.8107291666665</v>
      </c>
      <c r="J52" s="354">
        <f t="shared" si="17"/>
        <v>-3454.8107291666665</v>
      </c>
      <c r="K52" s="354">
        <f t="shared" si="17"/>
        <v>-3454.8107291666665</v>
      </c>
      <c r="L52" s="354">
        <f t="shared" si="17"/>
        <v>-3454.8107291666665</v>
      </c>
      <c r="M52" s="354">
        <f t="shared" si="17"/>
        <v>-3454.8107291666665</v>
      </c>
      <c r="N52" s="354">
        <f t="shared" si="17"/>
        <v>-3454.8107291666665</v>
      </c>
      <c r="O52" s="354">
        <f t="shared" si="17"/>
        <v>-3454.8107291666665</v>
      </c>
      <c r="P52" s="354">
        <f t="shared" si="17"/>
        <v>-3454.8107291666665</v>
      </c>
      <c r="Q52" s="354">
        <f t="shared" si="17"/>
        <v>-3454.8107291666665</v>
      </c>
      <c r="R52" s="354">
        <f t="shared" si="17"/>
        <v>-3454.8107291666665</v>
      </c>
      <c r="S52" s="354">
        <f t="shared" si="17"/>
        <v>-3454.8107291666665</v>
      </c>
      <c r="T52" s="354">
        <f t="shared" si="17"/>
        <v>-3454.8107291666665</v>
      </c>
      <c r="U52" s="354">
        <f t="shared" si="17"/>
        <v>-3454.8107291666665</v>
      </c>
      <c r="V52" s="354">
        <f t="shared" si="17"/>
        <v>-3454.8107291666665</v>
      </c>
      <c r="W52" s="354">
        <f t="shared" si="17"/>
        <v>-3454.8107291666665</v>
      </c>
      <c r="X52" s="335"/>
      <c r="Y52" s="30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306"/>
      <c r="BI52" s="306"/>
      <c r="BJ52" s="306"/>
      <c r="BK52" s="306"/>
      <c r="BL52" s="306"/>
      <c r="BM52" s="306"/>
      <c r="BN52" s="306"/>
      <c r="BO52" s="306"/>
      <c r="BP52" s="306"/>
      <c r="BQ52" s="306"/>
      <c r="BR52" s="306"/>
      <c r="BS52" s="306"/>
      <c r="BT52" s="306"/>
      <c r="BU52" s="306"/>
      <c r="BV52" s="306"/>
      <c r="BW52" s="306"/>
      <c r="BX52" s="306"/>
      <c r="BY52" s="306"/>
      <c r="BZ52" s="306"/>
      <c r="CA52" s="306"/>
      <c r="CB52" s="306"/>
      <c r="CC52" s="306"/>
      <c r="CD52" s="306"/>
      <c r="CE52" s="306"/>
      <c r="CF52" s="306"/>
      <c r="CG52" s="306"/>
      <c r="CH52" s="306"/>
      <c r="CI52" s="306"/>
      <c r="CJ52" s="306"/>
      <c r="CK52" s="306"/>
      <c r="CL52" s="306"/>
      <c r="CM52" s="306"/>
      <c r="CN52" s="306"/>
      <c r="CO52" s="306"/>
      <c r="CP52" s="306"/>
      <c r="CQ52" s="306"/>
      <c r="CR52" s="306"/>
      <c r="CS52" s="306"/>
      <c r="CT52" s="306"/>
      <c r="CU52" s="306"/>
      <c r="CV52" s="306"/>
    </row>
    <row r="53" spans="1:100" ht="15">
      <c r="A53" s="326"/>
      <c r="B53" s="343"/>
      <c r="C53" s="344"/>
      <c r="D53" s="354"/>
      <c r="E53" s="350"/>
      <c r="F53" s="350"/>
      <c r="G53" s="350"/>
      <c r="H53" s="350"/>
      <c r="I53" s="350"/>
      <c r="J53" s="350"/>
      <c r="K53" s="350"/>
      <c r="L53" s="350"/>
      <c r="M53" s="350"/>
      <c r="N53" s="350"/>
      <c r="O53" s="350"/>
      <c r="P53" s="350"/>
      <c r="Q53" s="350"/>
      <c r="R53" s="350"/>
      <c r="S53" s="350"/>
      <c r="T53" s="350"/>
      <c r="U53" s="350"/>
      <c r="V53" s="350"/>
      <c r="W53" s="350"/>
      <c r="X53" s="335"/>
      <c r="Y53" s="30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306"/>
      <c r="BI53" s="306"/>
      <c r="BJ53" s="306"/>
      <c r="BK53" s="306"/>
      <c r="BL53" s="306"/>
      <c r="BM53" s="306"/>
      <c r="BN53" s="306"/>
      <c r="BO53" s="306"/>
      <c r="BP53" s="306"/>
      <c r="BQ53" s="306"/>
      <c r="BR53" s="306"/>
      <c r="BS53" s="306"/>
      <c r="BT53" s="306"/>
      <c r="BU53" s="306"/>
      <c r="BV53" s="306"/>
      <c r="BW53" s="306"/>
      <c r="BX53" s="306"/>
      <c r="BY53" s="306"/>
      <c r="BZ53" s="306"/>
      <c r="CA53" s="306"/>
      <c r="CB53" s="306"/>
      <c r="CC53" s="306"/>
      <c r="CD53" s="306"/>
      <c r="CE53" s="306"/>
      <c r="CF53" s="306"/>
      <c r="CG53" s="306"/>
      <c r="CH53" s="306"/>
      <c r="CI53" s="306"/>
      <c r="CJ53" s="306"/>
      <c r="CK53" s="306"/>
      <c r="CL53" s="306"/>
      <c r="CM53" s="306"/>
      <c r="CN53" s="306"/>
      <c r="CO53" s="306"/>
      <c r="CP53" s="306"/>
      <c r="CQ53" s="306"/>
      <c r="CR53" s="306"/>
      <c r="CS53" s="306"/>
      <c r="CT53" s="306"/>
      <c r="CU53" s="306"/>
      <c r="CV53" s="306"/>
    </row>
    <row r="54" spans="1:100" ht="15">
      <c r="A54" s="326"/>
      <c r="B54" s="343" t="s">
        <v>230</v>
      </c>
      <c r="C54" s="344"/>
      <c r="D54" s="354">
        <f>D33+D50</f>
        <v>0</v>
      </c>
      <c r="E54" s="354">
        <f aca="true" t="shared" si="18" ref="E54:W54">E33+E50</f>
        <v>1585.153375</v>
      </c>
      <c r="F54" s="354">
        <f t="shared" si="18"/>
        <v>1585.153375</v>
      </c>
      <c r="G54" s="354">
        <f t="shared" si="18"/>
        <v>1585.153375</v>
      </c>
      <c r="H54" s="354">
        <f t="shared" si="18"/>
        <v>1585.153375</v>
      </c>
      <c r="I54" s="354">
        <f t="shared" si="18"/>
        <v>1585.153375</v>
      </c>
      <c r="J54" s="354">
        <f t="shared" si="18"/>
        <v>1585.153375</v>
      </c>
      <c r="K54" s="354">
        <f t="shared" si="18"/>
        <v>1585.153375</v>
      </c>
      <c r="L54" s="354">
        <f t="shared" si="18"/>
        <v>1585.153375</v>
      </c>
      <c r="M54" s="354">
        <f t="shared" si="18"/>
        <v>1585.153375</v>
      </c>
      <c r="N54" s="354">
        <f t="shared" si="18"/>
        <v>1585.153375</v>
      </c>
      <c r="O54" s="354">
        <f t="shared" si="18"/>
        <v>1585.153375</v>
      </c>
      <c r="P54" s="354">
        <f t="shared" si="18"/>
        <v>1585.153375</v>
      </c>
      <c r="Q54" s="354">
        <f t="shared" si="18"/>
        <v>1585.153375</v>
      </c>
      <c r="R54" s="354">
        <f t="shared" si="18"/>
        <v>1585.153375</v>
      </c>
      <c r="S54" s="354">
        <f t="shared" si="18"/>
        <v>1585.153375</v>
      </c>
      <c r="T54" s="354">
        <f t="shared" si="18"/>
        <v>1585.153375</v>
      </c>
      <c r="U54" s="354">
        <f t="shared" si="18"/>
        <v>1585.153375</v>
      </c>
      <c r="V54" s="354">
        <f t="shared" si="18"/>
        <v>1585.153375</v>
      </c>
      <c r="W54" s="354">
        <f t="shared" si="18"/>
        <v>1585.153375</v>
      </c>
      <c r="X54" s="335"/>
      <c r="Y54" s="30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306"/>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row>
    <row r="55" spans="1:100" ht="15">
      <c r="A55" s="326"/>
      <c r="B55" s="343"/>
      <c r="C55" s="344"/>
      <c r="D55" s="354"/>
      <c r="E55" s="350"/>
      <c r="F55" s="350"/>
      <c r="G55" s="350"/>
      <c r="H55" s="350"/>
      <c r="I55" s="350"/>
      <c r="J55" s="350"/>
      <c r="K55" s="350"/>
      <c r="L55" s="350"/>
      <c r="M55" s="350"/>
      <c r="N55" s="350"/>
      <c r="O55" s="350"/>
      <c r="P55" s="350"/>
      <c r="Q55" s="350"/>
      <c r="R55" s="350"/>
      <c r="S55" s="350"/>
      <c r="T55" s="350"/>
      <c r="U55" s="350"/>
      <c r="V55" s="350"/>
      <c r="W55" s="350"/>
      <c r="X55" s="335"/>
      <c r="Y55" s="30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c r="CV55" s="306"/>
    </row>
    <row r="56" spans="1:100" ht="15">
      <c r="A56" s="326"/>
      <c r="B56" s="343" t="s">
        <v>52</v>
      </c>
      <c r="C56" s="347"/>
      <c r="D56" s="356">
        <f>D52+D54</f>
        <v>-35305.807179166666</v>
      </c>
      <c r="E56" s="356">
        <f aca="true" t="shared" si="19" ref="E56:W56">E52+E54</f>
        <v>-1869.6573541666664</v>
      </c>
      <c r="F56" s="356">
        <f t="shared" si="19"/>
        <v>-1869.6573541666664</v>
      </c>
      <c r="G56" s="356">
        <f t="shared" si="19"/>
        <v>-1869.6573541666664</v>
      </c>
      <c r="H56" s="356">
        <f t="shared" si="19"/>
        <v>-1869.6573541666664</v>
      </c>
      <c r="I56" s="356">
        <f t="shared" si="19"/>
        <v>-1869.6573541666664</v>
      </c>
      <c r="J56" s="356">
        <f t="shared" si="19"/>
        <v>-1869.6573541666664</v>
      </c>
      <c r="K56" s="356">
        <f t="shared" si="19"/>
        <v>-1869.6573541666664</v>
      </c>
      <c r="L56" s="356">
        <f t="shared" si="19"/>
        <v>-1869.6573541666664</v>
      </c>
      <c r="M56" s="356">
        <f t="shared" si="19"/>
        <v>-1869.6573541666664</v>
      </c>
      <c r="N56" s="356">
        <f t="shared" si="19"/>
        <v>-1869.6573541666664</v>
      </c>
      <c r="O56" s="356">
        <f t="shared" si="19"/>
        <v>-1869.6573541666664</v>
      </c>
      <c r="P56" s="356">
        <f t="shared" si="19"/>
        <v>-1869.6573541666664</v>
      </c>
      <c r="Q56" s="356">
        <f t="shared" si="19"/>
        <v>-1869.6573541666664</v>
      </c>
      <c r="R56" s="356">
        <f t="shared" si="19"/>
        <v>-1869.6573541666664</v>
      </c>
      <c r="S56" s="356">
        <f t="shared" si="19"/>
        <v>-1869.6573541666664</v>
      </c>
      <c r="T56" s="356">
        <f t="shared" si="19"/>
        <v>-1869.6573541666664</v>
      </c>
      <c r="U56" s="356">
        <f t="shared" si="19"/>
        <v>-1869.6573541666664</v>
      </c>
      <c r="V56" s="356">
        <f t="shared" si="19"/>
        <v>-1869.6573541666664</v>
      </c>
      <c r="W56" s="356">
        <f t="shared" si="19"/>
        <v>-1869.6573541666664</v>
      </c>
      <c r="X56" s="335"/>
      <c r="Y56" s="306"/>
      <c r="Z56" s="310"/>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6"/>
      <c r="BB56" s="296"/>
      <c r="BC56" s="296"/>
      <c r="BD56" s="296"/>
      <c r="BE56" s="296"/>
      <c r="BF56" s="296"/>
      <c r="BG56" s="296"/>
      <c r="BH56" s="306"/>
      <c r="BI56" s="306"/>
      <c r="BJ56" s="306"/>
      <c r="BK56" s="306"/>
      <c r="BL56" s="306"/>
      <c r="BM56" s="306"/>
      <c r="BN56" s="306"/>
      <c r="BO56" s="306"/>
      <c r="BP56" s="306"/>
      <c r="BQ56" s="306"/>
      <c r="BR56" s="306"/>
      <c r="BS56" s="306"/>
      <c r="BT56" s="306"/>
      <c r="BU56" s="306"/>
      <c r="BV56" s="306"/>
      <c r="BW56" s="306"/>
      <c r="BX56" s="306"/>
      <c r="BY56" s="306"/>
      <c r="BZ56" s="306"/>
      <c r="CA56" s="306"/>
      <c r="CB56" s="306"/>
      <c r="CC56" s="306"/>
      <c r="CD56" s="306"/>
      <c r="CE56" s="306"/>
      <c r="CF56" s="306"/>
      <c r="CG56" s="306"/>
      <c r="CH56" s="306"/>
      <c r="CI56" s="306"/>
      <c r="CJ56" s="306"/>
      <c r="CK56" s="306"/>
      <c r="CL56" s="306"/>
      <c r="CM56" s="306"/>
      <c r="CN56" s="306"/>
      <c r="CO56" s="306"/>
      <c r="CP56" s="306"/>
      <c r="CQ56" s="306"/>
      <c r="CR56" s="306"/>
      <c r="CS56" s="306"/>
      <c r="CT56" s="306"/>
      <c r="CU56" s="306"/>
      <c r="CV56" s="306"/>
    </row>
    <row r="57" spans="1:100" ht="15">
      <c r="A57" s="326"/>
      <c r="B57" s="343"/>
      <c r="C57" s="347"/>
      <c r="D57" s="357"/>
      <c r="E57" s="357"/>
      <c r="F57" s="357"/>
      <c r="G57" s="357"/>
      <c r="H57" s="357"/>
      <c r="I57" s="357"/>
      <c r="J57" s="357"/>
      <c r="K57" s="357"/>
      <c r="L57" s="357"/>
      <c r="M57" s="357"/>
      <c r="N57" s="357"/>
      <c r="O57" s="357"/>
      <c r="P57" s="357"/>
      <c r="Q57" s="357"/>
      <c r="R57" s="357"/>
      <c r="S57" s="357"/>
      <c r="T57" s="357"/>
      <c r="U57" s="357"/>
      <c r="V57" s="357"/>
      <c r="W57" s="357"/>
      <c r="X57" s="335"/>
      <c r="Y57" s="306"/>
      <c r="Z57" s="310"/>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6"/>
      <c r="BB57" s="296"/>
      <c r="BC57" s="296"/>
      <c r="BD57" s="296"/>
      <c r="BE57" s="296"/>
      <c r="BF57" s="296"/>
      <c r="BG57" s="29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6"/>
      <c r="CO57" s="306"/>
      <c r="CP57" s="306"/>
      <c r="CQ57" s="306"/>
      <c r="CR57" s="306"/>
      <c r="CS57" s="306"/>
      <c r="CT57" s="306"/>
      <c r="CU57" s="306"/>
      <c r="CV57" s="306"/>
    </row>
    <row r="58" spans="1:100" ht="15">
      <c r="A58" s="326"/>
      <c r="B58" s="343"/>
      <c r="C58" s="347"/>
      <c r="D58" s="357"/>
      <c r="E58" s="357"/>
      <c r="F58" s="357"/>
      <c r="G58" s="357"/>
      <c r="H58" s="357"/>
      <c r="I58" s="357"/>
      <c r="J58" s="357"/>
      <c r="K58" s="357"/>
      <c r="L58" s="357"/>
      <c r="M58" s="357"/>
      <c r="N58" s="357"/>
      <c r="O58" s="357"/>
      <c r="P58" s="357"/>
      <c r="Q58" s="357"/>
      <c r="R58" s="357"/>
      <c r="S58" s="357"/>
      <c r="T58" s="357"/>
      <c r="U58" s="357"/>
      <c r="V58" s="357"/>
      <c r="W58" s="357"/>
      <c r="X58" s="335"/>
      <c r="Y58" s="306"/>
      <c r="Z58" s="310"/>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6"/>
      <c r="CO58" s="306"/>
      <c r="CP58" s="306"/>
      <c r="CQ58" s="306"/>
      <c r="CR58" s="306"/>
      <c r="CS58" s="306"/>
      <c r="CT58" s="306"/>
      <c r="CU58" s="306"/>
      <c r="CV58" s="306"/>
    </row>
    <row r="59" spans="1:100" s="309" customFormat="1" ht="15.75">
      <c r="A59" s="336"/>
      <c r="B59" s="343"/>
      <c r="C59" s="344" t="s">
        <v>16</v>
      </c>
      <c r="D59" s="348"/>
      <c r="E59" s="348"/>
      <c r="F59" s="348"/>
      <c r="G59" s="348"/>
      <c r="H59" s="348"/>
      <c r="I59" s="348"/>
      <c r="J59" s="348"/>
      <c r="K59" s="348"/>
      <c r="L59" s="348"/>
      <c r="M59" s="348"/>
      <c r="N59" s="348"/>
      <c r="O59" s="348"/>
      <c r="P59" s="348"/>
      <c r="Q59" s="348"/>
      <c r="R59" s="348"/>
      <c r="S59" s="348"/>
      <c r="T59" s="348"/>
      <c r="U59" s="348"/>
      <c r="V59" s="348"/>
      <c r="W59" s="348"/>
      <c r="X59" s="337"/>
      <c r="Y59" s="307"/>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07"/>
      <c r="CO59" s="307"/>
      <c r="CP59" s="307"/>
      <c r="CQ59" s="307"/>
      <c r="CR59" s="307"/>
      <c r="CS59" s="307"/>
      <c r="CT59" s="307"/>
      <c r="CU59" s="307"/>
      <c r="CV59" s="307"/>
    </row>
    <row r="60" spans="1:100" ht="15">
      <c r="A60" s="326"/>
      <c r="B60" s="343" t="s">
        <v>53</v>
      </c>
      <c r="C60" s="344"/>
      <c r="D60" s="348">
        <f>+D56-D28</f>
        <v>-27613.342364999997</v>
      </c>
      <c r="E60" s="348">
        <f aca="true" t="shared" si="20" ref="E60:W60">+E56-E28</f>
        <v>5822.807460000001</v>
      </c>
      <c r="F60" s="348">
        <f t="shared" si="20"/>
        <v>5822.807460000001</v>
      </c>
      <c r="G60" s="348">
        <f t="shared" si="20"/>
        <v>5822.807460000001</v>
      </c>
      <c r="H60" s="348">
        <f t="shared" si="20"/>
        <v>5822.807460000001</v>
      </c>
      <c r="I60" s="348">
        <f t="shared" si="20"/>
        <v>5822.807460000001</v>
      </c>
      <c r="J60" s="348">
        <f t="shared" si="20"/>
        <v>5822.807460000001</v>
      </c>
      <c r="K60" s="348">
        <f t="shared" si="20"/>
        <v>5822.807460000001</v>
      </c>
      <c r="L60" s="348">
        <f t="shared" si="20"/>
        <v>5822.807460000001</v>
      </c>
      <c r="M60" s="348">
        <f t="shared" si="20"/>
        <v>5822.807460000001</v>
      </c>
      <c r="N60" s="348">
        <f t="shared" si="20"/>
        <v>5822.807460000001</v>
      </c>
      <c r="O60" s="348">
        <f t="shared" si="20"/>
        <v>5822.807460000001</v>
      </c>
      <c r="P60" s="348">
        <f t="shared" si="20"/>
        <v>5822.807460000001</v>
      </c>
      <c r="Q60" s="348">
        <f t="shared" si="20"/>
        <v>5822.807460000001</v>
      </c>
      <c r="R60" s="348">
        <f t="shared" si="20"/>
        <v>5822.807460000001</v>
      </c>
      <c r="S60" s="348">
        <f t="shared" si="20"/>
        <v>5822.807460000001</v>
      </c>
      <c r="T60" s="348">
        <f t="shared" si="20"/>
        <v>5822.807460000001</v>
      </c>
      <c r="U60" s="348">
        <f t="shared" si="20"/>
        <v>5822.807460000001</v>
      </c>
      <c r="V60" s="348">
        <f t="shared" si="20"/>
        <v>5822.807460000001</v>
      </c>
      <c r="W60" s="348">
        <f t="shared" si="20"/>
        <v>5822.807460000001</v>
      </c>
      <c r="X60" s="335"/>
      <c r="Y60" s="30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306"/>
      <c r="BI60" s="306"/>
      <c r="BJ60" s="306"/>
      <c r="BK60" s="306"/>
      <c r="BL60" s="306"/>
      <c r="BM60" s="306"/>
      <c r="BN60" s="306"/>
      <c r="BO60" s="306"/>
      <c r="BP60" s="306"/>
      <c r="BQ60" s="306"/>
      <c r="BR60" s="306"/>
      <c r="BS60" s="306"/>
      <c r="BT60" s="306"/>
      <c r="BU60" s="306"/>
      <c r="BV60" s="306"/>
      <c r="BW60" s="306"/>
      <c r="BX60" s="306"/>
      <c r="BY60" s="306"/>
      <c r="BZ60" s="306"/>
      <c r="CA60" s="306"/>
      <c r="CB60" s="306"/>
      <c r="CC60" s="306"/>
      <c r="CD60" s="306"/>
      <c r="CE60" s="306"/>
      <c r="CF60" s="306"/>
      <c r="CG60" s="306"/>
      <c r="CH60" s="306"/>
      <c r="CI60" s="306"/>
      <c r="CJ60" s="306"/>
      <c r="CK60" s="306"/>
      <c r="CL60" s="306"/>
      <c r="CM60" s="306"/>
      <c r="CN60" s="306"/>
      <c r="CO60" s="306"/>
      <c r="CP60" s="306"/>
      <c r="CQ60" s="306"/>
      <c r="CR60" s="306"/>
      <c r="CS60" s="306"/>
      <c r="CT60" s="306"/>
      <c r="CU60" s="306"/>
      <c r="CV60" s="306"/>
    </row>
    <row r="61" spans="1:100" ht="15">
      <c r="A61" s="326"/>
      <c r="B61" s="343"/>
      <c r="C61" s="344"/>
      <c r="D61" s="350"/>
      <c r="E61" s="350"/>
      <c r="F61" s="350"/>
      <c r="G61" s="350"/>
      <c r="H61" s="350"/>
      <c r="I61" s="350"/>
      <c r="J61" s="350"/>
      <c r="K61" s="350"/>
      <c r="L61" s="350"/>
      <c r="M61" s="350"/>
      <c r="N61" s="350"/>
      <c r="O61" s="350"/>
      <c r="P61" s="350"/>
      <c r="Q61" s="350"/>
      <c r="R61" s="350"/>
      <c r="S61" s="350"/>
      <c r="T61" s="350"/>
      <c r="U61" s="350"/>
      <c r="V61" s="350"/>
      <c r="W61" s="350"/>
      <c r="X61" s="335"/>
      <c r="Y61" s="30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306"/>
      <c r="BI61" s="306"/>
      <c r="BJ61" s="306"/>
      <c r="BK61" s="306"/>
      <c r="BL61" s="306"/>
      <c r="BM61" s="306"/>
      <c r="BN61" s="306"/>
      <c r="BO61" s="306"/>
      <c r="BP61" s="306"/>
      <c r="BQ61" s="306"/>
      <c r="BR61" s="306"/>
      <c r="BS61" s="306"/>
      <c r="BT61" s="306"/>
      <c r="BU61" s="306"/>
      <c r="BV61" s="306"/>
      <c r="BW61" s="306"/>
      <c r="BX61" s="306"/>
      <c r="BY61" s="306"/>
      <c r="BZ61" s="306"/>
      <c r="CA61" s="306"/>
      <c r="CB61" s="306"/>
      <c r="CC61" s="306"/>
      <c r="CD61" s="306"/>
      <c r="CE61" s="306"/>
      <c r="CF61" s="306"/>
      <c r="CG61" s="306"/>
      <c r="CH61" s="306"/>
      <c r="CI61" s="306"/>
      <c r="CJ61" s="306"/>
      <c r="CK61" s="306"/>
      <c r="CL61" s="306"/>
      <c r="CM61" s="306"/>
      <c r="CN61" s="306"/>
      <c r="CO61" s="306"/>
      <c r="CP61" s="306"/>
      <c r="CQ61" s="306"/>
      <c r="CR61" s="306"/>
      <c r="CS61" s="306"/>
      <c r="CT61" s="306"/>
      <c r="CU61" s="306"/>
      <c r="CV61" s="306"/>
    </row>
    <row r="62" spans="1:100" ht="15">
      <c r="A62" s="326"/>
      <c r="B62" s="343" t="s">
        <v>54</v>
      </c>
      <c r="C62" s="344"/>
      <c r="D62" s="358">
        <f>IRR(D60:W60)</f>
        <v>0.2047458400744253</v>
      </c>
      <c r="E62" s="350"/>
      <c r="F62" s="350"/>
      <c r="G62" s="350"/>
      <c r="H62" s="350"/>
      <c r="I62" s="350"/>
      <c r="J62" s="350"/>
      <c r="K62" s="350"/>
      <c r="L62" s="350"/>
      <c r="M62" s="350"/>
      <c r="N62" s="350"/>
      <c r="O62" s="350"/>
      <c r="P62" s="350"/>
      <c r="Q62" s="350"/>
      <c r="R62" s="350"/>
      <c r="S62" s="350"/>
      <c r="T62" s="350"/>
      <c r="U62" s="350"/>
      <c r="V62" s="350"/>
      <c r="W62" s="350"/>
      <c r="X62" s="335"/>
      <c r="Y62" s="30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6"/>
      <c r="CN62" s="306"/>
      <c r="CO62" s="306"/>
      <c r="CP62" s="306"/>
      <c r="CQ62" s="306"/>
      <c r="CR62" s="306"/>
      <c r="CS62" s="306"/>
      <c r="CT62" s="306"/>
      <c r="CU62" s="306"/>
      <c r="CV62" s="306"/>
    </row>
    <row r="63" spans="1:100" ht="15">
      <c r="A63" s="326"/>
      <c r="B63" s="343"/>
      <c r="C63" s="344"/>
      <c r="D63" s="350"/>
      <c r="E63" s="350"/>
      <c r="F63" s="350"/>
      <c r="G63" s="350"/>
      <c r="H63" s="350"/>
      <c r="I63" s="350"/>
      <c r="J63" s="350"/>
      <c r="K63" s="350"/>
      <c r="L63" s="350"/>
      <c r="M63" s="350"/>
      <c r="N63" s="350"/>
      <c r="O63" s="350"/>
      <c r="P63" s="350"/>
      <c r="Q63" s="350"/>
      <c r="R63" s="350"/>
      <c r="S63" s="350"/>
      <c r="T63" s="350"/>
      <c r="U63" s="350"/>
      <c r="V63" s="350"/>
      <c r="W63" s="350"/>
      <c r="X63" s="335"/>
      <c r="Y63" s="30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306"/>
      <c r="CQ63" s="306"/>
      <c r="CR63" s="306"/>
      <c r="CS63" s="306"/>
      <c r="CT63" s="306"/>
      <c r="CU63" s="306"/>
      <c r="CV63" s="306"/>
    </row>
    <row r="64" spans="1:100" ht="15.75" thickBot="1">
      <c r="A64" s="326"/>
      <c r="B64" s="343"/>
      <c r="C64" s="359"/>
      <c r="D64" s="360"/>
      <c r="E64" s="360"/>
      <c r="F64" s="360"/>
      <c r="G64" s="360"/>
      <c r="H64" s="360"/>
      <c r="I64" s="360"/>
      <c r="J64" s="360"/>
      <c r="K64" s="360"/>
      <c r="L64" s="360"/>
      <c r="M64" s="360"/>
      <c r="N64" s="360"/>
      <c r="O64" s="360"/>
      <c r="P64" s="360"/>
      <c r="Q64" s="360"/>
      <c r="R64" s="360"/>
      <c r="S64" s="360"/>
      <c r="T64" s="360"/>
      <c r="U64" s="360"/>
      <c r="V64" s="360"/>
      <c r="W64" s="360"/>
      <c r="X64" s="335"/>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306"/>
      <c r="CQ64" s="306"/>
      <c r="CR64" s="306"/>
      <c r="CS64" s="306"/>
      <c r="CT64" s="306"/>
      <c r="CU64" s="306"/>
      <c r="CV64" s="306"/>
    </row>
    <row r="65" spans="1:100" ht="15">
      <c r="A65" s="326"/>
      <c r="B65" s="361"/>
      <c r="C65" s="362"/>
      <c r="D65" s="363"/>
      <c r="E65" s="363"/>
      <c r="F65" s="363"/>
      <c r="G65" s="363"/>
      <c r="H65" s="363"/>
      <c r="I65" s="363"/>
      <c r="J65" s="363"/>
      <c r="K65" s="363"/>
      <c r="L65" s="363"/>
      <c r="M65" s="363"/>
      <c r="N65" s="363"/>
      <c r="O65" s="363"/>
      <c r="P65" s="363"/>
      <c r="Q65" s="363"/>
      <c r="R65" s="363"/>
      <c r="S65" s="363"/>
      <c r="T65" s="363"/>
      <c r="U65" s="363"/>
      <c r="V65" s="363"/>
      <c r="W65" s="363"/>
      <c r="X65" s="335"/>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6"/>
      <c r="CN65" s="306"/>
      <c r="CO65" s="306"/>
      <c r="CP65" s="306"/>
      <c r="CQ65" s="306"/>
      <c r="CR65" s="306"/>
      <c r="CS65" s="306"/>
      <c r="CT65" s="306"/>
      <c r="CU65" s="306"/>
      <c r="CV65" s="306"/>
    </row>
    <row r="66" spans="1:100" ht="15">
      <c r="A66" s="326"/>
      <c r="B66" s="343" t="s">
        <v>224</v>
      </c>
      <c r="D66" s="289"/>
      <c r="E66" s="342"/>
      <c r="F66" s="342"/>
      <c r="G66" s="342"/>
      <c r="H66" s="289"/>
      <c r="I66" s="289"/>
      <c r="J66" s="289"/>
      <c r="K66" s="289"/>
      <c r="L66" s="289"/>
      <c r="M66" s="289"/>
      <c r="N66" s="289"/>
      <c r="O66" s="289"/>
      <c r="P66" s="289"/>
      <c r="Q66" s="289"/>
      <c r="R66" s="289"/>
      <c r="S66" s="289"/>
      <c r="T66" s="289"/>
      <c r="U66" s="289"/>
      <c r="V66" s="289"/>
      <c r="W66" s="289"/>
      <c r="X66" s="335"/>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306"/>
      <c r="CN66" s="306"/>
      <c r="CO66" s="306"/>
      <c r="CP66" s="306"/>
      <c r="CQ66" s="306"/>
      <c r="CR66" s="306"/>
      <c r="CS66" s="306"/>
      <c r="CT66" s="306"/>
      <c r="CU66" s="306"/>
      <c r="CV66" s="306"/>
    </row>
    <row r="67" spans="1:100" ht="15">
      <c r="A67" s="326"/>
      <c r="B67" s="364"/>
      <c r="C67" s="359" t="s">
        <v>218</v>
      </c>
      <c r="D67" s="365">
        <f>'ERR &amp; Sensitivity Analysis'!G10</f>
        <v>1</v>
      </c>
      <c r="E67" s="342"/>
      <c r="F67" s="342"/>
      <c r="G67" s="342"/>
      <c r="H67" s="289"/>
      <c r="I67" s="289"/>
      <c r="J67" s="289"/>
      <c r="K67" s="289"/>
      <c r="L67" s="289"/>
      <c r="M67" s="289"/>
      <c r="N67" s="289"/>
      <c r="O67" s="289"/>
      <c r="P67" s="289"/>
      <c r="Q67" s="289"/>
      <c r="R67" s="289"/>
      <c r="S67" s="289"/>
      <c r="T67" s="289"/>
      <c r="U67" s="289"/>
      <c r="V67" s="289"/>
      <c r="W67" s="289"/>
      <c r="X67" s="335"/>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6"/>
      <c r="BP67" s="306"/>
      <c r="BQ67" s="306"/>
      <c r="BR67" s="306"/>
      <c r="BS67" s="306"/>
      <c r="BT67" s="306"/>
      <c r="BU67" s="306"/>
      <c r="BV67" s="306"/>
      <c r="BW67" s="306"/>
      <c r="BX67" s="306"/>
      <c r="BY67" s="306"/>
      <c r="BZ67" s="306"/>
      <c r="CA67" s="306"/>
      <c r="CB67" s="306"/>
      <c r="CC67" s="306"/>
      <c r="CD67" s="306"/>
      <c r="CE67" s="306"/>
      <c r="CF67" s="306"/>
      <c r="CG67" s="306"/>
      <c r="CH67" s="306"/>
      <c r="CI67" s="306"/>
      <c r="CJ67" s="306"/>
      <c r="CK67" s="306"/>
      <c r="CL67" s="306"/>
      <c r="CM67" s="306"/>
      <c r="CN67" s="306"/>
      <c r="CO67" s="306"/>
      <c r="CP67" s="306"/>
      <c r="CQ67" s="306"/>
      <c r="CR67" s="306"/>
      <c r="CS67" s="306"/>
      <c r="CT67" s="306"/>
      <c r="CU67" s="306"/>
      <c r="CV67" s="306"/>
    </row>
    <row r="68" spans="1:100" ht="15">
      <c r="A68" s="326"/>
      <c r="B68" s="364"/>
      <c r="C68" s="359"/>
      <c r="D68" s="366"/>
      <c r="E68" s="367"/>
      <c r="F68" s="367"/>
      <c r="G68" s="367"/>
      <c r="H68" s="366"/>
      <c r="I68" s="366"/>
      <c r="J68" s="366"/>
      <c r="K68" s="366"/>
      <c r="L68" s="366"/>
      <c r="M68" s="366"/>
      <c r="N68" s="366"/>
      <c r="O68" s="366"/>
      <c r="P68" s="366"/>
      <c r="Q68" s="366"/>
      <c r="R68" s="366"/>
      <c r="S68" s="366"/>
      <c r="T68" s="366"/>
      <c r="U68" s="366"/>
      <c r="V68" s="366"/>
      <c r="W68" s="366"/>
      <c r="X68" s="335"/>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c r="CS68" s="306"/>
      <c r="CT68" s="306"/>
      <c r="CU68" s="306"/>
      <c r="CV68" s="306"/>
    </row>
    <row r="69" spans="1:100" ht="15">
      <c r="A69" s="326"/>
      <c r="B69" s="449" t="s">
        <v>225</v>
      </c>
      <c r="C69" s="449"/>
      <c r="D69" s="368"/>
      <c r="E69" s="368"/>
      <c r="F69" s="345"/>
      <c r="G69" s="345"/>
      <c r="H69" s="345"/>
      <c r="I69" s="345"/>
      <c r="J69" s="345"/>
      <c r="K69" s="345"/>
      <c r="L69" s="345"/>
      <c r="M69" s="345"/>
      <c r="N69" s="345"/>
      <c r="O69" s="345"/>
      <c r="P69" s="345"/>
      <c r="Q69" s="345"/>
      <c r="R69" s="345"/>
      <c r="S69" s="345"/>
      <c r="T69" s="345"/>
      <c r="U69" s="345"/>
      <c r="V69" s="345"/>
      <c r="W69" s="345"/>
      <c r="X69" s="335"/>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6"/>
      <c r="BP69" s="306"/>
      <c r="BQ69" s="306"/>
      <c r="BR69" s="306"/>
      <c r="BS69" s="306"/>
      <c r="BT69" s="306"/>
      <c r="BU69" s="306"/>
      <c r="BV69" s="306"/>
      <c r="BW69" s="306"/>
      <c r="BX69" s="306"/>
      <c r="BY69" s="306"/>
      <c r="BZ69" s="306"/>
      <c r="CA69" s="306"/>
      <c r="CB69" s="306"/>
      <c r="CC69" s="306"/>
      <c r="CD69" s="306"/>
      <c r="CE69" s="306"/>
      <c r="CF69" s="306"/>
      <c r="CG69" s="306"/>
      <c r="CH69" s="306"/>
      <c r="CI69" s="306"/>
      <c r="CJ69" s="306"/>
      <c r="CK69" s="306"/>
      <c r="CL69" s="306"/>
      <c r="CM69" s="306"/>
      <c r="CN69" s="306"/>
      <c r="CO69" s="306"/>
      <c r="CP69" s="306"/>
      <c r="CQ69" s="306"/>
      <c r="CR69" s="306"/>
      <c r="CS69" s="306"/>
      <c r="CT69" s="306"/>
      <c r="CU69" s="306"/>
      <c r="CV69" s="306"/>
    </row>
    <row r="70" spans="1:100" ht="15">
      <c r="A70" s="326"/>
      <c r="B70" s="369"/>
      <c r="C70" s="359" t="s">
        <v>220</v>
      </c>
      <c r="D70" s="370">
        <f>'ERR &amp; Sensitivity Analysis'!G11</f>
        <v>1</v>
      </c>
      <c r="E70" s="368"/>
      <c r="F70" s="345"/>
      <c r="G70" s="345"/>
      <c r="H70" s="345"/>
      <c r="I70" s="345"/>
      <c r="J70" s="345"/>
      <c r="K70" s="345"/>
      <c r="L70" s="345"/>
      <c r="M70" s="345"/>
      <c r="N70" s="345"/>
      <c r="O70" s="345"/>
      <c r="P70" s="345"/>
      <c r="Q70" s="345"/>
      <c r="R70" s="345"/>
      <c r="S70" s="345"/>
      <c r="T70" s="345"/>
      <c r="U70" s="345"/>
      <c r="V70" s="345"/>
      <c r="W70" s="345"/>
      <c r="X70" s="335"/>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6"/>
      <c r="BP70" s="306"/>
      <c r="BQ70" s="306"/>
      <c r="BR70" s="306"/>
      <c r="BS70" s="306"/>
      <c r="BT70" s="306"/>
      <c r="BU70" s="306"/>
      <c r="BV70" s="306"/>
      <c r="BW70" s="306"/>
      <c r="BX70" s="306"/>
      <c r="BY70" s="306"/>
      <c r="BZ70" s="306"/>
      <c r="CA70" s="306"/>
      <c r="CB70" s="306"/>
      <c r="CC70" s="306"/>
      <c r="CD70" s="306"/>
      <c r="CE70" s="306"/>
      <c r="CF70" s="306"/>
      <c r="CG70" s="306"/>
      <c r="CH70" s="306"/>
      <c r="CI70" s="306"/>
      <c r="CJ70" s="306"/>
      <c r="CK70" s="306"/>
      <c r="CL70" s="306"/>
      <c r="CM70" s="306"/>
      <c r="CN70" s="306"/>
      <c r="CO70" s="306"/>
      <c r="CP70" s="306"/>
      <c r="CQ70" s="306"/>
      <c r="CR70" s="306"/>
      <c r="CS70" s="306"/>
      <c r="CT70" s="306"/>
      <c r="CU70" s="306"/>
      <c r="CV70" s="306"/>
    </row>
    <row r="71" spans="1:100" ht="15.75" thickBot="1">
      <c r="A71" s="338"/>
      <c r="B71" s="371"/>
      <c r="C71" s="372"/>
      <c r="D71" s="373"/>
      <c r="E71" s="373"/>
      <c r="F71" s="373"/>
      <c r="G71" s="373"/>
      <c r="H71" s="373"/>
      <c r="I71" s="373"/>
      <c r="J71" s="373"/>
      <c r="K71" s="373"/>
      <c r="L71" s="373"/>
      <c r="M71" s="373"/>
      <c r="N71" s="373"/>
      <c r="O71" s="373"/>
      <c r="P71" s="373"/>
      <c r="Q71" s="373"/>
      <c r="R71" s="373"/>
      <c r="S71" s="373"/>
      <c r="T71" s="373"/>
      <c r="U71" s="373"/>
      <c r="V71" s="373"/>
      <c r="W71" s="373"/>
      <c r="X71" s="339"/>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row>
    <row r="72" spans="4:100" ht="15.75" thickTop="1">
      <c r="D72" s="374"/>
      <c r="E72" s="374"/>
      <c r="F72" s="374"/>
      <c r="G72" s="374"/>
      <c r="H72" s="374"/>
      <c r="I72" s="374"/>
      <c r="J72" s="374"/>
      <c r="K72" s="374"/>
      <c r="L72" s="374"/>
      <c r="M72" s="374"/>
      <c r="N72" s="374"/>
      <c r="O72" s="374"/>
      <c r="P72" s="374"/>
      <c r="Q72" s="374"/>
      <c r="R72" s="374"/>
      <c r="S72" s="374"/>
      <c r="T72" s="374"/>
      <c r="U72" s="374"/>
      <c r="V72" s="374"/>
      <c r="W72" s="374"/>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6"/>
      <c r="BP72" s="306"/>
      <c r="BQ72" s="306"/>
      <c r="BR72" s="306"/>
      <c r="BS72" s="306"/>
      <c r="BT72" s="306"/>
      <c r="BU72" s="306"/>
      <c r="BV72" s="306"/>
      <c r="BW72" s="306"/>
      <c r="BX72" s="306"/>
      <c r="BY72" s="306"/>
      <c r="BZ72" s="306"/>
      <c r="CA72" s="306"/>
      <c r="CB72" s="306"/>
      <c r="CC72" s="306"/>
      <c r="CD72" s="306"/>
      <c r="CE72" s="306"/>
      <c r="CF72" s="306"/>
      <c r="CG72" s="306"/>
      <c r="CH72" s="306"/>
      <c r="CI72" s="306"/>
      <c r="CJ72" s="306"/>
      <c r="CK72" s="306"/>
      <c r="CL72" s="306"/>
      <c r="CM72" s="306"/>
      <c r="CN72" s="306"/>
      <c r="CO72" s="306"/>
      <c r="CP72" s="306"/>
      <c r="CQ72" s="306"/>
      <c r="CR72" s="306"/>
      <c r="CS72" s="306"/>
      <c r="CT72" s="306"/>
      <c r="CU72" s="306"/>
      <c r="CV72" s="306"/>
    </row>
    <row r="73" spans="4:100" ht="15">
      <c r="D73" s="374"/>
      <c r="E73" s="374"/>
      <c r="F73" s="345"/>
      <c r="G73" s="345"/>
      <c r="H73" s="345"/>
      <c r="I73" s="345"/>
      <c r="J73" s="345"/>
      <c r="K73" s="345"/>
      <c r="L73" s="345"/>
      <c r="M73" s="345"/>
      <c r="N73" s="345"/>
      <c r="O73" s="345"/>
      <c r="P73" s="345"/>
      <c r="Q73" s="345"/>
      <c r="R73" s="345"/>
      <c r="S73" s="345"/>
      <c r="T73" s="345"/>
      <c r="U73" s="345"/>
      <c r="V73" s="345"/>
      <c r="W73" s="345"/>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c r="CU73" s="306"/>
      <c r="CV73" s="306"/>
    </row>
    <row r="74" spans="2:100" ht="15">
      <c r="B74" s="343"/>
      <c r="C74" s="343"/>
      <c r="D74" s="289"/>
      <c r="E74" s="289"/>
      <c r="F74" s="345"/>
      <c r="G74" s="345"/>
      <c r="H74" s="345"/>
      <c r="I74" s="345"/>
      <c r="J74" s="345"/>
      <c r="K74" s="345"/>
      <c r="L74" s="345"/>
      <c r="M74" s="345"/>
      <c r="N74" s="345"/>
      <c r="O74" s="345"/>
      <c r="P74" s="345"/>
      <c r="Q74" s="345"/>
      <c r="R74" s="345"/>
      <c r="S74" s="345"/>
      <c r="T74" s="345"/>
      <c r="U74" s="345"/>
      <c r="V74" s="345"/>
      <c r="W74" s="345"/>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306"/>
      <c r="BC74" s="306"/>
      <c r="BD74" s="306"/>
      <c r="BE74" s="306"/>
      <c r="BF74" s="306"/>
      <c r="BG74" s="306"/>
      <c r="BH74" s="306"/>
      <c r="BI74" s="306"/>
      <c r="BJ74" s="306"/>
      <c r="BK74" s="306"/>
      <c r="BL74" s="306"/>
      <c r="BM74" s="306"/>
      <c r="BN74" s="306"/>
      <c r="BO74" s="306"/>
      <c r="BP74" s="306"/>
      <c r="BQ74" s="306"/>
      <c r="BR74" s="306"/>
      <c r="BS74" s="306"/>
      <c r="BT74" s="306"/>
      <c r="BU74" s="306"/>
      <c r="BV74" s="306"/>
      <c r="BW74" s="306"/>
      <c r="BX74" s="306"/>
      <c r="BY74" s="306"/>
      <c r="BZ74" s="306"/>
      <c r="CA74" s="306"/>
      <c r="CB74" s="306"/>
      <c r="CC74" s="306"/>
      <c r="CD74" s="306"/>
      <c r="CE74" s="306"/>
      <c r="CF74" s="306"/>
      <c r="CG74" s="306"/>
      <c r="CH74" s="306"/>
      <c r="CI74" s="306"/>
      <c r="CJ74" s="306"/>
      <c r="CK74" s="306"/>
      <c r="CL74" s="306"/>
      <c r="CM74" s="306"/>
      <c r="CN74" s="306"/>
      <c r="CO74" s="306"/>
      <c r="CP74" s="306"/>
      <c r="CQ74" s="306"/>
      <c r="CR74" s="306"/>
      <c r="CS74" s="306"/>
      <c r="CT74" s="306"/>
      <c r="CU74" s="306"/>
      <c r="CV74" s="306"/>
    </row>
    <row r="75" spans="2:100" ht="15">
      <c r="B75" s="343"/>
      <c r="C75" s="359"/>
      <c r="D75" s="360"/>
      <c r="E75" s="360"/>
      <c r="F75" s="360"/>
      <c r="G75" s="360"/>
      <c r="H75" s="360"/>
      <c r="I75" s="360"/>
      <c r="J75" s="360"/>
      <c r="K75" s="360"/>
      <c r="L75" s="360"/>
      <c r="M75" s="360"/>
      <c r="N75" s="360"/>
      <c r="O75" s="360"/>
      <c r="P75" s="360"/>
      <c r="Q75" s="360"/>
      <c r="R75" s="360"/>
      <c r="S75" s="360"/>
      <c r="T75" s="360"/>
      <c r="U75" s="360"/>
      <c r="V75" s="360"/>
      <c r="W75" s="360"/>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06"/>
      <c r="BF75" s="306"/>
      <c r="BG75" s="306"/>
      <c r="BH75" s="306"/>
      <c r="BI75" s="306"/>
      <c r="BJ75" s="306"/>
      <c r="BK75" s="306"/>
      <c r="BL75" s="306"/>
      <c r="BM75" s="306"/>
      <c r="BN75" s="306"/>
      <c r="BO75" s="306"/>
      <c r="BP75" s="306"/>
      <c r="BQ75" s="306"/>
      <c r="BR75" s="306"/>
      <c r="BS75" s="306"/>
      <c r="BT75" s="306"/>
      <c r="BU75" s="306"/>
      <c r="BV75" s="306"/>
      <c r="BW75" s="306"/>
      <c r="BX75" s="306"/>
      <c r="BY75" s="306"/>
      <c r="BZ75" s="306"/>
      <c r="CA75" s="306"/>
      <c r="CB75" s="306"/>
      <c r="CC75" s="306"/>
      <c r="CD75" s="306"/>
      <c r="CE75" s="306"/>
      <c r="CF75" s="306"/>
      <c r="CG75" s="306"/>
      <c r="CH75" s="306"/>
      <c r="CI75" s="306"/>
      <c r="CJ75" s="306"/>
      <c r="CK75" s="306"/>
      <c r="CL75" s="306"/>
      <c r="CM75" s="306"/>
      <c r="CN75" s="306"/>
      <c r="CO75" s="306"/>
      <c r="CP75" s="306"/>
      <c r="CQ75" s="306"/>
      <c r="CR75" s="306"/>
      <c r="CS75" s="306"/>
      <c r="CT75" s="306"/>
      <c r="CU75" s="306"/>
      <c r="CV75" s="306"/>
    </row>
    <row r="76" spans="2:100" ht="15">
      <c r="B76" s="375"/>
      <c r="C76" s="376"/>
      <c r="D76" s="377"/>
      <c r="E76" s="377"/>
      <c r="F76" s="377"/>
      <c r="G76" s="377"/>
      <c r="H76" s="377"/>
      <c r="I76" s="377"/>
      <c r="J76" s="377"/>
      <c r="K76" s="377"/>
      <c r="L76" s="377"/>
      <c r="M76" s="377"/>
      <c r="N76" s="377"/>
      <c r="O76" s="377"/>
      <c r="P76" s="377"/>
      <c r="Q76" s="377"/>
      <c r="R76" s="377"/>
      <c r="S76" s="377"/>
      <c r="T76" s="377"/>
      <c r="U76" s="377"/>
      <c r="V76" s="377"/>
      <c r="W76" s="377"/>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6"/>
      <c r="BQ76" s="306"/>
      <c r="BR76" s="306"/>
      <c r="BS76" s="306"/>
      <c r="BT76" s="306"/>
      <c r="BU76" s="306"/>
      <c r="BV76" s="306"/>
      <c r="BW76" s="306"/>
      <c r="BX76" s="306"/>
      <c r="BY76" s="306"/>
      <c r="BZ76" s="306"/>
      <c r="CA76" s="306"/>
      <c r="CB76" s="306"/>
      <c r="CC76" s="306"/>
      <c r="CD76" s="306"/>
      <c r="CE76" s="306"/>
      <c r="CF76" s="306"/>
      <c r="CG76" s="306"/>
      <c r="CH76" s="306"/>
      <c r="CI76" s="306"/>
      <c r="CJ76" s="306"/>
      <c r="CK76" s="306"/>
      <c r="CL76" s="306"/>
      <c r="CM76" s="306"/>
      <c r="CN76" s="306"/>
      <c r="CO76" s="306"/>
      <c r="CP76" s="306"/>
      <c r="CQ76" s="306"/>
      <c r="CR76" s="306"/>
      <c r="CS76" s="306"/>
      <c r="CT76" s="306"/>
      <c r="CU76" s="306"/>
      <c r="CV76" s="306"/>
    </row>
    <row r="77" spans="2:100" ht="15">
      <c r="B77" s="375"/>
      <c r="C77" s="378"/>
      <c r="D77" s="377"/>
      <c r="E77" s="377"/>
      <c r="F77" s="377"/>
      <c r="G77" s="377"/>
      <c r="H77" s="377"/>
      <c r="I77" s="377"/>
      <c r="J77" s="377"/>
      <c r="K77" s="377"/>
      <c r="L77" s="377"/>
      <c r="M77" s="377"/>
      <c r="N77" s="377"/>
      <c r="O77" s="377"/>
      <c r="P77" s="377"/>
      <c r="Q77" s="377"/>
      <c r="R77" s="377"/>
      <c r="S77" s="377"/>
      <c r="T77" s="377"/>
      <c r="U77" s="377"/>
      <c r="V77" s="377"/>
      <c r="W77" s="377"/>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6"/>
      <c r="BN77" s="306"/>
      <c r="BO77" s="306"/>
      <c r="BP77" s="306"/>
      <c r="BQ77" s="306"/>
      <c r="BR77" s="306"/>
      <c r="BS77" s="306"/>
      <c r="BT77" s="306"/>
      <c r="BU77" s="306"/>
      <c r="BV77" s="306"/>
      <c r="BW77" s="306"/>
      <c r="BX77" s="306"/>
      <c r="BY77" s="306"/>
      <c r="BZ77" s="306"/>
      <c r="CA77" s="306"/>
      <c r="CB77" s="306"/>
      <c r="CC77" s="306"/>
      <c r="CD77" s="306"/>
      <c r="CE77" s="306"/>
      <c r="CF77" s="306"/>
      <c r="CG77" s="306"/>
      <c r="CH77" s="306"/>
      <c r="CI77" s="306"/>
      <c r="CJ77" s="306"/>
      <c r="CK77" s="306"/>
      <c r="CL77" s="306"/>
      <c r="CM77" s="306"/>
      <c r="CN77" s="306"/>
      <c r="CO77" s="306"/>
      <c r="CP77" s="306"/>
      <c r="CQ77" s="306"/>
      <c r="CR77" s="306"/>
      <c r="CS77" s="306"/>
      <c r="CT77" s="306"/>
      <c r="CU77" s="306"/>
      <c r="CV77" s="306"/>
    </row>
    <row r="78" spans="2:100" ht="15">
      <c r="B78" s="375"/>
      <c r="C78" s="378"/>
      <c r="D78" s="379"/>
      <c r="E78" s="379"/>
      <c r="F78" s="379"/>
      <c r="G78" s="379"/>
      <c r="H78" s="379"/>
      <c r="I78" s="379"/>
      <c r="J78" s="379"/>
      <c r="K78" s="379"/>
      <c r="L78" s="379"/>
      <c r="M78" s="379"/>
      <c r="N78" s="379"/>
      <c r="O78" s="379"/>
      <c r="P78" s="379"/>
      <c r="Q78" s="379"/>
      <c r="R78" s="379"/>
      <c r="S78" s="379"/>
      <c r="T78" s="379"/>
      <c r="U78" s="379"/>
      <c r="V78" s="379"/>
      <c r="W78" s="379"/>
      <c r="X78" s="312"/>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6"/>
      <c r="BR78" s="306"/>
      <c r="BS78" s="306"/>
      <c r="BT78" s="306"/>
      <c r="BU78" s="306"/>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row>
    <row r="79" spans="2:100" ht="15">
      <c r="B79" s="343"/>
      <c r="C79" s="180"/>
      <c r="D79" s="380"/>
      <c r="E79" s="380"/>
      <c r="F79" s="380"/>
      <c r="G79" s="380"/>
      <c r="H79" s="380"/>
      <c r="I79" s="380"/>
      <c r="J79" s="380"/>
      <c r="K79" s="380"/>
      <c r="L79" s="380"/>
      <c r="M79" s="380"/>
      <c r="N79" s="380"/>
      <c r="O79" s="380"/>
      <c r="P79" s="380"/>
      <c r="Q79" s="380"/>
      <c r="R79" s="380"/>
      <c r="S79" s="380"/>
      <c r="T79" s="380"/>
      <c r="U79" s="380"/>
      <c r="V79" s="380"/>
      <c r="W79" s="380"/>
      <c r="X79" s="306"/>
      <c r="Y79" s="306"/>
      <c r="Z79" s="306"/>
      <c r="AA79" s="313"/>
      <c r="AB79" s="313"/>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3"/>
      <c r="AY79" s="313"/>
      <c r="AZ79" s="313"/>
      <c r="BA79" s="313"/>
      <c r="BB79" s="313"/>
      <c r="BC79" s="313"/>
      <c r="BD79" s="313"/>
      <c r="BE79" s="313"/>
      <c r="BF79" s="313"/>
      <c r="BG79" s="313"/>
      <c r="BH79" s="313"/>
      <c r="BI79" s="306"/>
      <c r="BJ79" s="306"/>
      <c r="BK79" s="306"/>
      <c r="BL79" s="306"/>
      <c r="BM79" s="306"/>
      <c r="BN79" s="306"/>
      <c r="BO79" s="306"/>
      <c r="BP79" s="306"/>
      <c r="BQ79" s="306"/>
      <c r="BR79" s="306"/>
      <c r="BS79" s="306"/>
      <c r="BT79" s="306"/>
      <c r="BU79" s="306"/>
      <c r="BV79" s="306"/>
      <c r="BW79" s="306"/>
      <c r="BX79" s="306"/>
      <c r="BY79" s="306"/>
      <c r="BZ79" s="306"/>
      <c r="CA79" s="306"/>
      <c r="CB79" s="306"/>
      <c r="CC79" s="306"/>
      <c r="CD79" s="306"/>
      <c r="CE79" s="306"/>
      <c r="CF79" s="306"/>
      <c r="CG79" s="306"/>
      <c r="CH79" s="306"/>
      <c r="CI79" s="306"/>
      <c r="CJ79" s="306"/>
      <c r="CK79" s="306"/>
      <c r="CL79" s="306"/>
      <c r="CM79" s="306"/>
      <c r="CN79" s="306"/>
      <c r="CO79" s="306"/>
      <c r="CP79" s="306"/>
      <c r="CQ79" s="306"/>
      <c r="CR79" s="306"/>
      <c r="CS79" s="306"/>
      <c r="CT79" s="306"/>
      <c r="CU79" s="306"/>
      <c r="CV79" s="306"/>
    </row>
    <row r="80" spans="2:100" ht="15">
      <c r="B80" s="343"/>
      <c r="C80" s="180"/>
      <c r="D80" s="377"/>
      <c r="E80" s="381"/>
      <c r="F80" s="382"/>
      <c r="G80" s="382"/>
      <c r="H80" s="382"/>
      <c r="I80" s="382"/>
      <c r="J80" s="382"/>
      <c r="K80" s="382"/>
      <c r="L80" s="382"/>
      <c r="M80" s="382"/>
      <c r="N80" s="382"/>
      <c r="O80" s="382"/>
      <c r="P80" s="377"/>
      <c r="Q80" s="377"/>
      <c r="R80" s="377"/>
      <c r="S80" s="377"/>
      <c r="T80" s="377"/>
      <c r="U80" s="377"/>
      <c r="V80" s="377"/>
      <c r="W80" s="377"/>
      <c r="X80" s="306"/>
      <c r="Y80" s="306"/>
      <c r="Z80" s="306"/>
      <c r="AA80" s="310"/>
      <c r="AB80" s="310"/>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0"/>
      <c r="AY80" s="310"/>
      <c r="AZ80" s="310"/>
      <c r="BA80" s="310"/>
      <c r="BB80" s="310"/>
      <c r="BC80" s="310"/>
      <c r="BD80" s="310"/>
      <c r="BE80" s="310"/>
      <c r="BF80" s="310"/>
      <c r="BG80" s="310"/>
      <c r="BH80" s="310"/>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c r="CU80" s="306"/>
      <c r="CV80" s="306"/>
    </row>
    <row r="81" spans="2:100" ht="15">
      <c r="B81" s="343"/>
      <c r="C81" s="378"/>
      <c r="D81" s="377"/>
      <c r="E81" s="377"/>
      <c r="F81" s="377"/>
      <c r="G81" s="377"/>
      <c r="H81" s="377"/>
      <c r="I81" s="377"/>
      <c r="J81" s="377"/>
      <c r="K81" s="377"/>
      <c r="L81" s="377"/>
      <c r="M81" s="377"/>
      <c r="N81" s="377"/>
      <c r="O81" s="377"/>
      <c r="P81" s="377"/>
      <c r="Q81" s="377"/>
      <c r="R81" s="377"/>
      <c r="S81" s="377"/>
      <c r="T81" s="377"/>
      <c r="U81" s="377"/>
      <c r="V81" s="377"/>
      <c r="W81" s="377"/>
      <c r="X81" s="306"/>
      <c r="Y81" s="306"/>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0"/>
      <c r="AY81" s="310"/>
      <c r="AZ81" s="310"/>
      <c r="BA81" s="310"/>
      <c r="BB81" s="310"/>
      <c r="BC81" s="310"/>
      <c r="BD81" s="310"/>
      <c r="BE81" s="310"/>
      <c r="BF81" s="310"/>
      <c r="BG81" s="310"/>
      <c r="BH81" s="310"/>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c r="CU81" s="306"/>
      <c r="CV81" s="306"/>
    </row>
    <row r="82" spans="2:100" s="317" customFormat="1" ht="15">
      <c r="B82" s="343"/>
      <c r="C82" s="359"/>
      <c r="D82" s="383"/>
      <c r="E82" s="383"/>
      <c r="F82" s="383"/>
      <c r="G82" s="383"/>
      <c r="H82" s="383"/>
      <c r="I82" s="383"/>
      <c r="J82" s="383"/>
      <c r="K82" s="383"/>
      <c r="L82" s="383"/>
      <c r="M82" s="383"/>
      <c r="N82" s="383"/>
      <c r="O82" s="383"/>
      <c r="P82" s="383"/>
      <c r="Q82" s="383"/>
      <c r="R82" s="383"/>
      <c r="S82" s="383"/>
      <c r="T82" s="383"/>
      <c r="U82" s="383"/>
      <c r="V82" s="383"/>
      <c r="W82" s="383"/>
      <c r="X82" s="314"/>
      <c r="Y82" s="314"/>
      <c r="Z82" s="315"/>
      <c r="AA82" s="313"/>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4"/>
      <c r="BJ82" s="314"/>
      <c r="BK82" s="314"/>
      <c r="BL82" s="314"/>
      <c r="BM82" s="314"/>
      <c r="BN82" s="314"/>
      <c r="BO82" s="314"/>
      <c r="BP82" s="314"/>
      <c r="BQ82" s="314"/>
      <c r="BR82" s="314"/>
      <c r="BS82" s="314"/>
      <c r="BT82" s="314"/>
      <c r="BU82" s="314"/>
      <c r="BV82" s="314"/>
      <c r="BW82" s="314"/>
      <c r="BX82" s="314"/>
      <c r="BY82" s="314"/>
      <c r="BZ82" s="314"/>
      <c r="CA82" s="314"/>
      <c r="CB82" s="314"/>
      <c r="CC82" s="314"/>
      <c r="CD82" s="314"/>
      <c r="CE82" s="314"/>
      <c r="CF82" s="314"/>
      <c r="CG82" s="314"/>
      <c r="CH82" s="314"/>
      <c r="CI82" s="314"/>
      <c r="CJ82" s="314"/>
      <c r="CK82" s="314"/>
      <c r="CL82" s="314"/>
      <c r="CM82" s="314"/>
      <c r="CN82" s="314"/>
      <c r="CO82" s="314"/>
      <c r="CP82" s="314"/>
      <c r="CQ82" s="314"/>
      <c r="CR82" s="314"/>
      <c r="CS82" s="314"/>
      <c r="CT82" s="314"/>
      <c r="CU82" s="314"/>
      <c r="CV82" s="314"/>
    </row>
    <row r="83" spans="2:100" ht="15">
      <c r="B83" s="343"/>
      <c r="C83" s="359"/>
      <c r="D83" s="377"/>
      <c r="E83" s="377"/>
      <c r="F83" s="377"/>
      <c r="G83" s="377"/>
      <c r="H83" s="377"/>
      <c r="I83" s="377"/>
      <c r="J83" s="377"/>
      <c r="K83" s="377"/>
      <c r="L83" s="377"/>
      <c r="M83" s="377"/>
      <c r="N83" s="377"/>
      <c r="O83" s="377"/>
      <c r="P83" s="377"/>
      <c r="Q83" s="377"/>
      <c r="R83" s="377"/>
      <c r="S83" s="377"/>
      <c r="T83" s="377"/>
      <c r="U83" s="377"/>
      <c r="V83" s="377"/>
      <c r="W83" s="377"/>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row>
    <row r="84" spans="2:100" ht="15">
      <c r="B84" s="343"/>
      <c r="C84" s="343"/>
      <c r="D84" s="377"/>
      <c r="E84" s="377"/>
      <c r="F84" s="345"/>
      <c r="G84" s="345"/>
      <c r="H84" s="345"/>
      <c r="I84" s="345"/>
      <c r="J84" s="345"/>
      <c r="K84" s="345"/>
      <c r="L84" s="345"/>
      <c r="M84" s="345"/>
      <c r="N84" s="345"/>
      <c r="O84" s="345"/>
      <c r="P84" s="345"/>
      <c r="Q84" s="345"/>
      <c r="R84" s="345"/>
      <c r="S84" s="345"/>
      <c r="T84" s="345"/>
      <c r="U84" s="345"/>
      <c r="V84" s="345"/>
      <c r="W84" s="345"/>
      <c r="X84" s="306"/>
      <c r="Y84" s="306"/>
      <c r="Z84" s="306"/>
      <c r="AA84" s="306"/>
      <c r="AB84" s="306"/>
      <c r="AC84" s="306"/>
      <c r="AD84" s="306"/>
      <c r="AE84" s="306"/>
      <c r="AF84" s="306"/>
      <c r="AG84" s="306"/>
      <c r="AH84" s="306"/>
      <c r="AI84" s="306"/>
      <c r="AJ84" s="306"/>
      <c r="AK84" s="306"/>
      <c r="AL84" s="306"/>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6"/>
      <c r="BR84" s="306"/>
      <c r="BS84" s="306"/>
      <c r="BT84" s="306"/>
      <c r="BU84" s="306"/>
      <c r="BV84" s="306"/>
      <c r="BW84" s="306"/>
      <c r="BX84" s="306"/>
      <c r="BY84" s="306"/>
      <c r="BZ84" s="306"/>
      <c r="CA84" s="306"/>
      <c r="CB84" s="306"/>
      <c r="CC84" s="306"/>
      <c r="CD84" s="306"/>
      <c r="CE84" s="306"/>
      <c r="CF84" s="306"/>
      <c r="CG84" s="306"/>
      <c r="CH84" s="306"/>
      <c r="CI84" s="306"/>
      <c r="CJ84" s="306"/>
      <c r="CK84" s="306"/>
      <c r="CL84" s="306"/>
      <c r="CM84" s="306"/>
      <c r="CN84" s="306"/>
      <c r="CO84" s="306"/>
      <c r="CP84" s="306"/>
      <c r="CQ84" s="306"/>
      <c r="CR84" s="306"/>
      <c r="CS84" s="306"/>
      <c r="CT84" s="306"/>
      <c r="CU84" s="306"/>
      <c r="CV84" s="306"/>
    </row>
    <row r="85" spans="2:100" ht="15">
      <c r="B85" s="343"/>
      <c r="C85" s="359"/>
      <c r="D85" s="377"/>
      <c r="E85" s="377"/>
      <c r="F85" s="377"/>
      <c r="G85" s="377"/>
      <c r="H85" s="377"/>
      <c r="I85" s="377"/>
      <c r="J85" s="377"/>
      <c r="K85" s="377"/>
      <c r="L85" s="377"/>
      <c r="M85" s="377"/>
      <c r="N85" s="377"/>
      <c r="O85" s="377"/>
      <c r="P85" s="377"/>
      <c r="Q85" s="377"/>
      <c r="R85" s="377"/>
      <c r="S85" s="377"/>
      <c r="T85" s="377"/>
      <c r="U85" s="377"/>
      <c r="V85" s="377"/>
      <c r="W85" s="377"/>
      <c r="X85" s="310"/>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6"/>
      <c r="BR85" s="306"/>
      <c r="BS85" s="306"/>
      <c r="BT85" s="306"/>
      <c r="BU85" s="306"/>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row>
    <row r="86" spans="3:100" ht="15">
      <c r="C86" s="378"/>
      <c r="D86" s="377"/>
      <c r="E86" s="377"/>
      <c r="F86" s="377"/>
      <c r="G86" s="377"/>
      <c r="H86" s="377"/>
      <c r="I86" s="377"/>
      <c r="J86" s="377"/>
      <c r="K86" s="377"/>
      <c r="L86" s="377"/>
      <c r="M86" s="377"/>
      <c r="N86" s="377"/>
      <c r="O86" s="377"/>
      <c r="P86" s="377"/>
      <c r="Q86" s="377"/>
      <c r="R86" s="377"/>
      <c r="S86" s="377"/>
      <c r="T86" s="377"/>
      <c r="U86" s="377"/>
      <c r="V86" s="377"/>
      <c r="W86" s="377"/>
      <c r="X86" s="306"/>
      <c r="Y86" s="306"/>
      <c r="Z86" s="318"/>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6"/>
      <c r="BR86" s="306"/>
      <c r="BS86" s="306"/>
      <c r="BT86" s="306"/>
      <c r="BU86" s="306"/>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row>
    <row r="87" spans="3:100" ht="15">
      <c r="C87" s="378"/>
      <c r="D87" s="377"/>
      <c r="E87" s="377"/>
      <c r="F87" s="377"/>
      <c r="G87" s="377"/>
      <c r="H87" s="377"/>
      <c r="I87" s="377"/>
      <c r="J87" s="377"/>
      <c r="K87" s="377"/>
      <c r="L87" s="377"/>
      <c r="M87" s="377"/>
      <c r="N87" s="377"/>
      <c r="O87" s="377"/>
      <c r="P87" s="377"/>
      <c r="Q87" s="377"/>
      <c r="R87" s="377"/>
      <c r="S87" s="377"/>
      <c r="T87" s="377"/>
      <c r="U87" s="377"/>
      <c r="V87" s="377"/>
      <c r="W87" s="377"/>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6"/>
      <c r="BR87" s="306"/>
      <c r="BS87" s="306"/>
      <c r="BT87" s="306"/>
      <c r="BU87" s="306"/>
      <c r="BV87" s="306"/>
      <c r="BW87" s="306"/>
      <c r="BX87" s="306"/>
      <c r="BY87" s="306"/>
      <c r="BZ87" s="306"/>
      <c r="CA87" s="306"/>
      <c r="CB87" s="306"/>
      <c r="CC87" s="306"/>
      <c r="CD87" s="306"/>
      <c r="CE87" s="306"/>
      <c r="CF87" s="306"/>
      <c r="CG87" s="306"/>
      <c r="CH87" s="306"/>
      <c r="CI87" s="306"/>
      <c r="CJ87" s="306"/>
      <c r="CK87" s="306"/>
      <c r="CL87" s="306"/>
      <c r="CM87" s="306"/>
      <c r="CN87" s="306"/>
      <c r="CO87" s="306"/>
      <c r="CP87" s="306"/>
      <c r="CQ87" s="306"/>
      <c r="CR87" s="306"/>
      <c r="CS87" s="306"/>
      <c r="CT87" s="306"/>
      <c r="CU87" s="306"/>
      <c r="CV87" s="306"/>
    </row>
    <row r="88" spans="3:100" ht="15">
      <c r="C88" s="180"/>
      <c r="D88" s="377"/>
      <c r="E88" s="345"/>
      <c r="F88" s="345"/>
      <c r="G88" s="345"/>
      <c r="H88" s="345"/>
      <c r="I88" s="345"/>
      <c r="J88" s="345"/>
      <c r="K88" s="345"/>
      <c r="L88" s="345"/>
      <c r="M88" s="345"/>
      <c r="N88" s="345"/>
      <c r="O88" s="345"/>
      <c r="P88" s="345"/>
      <c r="Q88" s="345"/>
      <c r="R88" s="345"/>
      <c r="S88" s="345"/>
      <c r="T88" s="345"/>
      <c r="U88" s="345"/>
      <c r="V88" s="345"/>
      <c r="W88" s="345"/>
      <c r="X88" s="306"/>
      <c r="Y88" s="306"/>
      <c r="Z88" s="306"/>
      <c r="AA88" s="306"/>
      <c r="AB88" s="306"/>
      <c r="AC88" s="306"/>
      <c r="AD88" s="306"/>
      <c r="AE88" s="306"/>
      <c r="AF88" s="306"/>
      <c r="AG88" s="306"/>
      <c r="AH88" s="306"/>
      <c r="AJ88" s="306"/>
      <c r="AK88" s="306"/>
      <c r="AL88" s="306"/>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6"/>
      <c r="BR88" s="306"/>
      <c r="BS88" s="306"/>
      <c r="BT88" s="306"/>
      <c r="BU88" s="306"/>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row>
    <row r="89" spans="3:100" ht="15">
      <c r="C89" s="180"/>
      <c r="D89" s="377"/>
      <c r="E89" s="345"/>
      <c r="F89" s="345"/>
      <c r="G89" s="345"/>
      <c r="H89" s="345"/>
      <c r="I89" s="345"/>
      <c r="J89" s="345"/>
      <c r="K89" s="345"/>
      <c r="L89" s="345"/>
      <c r="M89" s="345"/>
      <c r="N89" s="345"/>
      <c r="O89" s="345"/>
      <c r="P89" s="345"/>
      <c r="Q89" s="345"/>
      <c r="R89" s="345"/>
      <c r="S89" s="345"/>
      <c r="T89" s="345"/>
      <c r="U89" s="345"/>
      <c r="V89" s="345"/>
      <c r="W89" s="345"/>
      <c r="X89" s="319"/>
      <c r="Y89" s="306"/>
      <c r="Z89" s="306"/>
      <c r="AA89" s="306"/>
      <c r="AB89" s="306"/>
      <c r="AC89" s="306"/>
      <c r="AD89" s="306"/>
      <c r="AE89" s="306"/>
      <c r="AF89" s="306"/>
      <c r="AG89" s="306"/>
      <c r="AH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row>
    <row r="90" spans="3:100" ht="15">
      <c r="C90" s="378"/>
      <c r="D90" s="377"/>
      <c r="E90" s="345"/>
      <c r="F90" s="345"/>
      <c r="G90" s="345"/>
      <c r="H90" s="345"/>
      <c r="I90" s="345"/>
      <c r="J90" s="345"/>
      <c r="K90" s="345"/>
      <c r="L90" s="345"/>
      <c r="M90" s="345"/>
      <c r="N90" s="345"/>
      <c r="O90" s="345"/>
      <c r="P90" s="345"/>
      <c r="Q90" s="345"/>
      <c r="R90" s="345"/>
      <c r="S90" s="345"/>
      <c r="T90" s="345"/>
      <c r="U90" s="345"/>
      <c r="V90" s="345"/>
      <c r="W90" s="345"/>
      <c r="X90" s="311"/>
      <c r="Y90" s="311"/>
      <c r="Z90" s="306"/>
      <c r="AA90" s="306"/>
      <c r="AB90" s="311"/>
      <c r="AC90" s="311"/>
      <c r="AD90" s="311"/>
      <c r="AE90" s="311"/>
      <c r="AF90" s="311"/>
      <c r="AG90" s="311"/>
      <c r="AH90" s="311"/>
      <c r="AJ90" s="311"/>
      <c r="AK90" s="311"/>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row>
    <row r="91" spans="3:100" ht="15">
      <c r="C91" s="343"/>
      <c r="D91" s="377"/>
      <c r="E91" s="345"/>
      <c r="F91" s="345"/>
      <c r="G91" s="345"/>
      <c r="H91" s="345"/>
      <c r="I91" s="345"/>
      <c r="J91" s="345"/>
      <c r="K91" s="345"/>
      <c r="L91" s="345"/>
      <c r="M91" s="345"/>
      <c r="N91" s="345"/>
      <c r="O91" s="345"/>
      <c r="P91" s="345"/>
      <c r="Q91" s="345"/>
      <c r="R91" s="345"/>
      <c r="S91" s="345"/>
      <c r="T91" s="345"/>
      <c r="U91" s="345"/>
      <c r="V91" s="345"/>
      <c r="W91" s="345"/>
      <c r="X91" s="311"/>
      <c r="Y91" s="311"/>
      <c r="Z91" s="306"/>
      <c r="AA91" s="306"/>
      <c r="AB91" s="311"/>
      <c r="AC91" s="311"/>
      <c r="AD91" s="311"/>
      <c r="AE91" s="311"/>
      <c r="AF91" s="311"/>
      <c r="AG91" s="311"/>
      <c r="AH91" s="311"/>
      <c r="AJ91" s="311"/>
      <c r="AK91" s="311"/>
      <c r="AL91" s="306"/>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6"/>
      <c r="BR91" s="306"/>
      <c r="BS91" s="306"/>
      <c r="BT91" s="306"/>
      <c r="BU91" s="306"/>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row>
    <row r="92" spans="3:100" ht="15">
      <c r="C92" s="343"/>
      <c r="D92" s="377"/>
      <c r="E92" s="345"/>
      <c r="F92" s="345"/>
      <c r="G92" s="345"/>
      <c r="H92" s="345"/>
      <c r="I92" s="345"/>
      <c r="J92" s="345"/>
      <c r="K92" s="345"/>
      <c r="L92" s="345"/>
      <c r="M92" s="345"/>
      <c r="N92" s="345"/>
      <c r="O92" s="345"/>
      <c r="P92" s="345"/>
      <c r="Q92" s="345"/>
      <c r="R92" s="345"/>
      <c r="S92" s="345"/>
      <c r="T92" s="345"/>
      <c r="U92" s="345"/>
      <c r="V92" s="345"/>
      <c r="W92" s="345"/>
      <c r="X92" s="311"/>
      <c r="Y92" s="311"/>
      <c r="Z92" s="306"/>
      <c r="AA92" s="306"/>
      <c r="AB92" s="311"/>
      <c r="AC92" s="311"/>
      <c r="AD92" s="311"/>
      <c r="AE92" s="311"/>
      <c r="AF92" s="311"/>
      <c r="AG92" s="311"/>
      <c r="AH92" s="311"/>
      <c r="AJ92" s="311"/>
      <c r="AK92" s="311"/>
      <c r="AL92" s="306"/>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6"/>
      <c r="BR92" s="306"/>
      <c r="BS92" s="306"/>
      <c r="BT92" s="306"/>
      <c r="BU92" s="306"/>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row>
    <row r="93" spans="2:100" ht="15">
      <c r="B93" s="384"/>
      <c r="C93" s="343"/>
      <c r="D93" s="377"/>
      <c r="E93" s="345"/>
      <c r="F93" s="345"/>
      <c r="G93" s="345"/>
      <c r="H93" s="345"/>
      <c r="I93" s="345"/>
      <c r="J93" s="345"/>
      <c r="K93" s="345"/>
      <c r="L93" s="345"/>
      <c r="M93" s="345"/>
      <c r="N93" s="345"/>
      <c r="O93" s="345"/>
      <c r="P93" s="345"/>
      <c r="Q93" s="345"/>
      <c r="R93" s="345"/>
      <c r="S93" s="345"/>
      <c r="T93" s="345"/>
      <c r="U93" s="345"/>
      <c r="V93" s="345"/>
      <c r="W93" s="345"/>
      <c r="X93" s="311"/>
      <c r="Y93" s="311"/>
      <c r="Z93" s="306"/>
      <c r="AA93" s="306"/>
      <c r="AB93" s="311"/>
      <c r="AC93" s="311"/>
      <c r="AD93" s="311"/>
      <c r="AE93" s="311"/>
      <c r="AF93" s="311"/>
      <c r="AG93" s="311"/>
      <c r="AH93" s="311"/>
      <c r="AJ93" s="311"/>
      <c r="AK93" s="311"/>
      <c r="AL93" s="306"/>
      <c r="AM93" s="306"/>
      <c r="AN93" s="306"/>
      <c r="AO93" s="306"/>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6"/>
      <c r="BR93" s="306"/>
      <c r="BS93" s="306"/>
      <c r="BT93" s="306"/>
      <c r="BU93" s="306"/>
      <c r="BV93" s="306"/>
      <c r="BW93" s="306"/>
      <c r="BX93" s="306"/>
      <c r="BY93" s="306"/>
      <c r="BZ93" s="306"/>
      <c r="CA93" s="306"/>
      <c r="CB93" s="306"/>
      <c r="CC93" s="306"/>
      <c r="CD93" s="306"/>
      <c r="CE93" s="306"/>
      <c r="CF93" s="306"/>
      <c r="CG93" s="306"/>
      <c r="CH93" s="306"/>
      <c r="CI93" s="306"/>
      <c r="CJ93" s="306"/>
      <c r="CK93" s="306"/>
      <c r="CL93" s="306"/>
      <c r="CM93" s="306"/>
      <c r="CN93" s="306"/>
      <c r="CO93" s="306"/>
      <c r="CP93" s="306"/>
      <c r="CQ93" s="306"/>
      <c r="CR93" s="306"/>
      <c r="CS93" s="306"/>
      <c r="CT93" s="306"/>
      <c r="CU93" s="306"/>
      <c r="CV93" s="306"/>
    </row>
    <row r="94" spans="3:100" ht="15">
      <c r="C94" s="343"/>
      <c r="D94" s="377"/>
      <c r="E94" s="345"/>
      <c r="F94" s="345"/>
      <c r="G94" s="345"/>
      <c r="H94" s="345"/>
      <c r="I94" s="345"/>
      <c r="J94" s="345"/>
      <c r="K94" s="345"/>
      <c r="L94" s="345"/>
      <c r="M94" s="345"/>
      <c r="N94" s="345"/>
      <c r="O94" s="345"/>
      <c r="P94" s="345"/>
      <c r="Q94" s="345"/>
      <c r="R94" s="345"/>
      <c r="S94" s="345"/>
      <c r="T94" s="345"/>
      <c r="U94" s="345"/>
      <c r="V94" s="345"/>
      <c r="W94" s="345"/>
      <c r="X94" s="311"/>
      <c r="Y94" s="311"/>
      <c r="Z94" s="306"/>
      <c r="AA94" s="306"/>
      <c r="AB94" s="311"/>
      <c r="AC94" s="311"/>
      <c r="AD94" s="311"/>
      <c r="AE94" s="311"/>
      <c r="AF94" s="311"/>
      <c r="AG94" s="311"/>
      <c r="AH94" s="311"/>
      <c r="AJ94" s="311"/>
      <c r="AK94" s="311"/>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row>
    <row r="95" spans="3:100" ht="15">
      <c r="C95" s="359"/>
      <c r="D95" s="377"/>
      <c r="E95" s="289"/>
      <c r="F95" s="289"/>
      <c r="G95" s="289"/>
      <c r="H95" s="289"/>
      <c r="I95" s="289"/>
      <c r="J95" s="289"/>
      <c r="K95" s="289"/>
      <c r="L95" s="289"/>
      <c r="M95" s="289"/>
      <c r="N95" s="289"/>
      <c r="O95" s="289"/>
      <c r="P95" s="289"/>
      <c r="Q95" s="289"/>
      <c r="R95" s="289"/>
      <c r="S95" s="289"/>
      <c r="T95" s="289"/>
      <c r="U95" s="289"/>
      <c r="V95" s="289"/>
      <c r="W95" s="289"/>
      <c r="X95" s="311"/>
      <c r="Y95" s="311"/>
      <c r="Z95" s="306"/>
      <c r="AA95" s="306"/>
      <c r="AB95" s="311"/>
      <c r="AC95" s="311"/>
      <c r="AD95" s="311"/>
      <c r="AE95" s="311"/>
      <c r="AF95" s="311"/>
      <c r="AG95" s="311"/>
      <c r="AH95" s="311"/>
      <c r="AJ95" s="311"/>
      <c r="AK95" s="311"/>
      <c r="AL95" s="306"/>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6"/>
      <c r="BR95" s="306"/>
      <c r="BS95" s="306"/>
      <c r="BT95" s="306"/>
      <c r="BU95" s="306"/>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row>
    <row r="96" spans="3:100" ht="15">
      <c r="C96" s="378"/>
      <c r="D96" s="377"/>
      <c r="E96" s="377"/>
      <c r="F96" s="377"/>
      <c r="G96" s="377"/>
      <c r="H96" s="377"/>
      <c r="I96" s="377"/>
      <c r="J96" s="377"/>
      <c r="K96" s="377"/>
      <c r="L96" s="377"/>
      <c r="M96" s="377"/>
      <c r="N96" s="377"/>
      <c r="O96" s="377"/>
      <c r="P96" s="377"/>
      <c r="Q96" s="377"/>
      <c r="R96" s="377"/>
      <c r="S96" s="377"/>
      <c r="T96" s="377"/>
      <c r="U96" s="377"/>
      <c r="V96" s="377"/>
      <c r="W96" s="377"/>
      <c r="X96" s="306"/>
      <c r="Y96" s="306"/>
      <c r="Z96" s="318"/>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row>
    <row r="97" spans="3:100" ht="15">
      <c r="C97" s="378"/>
      <c r="D97" s="377"/>
      <c r="E97" s="377"/>
      <c r="F97" s="377"/>
      <c r="G97" s="377"/>
      <c r="H97" s="377"/>
      <c r="I97" s="377"/>
      <c r="J97" s="377"/>
      <c r="K97" s="377"/>
      <c r="L97" s="377"/>
      <c r="M97" s="377"/>
      <c r="N97" s="377"/>
      <c r="O97" s="377"/>
      <c r="P97" s="377"/>
      <c r="Q97" s="377"/>
      <c r="R97" s="377"/>
      <c r="S97" s="377"/>
      <c r="T97" s="377"/>
      <c r="U97" s="377"/>
      <c r="V97" s="377"/>
      <c r="W97" s="377"/>
      <c r="X97" s="306"/>
      <c r="Y97" s="306"/>
      <c r="Z97" s="306"/>
      <c r="AA97" s="306"/>
      <c r="AB97" s="306"/>
      <c r="AC97" s="306"/>
      <c r="AD97" s="306"/>
      <c r="AE97" s="306"/>
      <c r="AF97" s="306"/>
      <c r="AG97" s="306"/>
      <c r="AH97" s="306"/>
      <c r="AI97" s="306"/>
      <c r="AJ97" s="306"/>
      <c r="AK97" s="306"/>
      <c r="AL97" s="306"/>
      <c r="AM97" s="306"/>
      <c r="AN97" s="306"/>
      <c r="AO97" s="306"/>
      <c r="AP97" s="306"/>
      <c r="AQ97" s="306"/>
      <c r="AR97" s="306"/>
      <c r="AS97" s="306"/>
      <c r="AT97" s="306"/>
      <c r="AU97" s="306"/>
      <c r="AV97" s="306"/>
      <c r="AW97" s="306"/>
      <c r="AX97" s="306"/>
      <c r="AY97" s="306"/>
      <c r="AZ97" s="306"/>
      <c r="BA97" s="306"/>
      <c r="BB97" s="306"/>
      <c r="BC97" s="306"/>
      <c r="BD97" s="306"/>
      <c r="BE97" s="306"/>
      <c r="BF97" s="306"/>
      <c r="BG97" s="306"/>
      <c r="BH97" s="306"/>
      <c r="BI97" s="306"/>
      <c r="BJ97" s="306"/>
      <c r="BK97" s="306"/>
      <c r="BL97" s="306"/>
      <c r="BM97" s="306"/>
      <c r="BN97" s="306"/>
      <c r="BO97" s="306"/>
      <c r="BP97" s="306"/>
      <c r="BQ97" s="306"/>
      <c r="BR97" s="306"/>
      <c r="BS97" s="306"/>
      <c r="BT97" s="306"/>
      <c r="BU97" s="306"/>
      <c r="BV97" s="306"/>
      <c r="BW97" s="306"/>
      <c r="BX97" s="306"/>
      <c r="BY97" s="306"/>
      <c r="BZ97" s="306"/>
      <c r="CA97" s="306"/>
      <c r="CB97" s="306"/>
      <c r="CC97" s="306"/>
      <c r="CD97" s="306"/>
      <c r="CE97" s="306"/>
      <c r="CF97" s="306"/>
      <c r="CG97" s="306"/>
      <c r="CH97" s="306"/>
      <c r="CI97" s="306"/>
      <c r="CJ97" s="306"/>
      <c r="CK97" s="306"/>
      <c r="CL97" s="306"/>
      <c r="CM97" s="306"/>
      <c r="CN97" s="306"/>
      <c r="CO97" s="306"/>
      <c r="CP97" s="306"/>
      <c r="CQ97" s="306"/>
      <c r="CR97" s="306"/>
      <c r="CS97" s="306"/>
      <c r="CT97" s="306"/>
      <c r="CU97" s="306"/>
      <c r="CV97" s="306"/>
    </row>
    <row r="98" spans="3:100" ht="15">
      <c r="C98" s="180"/>
      <c r="D98" s="377"/>
      <c r="E98" s="345"/>
      <c r="F98" s="345"/>
      <c r="G98" s="345"/>
      <c r="H98" s="345"/>
      <c r="I98" s="345"/>
      <c r="J98" s="345"/>
      <c r="K98" s="345"/>
      <c r="L98" s="345"/>
      <c r="M98" s="345"/>
      <c r="N98" s="345"/>
      <c r="O98" s="345"/>
      <c r="P98" s="345"/>
      <c r="Q98" s="345"/>
      <c r="R98" s="345"/>
      <c r="S98" s="345"/>
      <c r="T98" s="345"/>
      <c r="U98" s="345"/>
      <c r="V98" s="345"/>
      <c r="W98" s="345"/>
      <c r="X98" s="306"/>
      <c r="Y98" s="306"/>
      <c r="Z98" s="306"/>
      <c r="AA98" s="306"/>
      <c r="AB98" s="306"/>
      <c r="AC98" s="306"/>
      <c r="AD98" s="306"/>
      <c r="AE98" s="306"/>
      <c r="AF98" s="306"/>
      <c r="AG98" s="306"/>
      <c r="AH98" s="306"/>
      <c r="AJ98" s="306"/>
      <c r="AK98" s="306"/>
      <c r="AL98" s="306"/>
      <c r="AM98" s="306"/>
      <c r="AN98" s="306"/>
      <c r="AO98" s="306"/>
      <c r="AP98" s="306"/>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306"/>
      <c r="BS98" s="306"/>
      <c r="BT98" s="306"/>
      <c r="BU98" s="306"/>
      <c r="BV98" s="306"/>
      <c r="BW98" s="306"/>
      <c r="BX98" s="306"/>
      <c r="BY98" s="306"/>
      <c r="BZ98" s="306"/>
      <c r="CA98" s="306"/>
      <c r="CB98" s="306"/>
      <c r="CC98" s="306"/>
      <c r="CD98" s="306"/>
      <c r="CE98" s="306"/>
      <c r="CF98" s="306"/>
      <c r="CG98" s="306"/>
      <c r="CH98" s="306"/>
      <c r="CI98" s="306"/>
      <c r="CJ98" s="306"/>
      <c r="CK98" s="306"/>
      <c r="CL98" s="306"/>
      <c r="CM98" s="306"/>
      <c r="CN98" s="306"/>
      <c r="CO98" s="306"/>
      <c r="CP98" s="306"/>
      <c r="CQ98" s="306"/>
      <c r="CR98" s="306"/>
      <c r="CS98" s="306"/>
      <c r="CT98" s="306"/>
      <c r="CU98" s="306"/>
      <c r="CV98" s="306"/>
    </row>
    <row r="99" spans="3:67" ht="15">
      <c r="C99" s="180"/>
      <c r="D99" s="377"/>
      <c r="E99" s="345"/>
      <c r="F99" s="345"/>
      <c r="G99" s="345"/>
      <c r="H99" s="345"/>
      <c r="I99" s="345"/>
      <c r="J99" s="345"/>
      <c r="K99" s="345"/>
      <c r="L99" s="345"/>
      <c r="M99" s="345"/>
      <c r="N99" s="345"/>
      <c r="O99" s="345"/>
      <c r="P99" s="345"/>
      <c r="Q99" s="345"/>
      <c r="R99" s="345"/>
      <c r="S99" s="345"/>
      <c r="T99" s="345"/>
      <c r="U99" s="345"/>
      <c r="V99" s="345"/>
      <c r="W99" s="345"/>
      <c r="X99" s="319"/>
      <c r="Y99" s="306"/>
      <c r="Z99" s="306"/>
      <c r="AA99" s="306"/>
      <c r="AB99" s="306"/>
      <c r="AC99" s="306"/>
      <c r="AD99" s="306"/>
      <c r="AE99" s="306"/>
      <c r="AF99" s="306"/>
      <c r="AG99" s="306"/>
      <c r="AH99" s="306"/>
      <c r="AJ99" s="306"/>
      <c r="AK99" s="306"/>
      <c r="AL99" s="306"/>
      <c r="AM99" s="306"/>
      <c r="AN99" s="306"/>
      <c r="AO99" s="306"/>
      <c r="AP99" s="306"/>
      <c r="AQ99" s="306"/>
      <c r="AR99" s="306"/>
      <c r="AS99" s="306"/>
      <c r="AT99" s="306"/>
      <c r="AU99" s="306"/>
      <c r="AV99" s="306"/>
      <c r="AW99" s="306"/>
      <c r="AX99" s="306"/>
      <c r="AY99" s="306"/>
      <c r="AZ99" s="306"/>
      <c r="BA99" s="306"/>
      <c r="BB99" s="306"/>
      <c r="BC99" s="306"/>
      <c r="BD99" s="306"/>
      <c r="BE99" s="306"/>
      <c r="BF99" s="306"/>
      <c r="BG99" s="306"/>
      <c r="BH99" s="306"/>
      <c r="BI99" s="306"/>
      <c r="BJ99" s="306"/>
      <c r="BK99" s="306"/>
      <c r="BL99" s="306"/>
      <c r="BM99" s="306"/>
      <c r="BN99" s="306"/>
      <c r="BO99" s="306"/>
    </row>
    <row r="100" spans="3:67" ht="15">
      <c r="C100" s="378"/>
      <c r="D100" s="377"/>
      <c r="E100" s="345"/>
      <c r="F100" s="345"/>
      <c r="G100" s="345"/>
      <c r="H100" s="345"/>
      <c r="I100" s="345"/>
      <c r="J100" s="345"/>
      <c r="K100" s="345"/>
      <c r="L100" s="345"/>
      <c r="M100" s="345"/>
      <c r="N100" s="345"/>
      <c r="O100" s="345"/>
      <c r="P100" s="345"/>
      <c r="Q100" s="345"/>
      <c r="R100" s="345"/>
      <c r="S100" s="345"/>
      <c r="T100" s="345"/>
      <c r="U100" s="345"/>
      <c r="V100" s="345"/>
      <c r="W100" s="345"/>
      <c r="X100" s="311"/>
      <c r="Y100" s="311"/>
      <c r="Z100" s="306"/>
      <c r="AA100" s="306"/>
      <c r="AB100" s="311"/>
      <c r="AC100" s="311"/>
      <c r="AD100" s="311"/>
      <c r="AE100" s="311"/>
      <c r="AF100" s="311"/>
      <c r="AG100" s="311"/>
      <c r="AH100" s="311"/>
      <c r="AJ100" s="311"/>
      <c r="AK100" s="311"/>
      <c r="AL100" s="306"/>
      <c r="AM100" s="306"/>
      <c r="AN100" s="306"/>
      <c r="AO100" s="306"/>
      <c r="AP100" s="306"/>
      <c r="AQ100" s="306"/>
      <c r="AR100" s="306"/>
      <c r="AS100" s="306"/>
      <c r="AT100" s="306"/>
      <c r="AU100" s="306"/>
      <c r="AV100" s="306"/>
      <c r="AW100" s="306"/>
      <c r="AX100" s="306"/>
      <c r="AY100" s="306"/>
      <c r="AZ100" s="306"/>
      <c r="BA100" s="306"/>
      <c r="BB100" s="306"/>
      <c r="BC100" s="306"/>
      <c r="BD100" s="306"/>
      <c r="BE100" s="306"/>
      <c r="BF100" s="306"/>
      <c r="BG100" s="306"/>
      <c r="BH100" s="306"/>
      <c r="BI100" s="306"/>
      <c r="BJ100" s="306"/>
      <c r="BK100" s="306"/>
      <c r="BL100" s="306"/>
      <c r="BM100" s="306"/>
      <c r="BN100" s="306"/>
      <c r="BO100" s="306"/>
    </row>
  </sheetData>
  <mergeCells count="2">
    <mergeCell ref="B69:C69"/>
    <mergeCell ref="B5:J5"/>
  </mergeCells>
  <conditionalFormatting sqref="B5">
    <cfRule type="cellIs" priority="1" dxfId="0" operator="equal" stopIfTrue="1">
      <formula>0</formula>
    </cfRule>
    <cfRule type="cellIs" priority="2" dxfId="1" operator="notEqual" stopIfTrue="1">
      <formula>0</formula>
    </cfRule>
  </conditionalFormatting>
  <printOptions horizontalCentered="1" verticalCentered="1"/>
  <pageMargins left="0.75" right="0.75" top="1" bottom="1" header="0.5" footer="0.5"/>
  <pageSetup fitToHeight="1" fitToWidth="1" horizontalDpi="300" verticalDpi="300" orientation="portrait" paperSize="9" scale="47" r:id="rId1"/>
</worksheet>
</file>

<file path=xl/worksheets/sheet6.xml><?xml version="1.0" encoding="utf-8"?>
<worksheet xmlns="http://schemas.openxmlformats.org/spreadsheetml/2006/main" xmlns:r="http://schemas.openxmlformats.org/officeDocument/2006/relationships">
  <sheetPr codeName="Sheet7"/>
  <dimension ref="A1:CE115"/>
  <sheetViews>
    <sheetView workbookViewId="0" topLeftCell="A1">
      <selection activeCell="A1" sqref="A1"/>
    </sheetView>
  </sheetViews>
  <sheetFormatPr defaultColWidth="9.00390625" defaultRowHeight="15.75"/>
  <cols>
    <col min="1" max="1" width="3.50390625" style="11" customWidth="1"/>
    <col min="2" max="2" width="0.875" style="27" customWidth="1"/>
    <col min="3" max="3" width="39.125" style="28" customWidth="1"/>
    <col min="4" max="4" width="11.25390625" style="11" customWidth="1"/>
    <col min="5" max="5" width="3.125" style="11" customWidth="1"/>
    <col min="6" max="6" width="11.125" style="11" customWidth="1"/>
    <col min="7" max="7" width="5.125" style="11" customWidth="1"/>
    <col min="8" max="8" width="9.00390625" style="11" customWidth="1"/>
    <col min="9" max="9" width="11.00390625" style="40" customWidth="1"/>
    <col min="10" max="10" width="11.00390625" style="12" customWidth="1"/>
    <col min="11" max="12" width="11.00390625" style="11" customWidth="1"/>
    <col min="13" max="13" width="46.375" style="11" customWidth="1"/>
    <col min="14" max="45" width="11.00390625" style="11" customWidth="1"/>
    <col min="46" max="16384" width="9.00390625" style="11" customWidth="1"/>
  </cols>
  <sheetData>
    <row r="1" spans="1:10" s="17" customFormat="1" ht="21" thickTop="1">
      <c r="A1" s="45"/>
      <c r="B1" s="46"/>
      <c r="C1" s="47"/>
      <c r="D1" s="47"/>
      <c r="E1" s="48"/>
      <c r="F1" s="47"/>
      <c r="G1" s="49"/>
      <c r="I1" s="41"/>
      <c r="J1" s="18"/>
    </row>
    <row r="2" spans="1:10" s="17" customFormat="1" ht="23.25" customHeight="1">
      <c r="A2" s="13"/>
      <c r="B2" s="14"/>
      <c r="C2" s="15"/>
      <c r="D2" s="15"/>
      <c r="E2" s="15"/>
      <c r="F2" s="15"/>
      <c r="G2" s="16"/>
      <c r="I2" s="41"/>
      <c r="J2" s="18"/>
    </row>
    <row r="3" spans="1:10" s="17" customFormat="1" ht="23.25">
      <c r="A3" s="402"/>
      <c r="B3" s="410" t="s">
        <v>17</v>
      </c>
      <c r="C3" s="273"/>
      <c r="D3" s="269"/>
      <c r="E3" s="269"/>
      <c r="F3" s="269"/>
      <c r="G3" s="270"/>
      <c r="H3" s="271"/>
      <c r="I3" s="272"/>
      <c r="J3" s="18"/>
    </row>
    <row r="4" spans="1:10" s="17" customFormat="1" ht="20.25">
      <c r="A4" s="13"/>
      <c r="B4" s="50"/>
      <c r="C4" s="273" t="s">
        <v>102</v>
      </c>
      <c r="D4" s="274"/>
      <c r="E4" s="274"/>
      <c r="F4" s="274"/>
      <c r="G4" s="270"/>
      <c r="H4" s="271"/>
      <c r="I4" s="272"/>
      <c r="J4" s="18"/>
    </row>
    <row r="5" spans="1:10" s="17" customFormat="1" ht="20.25">
      <c r="A5" s="13"/>
      <c r="B5" s="14"/>
      <c r="C5" s="274"/>
      <c r="D5" s="274"/>
      <c r="E5" s="274"/>
      <c r="F5" s="274"/>
      <c r="G5" s="270"/>
      <c r="H5" s="271"/>
      <c r="I5" s="272"/>
      <c r="J5" s="18"/>
    </row>
    <row r="6" spans="1:10" s="54" customFormat="1" ht="16.5">
      <c r="A6" s="51"/>
      <c r="B6" s="52"/>
      <c r="C6" s="275"/>
      <c r="D6" s="276"/>
      <c r="E6" s="276"/>
      <c r="F6" s="276"/>
      <c r="G6" s="277"/>
      <c r="H6" s="278"/>
      <c r="I6" s="279"/>
      <c r="J6" s="55"/>
    </row>
    <row r="7" spans="1:10" s="58" customFormat="1" ht="16.5">
      <c r="A7" s="56"/>
      <c r="B7" s="57"/>
      <c r="C7" s="280"/>
      <c r="D7" s="281" t="s">
        <v>44</v>
      </c>
      <c r="E7" s="281"/>
      <c r="F7" s="281" t="s">
        <v>55</v>
      </c>
      <c r="G7" s="282"/>
      <c r="H7" s="283"/>
      <c r="I7" s="284"/>
      <c r="J7" s="59"/>
    </row>
    <row r="8" spans="1:61" s="58" customFormat="1" ht="16.5">
      <c r="A8" s="56"/>
      <c r="B8" s="57"/>
      <c r="C8" s="285" t="s">
        <v>44</v>
      </c>
      <c r="D8" s="281" t="s">
        <v>43</v>
      </c>
      <c r="E8" s="281"/>
      <c r="F8" s="281" t="s">
        <v>56</v>
      </c>
      <c r="G8" s="282"/>
      <c r="H8" s="283"/>
      <c r="I8" s="286"/>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row>
    <row r="9" spans="1:14" s="58" customFormat="1" ht="16.5">
      <c r="A9" s="56"/>
      <c r="B9" s="57"/>
      <c r="C9" s="287"/>
      <c r="D9" s="281"/>
      <c r="E9" s="281"/>
      <c r="F9" s="281"/>
      <c r="G9" s="282"/>
      <c r="H9" s="283"/>
      <c r="I9" s="284"/>
      <c r="J9" s="59"/>
      <c r="L9" s="62"/>
      <c r="M9" s="63"/>
      <c r="N9" s="64"/>
    </row>
    <row r="10" spans="1:14" s="58" customFormat="1" ht="16.5">
      <c r="A10" s="56"/>
      <c r="B10" s="60"/>
      <c r="C10" s="288"/>
      <c r="D10" s="289"/>
      <c r="E10" s="289"/>
      <c r="F10" s="289"/>
      <c r="G10" s="282"/>
      <c r="H10" s="283"/>
      <c r="I10" s="284"/>
      <c r="J10" s="59"/>
      <c r="L10" s="62"/>
      <c r="M10" s="63"/>
      <c r="N10" s="64"/>
    </row>
    <row r="11" spans="1:14" s="67" customFormat="1" ht="16.5">
      <c r="A11" s="65"/>
      <c r="B11" s="66"/>
      <c r="C11" s="290" t="s">
        <v>143</v>
      </c>
      <c r="D11" s="209">
        <v>140.595</v>
      </c>
      <c r="E11" s="289"/>
      <c r="F11" s="291">
        <v>0.14173861185818037</v>
      </c>
      <c r="G11" s="292"/>
      <c r="H11" s="293"/>
      <c r="I11" s="412"/>
      <c r="J11" s="59"/>
      <c r="L11" s="62"/>
      <c r="M11" s="63"/>
      <c r="N11" s="64"/>
    </row>
    <row r="12" spans="1:14" s="67" customFormat="1" ht="16.5">
      <c r="A12" s="65"/>
      <c r="B12" s="68"/>
      <c r="C12" s="290" t="s">
        <v>144</v>
      </c>
      <c r="D12" s="294">
        <v>165.711</v>
      </c>
      <c r="E12" s="289"/>
      <c r="F12" s="291">
        <v>0.11198259680019021</v>
      </c>
      <c r="G12" s="292"/>
      <c r="H12" s="293"/>
      <c r="I12" s="412"/>
      <c r="J12" s="59"/>
      <c r="L12" s="62"/>
      <c r="M12" s="63"/>
      <c r="N12" s="64"/>
    </row>
    <row r="13" spans="1:14" s="67" customFormat="1" ht="16.5">
      <c r="A13" s="65"/>
      <c r="B13" s="68"/>
      <c r="C13" s="290" t="s">
        <v>138</v>
      </c>
      <c r="D13" s="294">
        <v>137.7285</v>
      </c>
      <c r="E13" s="289"/>
      <c r="F13" s="291">
        <v>0.13571704046279706</v>
      </c>
      <c r="G13" s="292"/>
      <c r="H13" s="293"/>
      <c r="I13" s="412"/>
      <c r="J13" s="59"/>
      <c r="L13" s="62"/>
      <c r="M13" s="63"/>
      <c r="N13" s="64"/>
    </row>
    <row r="14" spans="1:14" s="67" customFormat="1" ht="16.5">
      <c r="A14" s="65"/>
      <c r="B14" s="68"/>
      <c r="C14" s="290" t="s">
        <v>139</v>
      </c>
      <c r="D14" s="294">
        <v>863.07585</v>
      </c>
      <c r="E14" s="289"/>
      <c r="F14" s="291">
        <v>0.20710395480089305</v>
      </c>
      <c r="G14" s="292"/>
      <c r="H14" s="293"/>
      <c r="I14" s="412"/>
      <c r="J14" s="59"/>
      <c r="L14" s="62"/>
      <c r="M14" s="63"/>
      <c r="N14" s="64"/>
    </row>
    <row r="15" spans="1:14" s="67" customFormat="1" ht="16.5">
      <c r="A15" s="65"/>
      <c r="B15" s="68"/>
      <c r="C15" s="290" t="s">
        <v>140</v>
      </c>
      <c r="D15" s="294">
        <v>2455.15725</v>
      </c>
      <c r="E15" s="289"/>
      <c r="F15" s="291">
        <v>0.21594235484302102</v>
      </c>
      <c r="G15" s="292"/>
      <c r="H15" s="293"/>
      <c r="I15" s="412"/>
      <c r="J15" s="59"/>
      <c r="L15" s="62"/>
      <c r="M15" s="63"/>
      <c r="N15" s="64"/>
    </row>
    <row r="16" spans="1:14" s="67" customFormat="1" ht="16.5">
      <c r="A16" s="65"/>
      <c r="B16" s="68"/>
      <c r="C16" s="290" t="s">
        <v>141</v>
      </c>
      <c r="D16" s="294">
        <v>10810.40415</v>
      </c>
      <c r="E16" s="289"/>
      <c r="F16" s="291">
        <v>0.21883249634168347</v>
      </c>
      <c r="G16" s="292"/>
      <c r="H16" s="293"/>
      <c r="I16" s="412"/>
      <c r="J16" s="59"/>
      <c r="L16" s="62"/>
      <c r="M16" s="63"/>
      <c r="N16" s="64"/>
    </row>
    <row r="17" spans="1:14" s="67" customFormat="1" ht="16.5">
      <c r="A17" s="65"/>
      <c r="B17" s="68"/>
      <c r="C17" s="290" t="s">
        <v>159</v>
      </c>
      <c r="D17" s="294">
        <v>212.58055</v>
      </c>
      <c r="E17" s="289"/>
      <c r="F17" s="291">
        <v>0.17024217668409702</v>
      </c>
      <c r="G17" s="292"/>
      <c r="H17" s="293"/>
      <c r="I17" s="412"/>
      <c r="J17" s="59"/>
      <c r="L17" s="69"/>
      <c r="M17" s="70"/>
      <c r="N17" s="64"/>
    </row>
    <row r="18" spans="1:14" s="67" customFormat="1" ht="16.5">
      <c r="A18" s="65"/>
      <c r="B18" s="68"/>
      <c r="C18" s="290" t="s">
        <v>160</v>
      </c>
      <c r="D18" s="294">
        <v>1164.97745</v>
      </c>
      <c r="E18" s="294"/>
      <c r="F18" s="291">
        <v>0.19235381509697438</v>
      </c>
      <c r="G18" s="292"/>
      <c r="H18" s="293"/>
      <c r="I18" s="412"/>
      <c r="J18" s="59"/>
      <c r="L18" s="69"/>
      <c r="M18" s="70"/>
      <c r="N18" s="64"/>
    </row>
    <row r="19" spans="1:14" s="67" customFormat="1" ht="16.5">
      <c r="A19" s="65"/>
      <c r="B19" s="68"/>
      <c r="C19" s="290" t="s">
        <v>161</v>
      </c>
      <c r="D19" s="294">
        <v>2918.5247</v>
      </c>
      <c r="E19" s="294"/>
      <c r="F19" s="291">
        <v>0.19532639002132496</v>
      </c>
      <c r="G19" s="292"/>
      <c r="H19" s="293"/>
      <c r="I19" s="412"/>
      <c r="J19" s="59"/>
      <c r="L19" s="69"/>
      <c r="M19" s="70"/>
      <c r="N19" s="64"/>
    </row>
    <row r="20" spans="1:14" s="67" customFormat="1" ht="16.5">
      <c r="A20" s="65"/>
      <c r="B20" s="68"/>
      <c r="C20" s="290" t="s">
        <v>162</v>
      </c>
      <c r="D20" s="294">
        <v>12924.7209</v>
      </c>
      <c r="E20" s="294"/>
      <c r="F20" s="291">
        <v>0.1962308451116149</v>
      </c>
      <c r="G20" s="292"/>
      <c r="H20" s="293"/>
      <c r="I20" s="412"/>
      <c r="J20" s="59"/>
      <c r="L20" s="69"/>
      <c r="M20" s="70"/>
      <c r="N20" s="64"/>
    </row>
    <row r="21" spans="1:14" s="67" customFormat="1" ht="16.5">
      <c r="A21" s="65"/>
      <c r="B21" s="68"/>
      <c r="C21" s="290" t="s">
        <v>142</v>
      </c>
      <c r="D21" s="294">
        <v>57.5211</v>
      </c>
      <c r="E21" s="289"/>
      <c r="F21" s="291">
        <v>0.42750713351839437</v>
      </c>
      <c r="G21" s="292"/>
      <c r="H21" s="293"/>
      <c r="I21" s="412"/>
      <c r="J21" s="59"/>
      <c r="L21" s="69"/>
      <c r="M21" s="70"/>
      <c r="N21" s="64"/>
    </row>
    <row r="22" spans="1:10" s="67" customFormat="1" ht="16.5">
      <c r="A22" s="65"/>
      <c r="B22" s="68"/>
      <c r="C22" s="290"/>
      <c r="D22" s="289"/>
      <c r="E22" s="289"/>
      <c r="F22" s="289"/>
      <c r="G22" s="292"/>
      <c r="H22" s="293"/>
      <c r="I22" s="284"/>
      <c r="J22" s="59"/>
    </row>
    <row r="23" spans="1:83" s="54" customFormat="1" ht="17.25" thickBot="1">
      <c r="A23" s="51"/>
      <c r="B23" s="71"/>
      <c r="C23" s="53"/>
      <c r="D23" s="72"/>
      <c r="E23" s="72"/>
      <c r="F23" s="72"/>
      <c r="G23" s="73"/>
      <c r="H23" s="74"/>
      <c r="I23" s="75"/>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row>
    <row r="24" spans="1:83" s="54" customFormat="1" ht="16.5">
      <c r="A24" s="51"/>
      <c r="B24" s="76"/>
      <c r="C24" s="77"/>
      <c r="D24" s="411"/>
      <c r="E24" s="78"/>
      <c r="F24" s="78"/>
      <c r="G24" s="73"/>
      <c r="H24" s="74"/>
      <c r="I24" s="413"/>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row>
    <row r="25" spans="1:83" s="54" customFormat="1" ht="19.5">
      <c r="A25" s="51"/>
      <c r="B25" s="79"/>
      <c r="C25" s="53"/>
      <c r="D25" s="80"/>
      <c r="E25" s="81"/>
      <c r="F25" s="81"/>
      <c r="G25" s="73"/>
      <c r="H25" s="74"/>
      <c r="I25" s="75"/>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row>
    <row r="26" spans="1:83" s="54" customFormat="1" ht="19.5">
      <c r="A26" s="51"/>
      <c r="B26" s="79"/>
      <c r="C26" s="53"/>
      <c r="D26" s="82"/>
      <c r="E26" s="82"/>
      <c r="F26" s="74"/>
      <c r="G26" s="73"/>
      <c r="H26" s="74"/>
      <c r="I26" s="75"/>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row>
    <row r="27" spans="1:83" s="54" customFormat="1" ht="17.25" thickBot="1">
      <c r="A27" s="83"/>
      <c r="B27" s="84"/>
      <c r="C27" s="85"/>
      <c r="D27" s="86"/>
      <c r="E27" s="86"/>
      <c r="F27" s="86"/>
      <c r="G27" s="87"/>
      <c r="H27" s="74"/>
      <c r="I27" s="75"/>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row>
    <row r="28" spans="4:83" ht="19.5" thickTop="1">
      <c r="D28" s="29"/>
      <c r="E28" s="29"/>
      <c r="F28" s="29"/>
      <c r="G28" s="25"/>
      <c r="H28" s="25"/>
      <c r="I28" s="43"/>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row>
    <row r="29" spans="1:83" ht="15.75">
      <c r="A29" s="451">
        <f>IF('ERR &amp; Sensitivity Analysis'!$I$10="N","Note: Current calculations are based on user input and are not the original MCC estimates.",IF('ERR &amp; Sensitivity Analysis'!$I$11="N","Note: Current calculations are based on user input and are not the original MCC estimates.",0))</f>
        <v>0</v>
      </c>
      <c r="B29" s="451"/>
      <c r="C29" s="451"/>
      <c r="D29" s="451"/>
      <c r="E29" s="451"/>
      <c r="F29" s="451"/>
      <c r="G29" s="451"/>
      <c r="H29" s="451"/>
      <c r="I29" s="451"/>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row>
    <row r="30" spans="2:83" ht="22.5">
      <c r="B30" s="23"/>
      <c r="C30" s="30"/>
      <c r="D30" s="31"/>
      <c r="E30" s="31"/>
      <c r="F30" s="25"/>
      <c r="G30" s="25"/>
      <c r="H30" s="25"/>
      <c r="I30" s="43"/>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row>
    <row r="31" spans="2:83" ht="15.75">
      <c r="B31" s="11"/>
      <c r="C31" s="11"/>
      <c r="G31" s="25"/>
      <c r="H31" s="25"/>
      <c r="I31" s="43"/>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row>
    <row r="32" spans="2:83" ht="15.75">
      <c r="B32" s="11"/>
      <c r="C32" s="11"/>
      <c r="G32" s="25"/>
      <c r="H32" s="25"/>
      <c r="I32" s="43"/>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row>
    <row r="33" spans="2:83" ht="15.75">
      <c r="B33" s="11"/>
      <c r="C33" s="11"/>
      <c r="G33" s="25"/>
      <c r="H33" s="25"/>
      <c r="I33" s="43"/>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row>
    <row r="34" spans="2:83" ht="15.75">
      <c r="B34" s="11"/>
      <c r="C34" s="11"/>
      <c r="G34" s="25"/>
      <c r="H34" s="25"/>
      <c r="I34" s="43"/>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row>
    <row r="35" spans="2:83" ht="15.75">
      <c r="B35" s="11"/>
      <c r="C35" s="11"/>
      <c r="G35" s="25"/>
      <c r="H35" s="25"/>
      <c r="I35" s="4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row>
    <row r="36" spans="2:83" ht="15.75">
      <c r="B36" s="11"/>
      <c r="C36" s="11"/>
      <c r="G36" s="25"/>
      <c r="H36" s="25"/>
      <c r="I36" s="4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row>
    <row r="37" spans="2:83" ht="15.75">
      <c r="B37" s="11"/>
      <c r="C37" s="11"/>
      <c r="G37" s="25"/>
      <c r="H37" s="25"/>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row>
    <row r="38" spans="7:83" s="34" customFormat="1" ht="15.75">
      <c r="G38" s="35"/>
      <c r="H38" s="35"/>
      <c r="I38" s="44"/>
      <c r="J38" s="32"/>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row>
    <row r="39" spans="2:83" ht="15.75">
      <c r="B39" s="11"/>
      <c r="C39" s="11"/>
      <c r="G39" s="25"/>
      <c r="H39" s="25"/>
      <c r="I39" s="43"/>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row>
    <row r="40" spans="2:83" ht="15.75">
      <c r="B40" s="11"/>
      <c r="C40" s="11"/>
      <c r="G40" s="25"/>
      <c r="H40" s="25"/>
      <c r="I40" s="43"/>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row>
    <row r="41" spans="2:83" ht="15.75">
      <c r="B41" s="11"/>
      <c r="C41" s="11"/>
      <c r="G41" s="33"/>
      <c r="H41" s="25"/>
      <c r="I41" s="43"/>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row>
    <row r="42" spans="3:83" ht="18.75">
      <c r="C42" s="27"/>
      <c r="D42" s="33"/>
      <c r="E42" s="33"/>
      <c r="F42" s="33"/>
      <c r="G42" s="25"/>
      <c r="H42" s="25"/>
      <c r="I42" s="43"/>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row>
    <row r="43" spans="3:83" ht="18.75">
      <c r="C43" s="37"/>
      <c r="D43" s="33"/>
      <c r="E43" s="33"/>
      <c r="F43" s="25"/>
      <c r="G43" s="25"/>
      <c r="H43" s="25"/>
      <c r="I43" s="43"/>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row>
    <row r="44" spans="3:83" ht="18.75">
      <c r="C44" s="38"/>
      <c r="D44" s="33"/>
      <c r="E44" s="25"/>
      <c r="F44" s="25"/>
      <c r="G44" s="25"/>
      <c r="H44" s="25"/>
      <c r="I44" s="43"/>
      <c r="J44" s="25"/>
      <c r="K44" s="25"/>
      <c r="L44" s="25"/>
      <c r="M44" s="25"/>
      <c r="N44" s="25"/>
      <c r="O44" s="25"/>
      <c r="P44" s="25"/>
      <c r="Q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row>
    <row r="45" spans="3:83" ht="18.75">
      <c r="C45" s="38"/>
      <c r="D45" s="33"/>
      <c r="E45" s="25"/>
      <c r="F45" s="25"/>
      <c r="G45" s="25"/>
      <c r="H45" s="25"/>
      <c r="I45" s="43"/>
      <c r="J45" s="25"/>
      <c r="K45" s="25"/>
      <c r="L45" s="25"/>
      <c r="M45" s="25"/>
      <c r="N45" s="25"/>
      <c r="O45" s="25"/>
      <c r="P45" s="25"/>
      <c r="Q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row>
    <row r="46" spans="3:83" ht="18.75">
      <c r="C46" s="38"/>
      <c r="D46" s="33"/>
      <c r="E46" s="25"/>
      <c r="F46" s="25"/>
      <c r="G46" s="31"/>
      <c r="H46" s="31"/>
      <c r="I46" s="43"/>
      <c r="J46" s="25"/>
      <c r="K46" s="31"/>
      <c r="L46" s="31"/>
      <c r="M46" s="31"/>
      <c r="N46" s="31"/>
      <c r="O46" s="31"/>
      <c r="P46" s="31"/>
      <c r="Q46" s="31"/>
      <c r="S46" s="31"/>
      <c r="T46" s="31"/>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row>
    <row r="47" spans="3:83" ht="18.75">
      <c r="C47" s="38"/>
      <c r="D47" s="33"/>
      <c r="E47" s="25"/>
      <c r="F47" s="25"/>
      <c r="G47" s="31"/>
      <c r="H47" s="31"/>
      <c r="I47" s="43"/>
      <c r="J47" s="25"/>
      <c r="K47" s="31"/>
      <c r="L47" s="31"/>
      <c r="M47" s="31"/>
      <c r="N47" s="31"/>
      <c r="O47" s="31"/>
      <c r="P47" s="31"/>
      <c r="Q47" s="31"/>
      <c r="S47" s="31"/>
      <c r="T47" s="31"/>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row>
    <row r="48" spans="2:83" ht="18.75">
      <c r="B48" s="39"/>
      <c r="C48" s="38"/>
      <c r="D48" s="33"/>
      <c r="E48" s="25"/>
      <c r="F48" s="25"/>
      <c r="G48" s="31"/>
      <c r="H48" s="31"/>
      <c r="I48" s="43"/>
      <c r="J48" s="25"/>
      <c r="K48" s="31"/>
      <c r="L48" s="31"/>
      <c r="M48" s="31"/>
      <c r="N48" s="31"/>
      <c r="O48" s="31"/>
      <c r="P48" s="31"/>
      <c r="Q48" s="31"/>
      <c r="S48" s="31"/>
      <c r="T48" s="31"/>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row>
    <row r="49" spans="3:83" ht="18.75">
      <c r="C49" s="38"/>
      <c r="D49" s="33"/>
      <c r="E49" s="25"/>
      <c r="F49" s="25"/>
      <c r="G49" s="31"/>
      <c r="H49" s="31"/>
      <c r="I49" s="43"/>
      <c r="J49" s="25"/>
      <c r="K49" s="31"/>
      <c r="L49" s="31"/>
      <c r="M49" s="31"/>
      <c r="N49" s="31"/>
      <c r="O49" s="31"/>
      <c r="P49" s="31"/>
      <c r="Q49" s="31"/>
      <c r="S49" s="31"/>
      <c r="T49" s="31"/>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row>
    <row r="50" spans="4:83" ht="18.75">
      <c r="D50" s="33"/>
      <c r="E50" s="31"/>
      <c r="F50" s="31"/>
      <c r="G50" s="31"/>
      <c r="H50" s="31"/>
      <c r="I50" s="43"/>
      <c r="J50" s="25"/>
      <c r="K50" s="31"/>
      <c r="L50" s="31"/>
      <c r="M50" s="31"/>
      <c r="N50" s="31"/>
      <c r="O50" s="31"/>
      <c r="P50" s="31"/>
      <c r="Q50" s="31"/>
      <c r="S50" s="31"/>
      <c r="T50" s="31"/>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row>
    <row r="51" spans="4:83" ht="18.75">
      <c r="D51" s="33"/>
      <c r="E51" s="31"/>
      <c r="F51" s="31"/>
      <c r="G51" s="31"/>
      <c r="H51" s="31"/>
      <c r="I51" s="43"/>
      <c r="J51" s="25"/>
      <c r="K51" s="31"/>
      <c r="L51" s="31"/>
      <c r="M51" s="31"/>
      <c r="N51" s="31"/>
      <c r="O51" s="31"/>
      <c r="P51" s="31"/>
      <c r="Q51" s="31"/>
      <c r="S51" s="31"/>
      <c r="T51" s="31"/>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row>
    <row r="52" spans="4:83" ht="18.75">
      <c r="D52" s="33"/>
      <c r="E52" s="31"/>
      <c r="F52" s="31"/>
      <c r="G52" s="31"/>
      <c r="H52" s="31"/>
      <c r="I52" s="43"/>
      <c r="J52" s="25"/>
      <c r="K52" s="31"/>
      <c r="L52" s="31"/>
      <c r="M52" s="31"/>
      <c r="N52" s="31"/>
      <c r="O52" s="31"/>
      <c r="P52" s="31"/>
      <c r="Q52" s="31"/>
      <c r="S52" s="31"/>
      <c r="T52" s="31"/>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row>
    <row r="53" spans="4:83" ht="18.75">
      <c r="D53" s="36"/>
      <c r="E53" s="31"/>
      <c r="F53" s="31"/>
      <c r="G53" s="31"/>
      <c r="H53" s="31"/>
      <c r="I53" s="43"/>
      <c r="J53" s="25"/>
      <c r="K53" s="31"/>
      <c r="L53" s="31"/>
      <c r="M53" s="31"/>
      <c r="N53" s="31"/>
      <c r="O53" s="31"/>
      <c r="P53" s="31"/>
      <c r="Q53" s="31"/>
      <c r="S53" s="31"/>
      <c r="T53" s="31"/>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row>
    <row r="55" spans="4:14" ht="20.25">
      <c r="D55" s="22"/>
      <c r="E55" s="22"/>
      <c r="F55" s="22"/>
      <c r="G55" s="20"/>
      <c r="H55" s="21"/>
      <c r="I55" s="42"/>
      <c r="J55" s="19"/>
      <c r="K55" s="21"/>
      <c r="L55" s="9"/>
      <c r="M55" s="10"/>
      <c r="N55" s="8"/>
    </row>
    <row r="58" ht="19.5" thickBot="1"/>
    <row r="59" spans="4:14" ht="18.75">
      <c r="D59" s="26"/>
      <c r="E59" s="26"/>
      <c r="F59" s="26"/>
      <c r="G59" s="24"/>
      <c r="H59" s="25"/>
      <c r="I59" s="43"/>
      <c r="J59" s="25"/>
      <c r="K59" s="25"/>
      <c r="L59" s="25"/>
      <c r="M59" s="25"/>
      <c r="N59" s="25"/>
    </row>
    <row r="111" ht="18.75">
      <c r="D111" s="11">
        <v>140.595</v>
      </c>
    </row>
    <row r="115" ht="18.75">
      <c r="D115" s="11">
        <v>140.595</v>
      </c>
    </row>
  </sheetData>
  <mergeCells count="1">
    <mergeCell ref="A29:I29"/>
  </mergeCells>
  <conditionalFormatting sqref="A29">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1">
    <pageSetUpPr fitToPage="1"/>
  </sheetPr>
  <dimension ref="A1:X131"/>
  <sheetViews>
    <sheetView zoomScale="75" zoomScaleNormal="75" zoomScaleSheetLayoutView="70" workbookViewId="0" topLeftCell="B1">
      <selection activeCell="B1" sqref="B1"/>
    </sheetView>
  </sheetViews>
  <sheetFormatPr defaultColWidth="9.00390625" defaultRowHeight="15.75"/>
  <cols>
    <col min="1" max="1" width="9.00390625" style="172" customWidth="1"/>
    <col min="2" max="2" width="33.375" style="172" customWidth="1"/>
    <col min="3" max="3" width="7.75390625" style="172" customWidth="1"/>
    <col min="4" max="5" width="10.875" style="172" customWidth="1"/>
    <col min="6" max="6" width="14.25390625" style="172" bestFit="1" customWidth="1"/>
    <col min="7" max="9" width="12.75390625" style="172" bestFit="1" customWidth="1"/>
    <col min="10" max="10" width="8.50390625" style="172" bestFit="1" customWidth="1"/>
    <col min="11" max="11" width="9.625" style="172" bestFit="1" customWidth="1"/>
    <col min="12" max="12" width="9.75390625" style="172" bestFit="1" customWidth="1"/>
    <col min="13" max="13" width="8.50390625" style="172" bestFit="1" customWidth="1"/>
    <col min="14" max="14" width="10.50390625" style="172" customWidth="1"/>
    <col min="15" max="19" width="10.875" style="172" customWidth="1"/>
    <col min="20" max="21" width="9.00390625" style="172" customWidth="1"/>
    <col min="22" max="22" width="12.25390625" style="172" customWidth="1"/>
    <col min="23" max="16384" width="9.00390625" style="172" customWidth="1"/>
  </cols>
  <sheetData>
    <row r="1" spans="1:20" ht="12" customHeight="1" thickTop="1">
      <c r="A1" s="225"/>
      <c r="B1" s="226"/>
      <c r="C1" s="227"/>
      <c r="D1" s="227"/>
      <c r="E1" s="227"/>
      <c r="F1" s="227"/>
      <c r="G1" s="227"/>
      <c r="H1" s="227"/>
      <c r="I1" s="227"/>
      <c r="J1" s="227"/>
      <c r="K1" s="227"/>
      <c r="L1" s="227"/>
      <c r="M1" s="227"/>
      <c r="N1" s="227"/>
      <c r="O1" s="227"/>
      <c r="P1" s="227"/>
      <c r="Q1" s="227"/>
      <c r="R1" s="227"/>
      <c r="S1" s="227"/>
      <c r="T1" s="228"/>
    </row>
    <row r="2" spans="1:20" s="233" customFormat="1" ht="21" customHeight="1">
      <c r="A2" s="229"/>
      <c r="B2" s="230"/>
      <c r="C2" s="231"/>
      <c r="D2" s="231"/>
      <c r="E2" s="231"/>
      <c r="F2" s="231"/>
      <c r="G2" s="231"/>
      <c r="H2" s="231"/>
      <c r="I2" s="231"/>
      <c r="J2" s="231"/>
      <c r="K2" s="231"/>
      <c r="L2" s="231"/>
      <c r="M2" s="231"/>
      <c r="N2" s="231"/>
      <c r="O2" s="231"/>
      <c r="P2" s="231"/>
      <c r="Q2" s="231"/>
      <c r="R2" s="231"/>
      <c r="S2" s="231"/>
      <c r="T2" s="232"/>
    </row>
    <row r="3" spans="1:20" s="233" customFormat="1" ht="21" customHeight="1">
      <c r="A3" s="229"/>
      <c r="B3" s="234" t="s">
        <v>17</v>
      </c>
      <c r="C3" s="231"/>
      <c r="D3" s="231"/>
      <c r="E3" s="231"/>
      <c r="F3" s="231"/>
      <c r="G3" s="231"/>
      <c r="H3" s="231"/>
      <c r="I3" s="231"/>
      <c r="J3" s="231"/>
      <c r="K3" s="231"/>
      <c r="L3" s="231"/>
      <c r="M3" s="231"/>
      <c r="N3" s="231"/>
      <c r="O3" s="231"/>
      <c r="P3" s="231"/>
      <c r="Q3" s="231"/>
      <c r="R3" s="231"/>
      <c r="S3" s="231"/>
      <c r="T3" s="232"/>
    </row>
    <row r="4" spans="1:20" s="233" customFormat="1" ht="21" customHeight="1">
      <c r="A4" s="229"/>
      <c r="B4" s="234" t="s">
        <v>63</v>
      </c>
      <c r="C4" s="231"/>
      <c r="D4" s="231"/>
      <c r="E4" s="231"/>
      <c r="F4" s="231"/>
      <c r="G4" s="231"/>
      <c r="H4" s="231"/>
      <c r="I4" s="231"/>
      <c r="J4" s="231"/>
      <c r="K4" s="231"/>
      <c r="L4" s="231"/>
      <c r="M4" s="231"/>
      <c r="N4" s="231"/>
      <c r="O4" s="231"/>
      <c r="P4" s="231"/>
      <c r="Q4" s="231"/>
      <c r="R4" s="231"/>
      <c r="S4" s="231"/>
      <c r="T4" s="232"/>
    </row>
    <row r="5" spans="1:20" ht="12.75" customHeight="1">
      <c r="A5" s="235"/>
      <c r="B5" s="196"/>
      <c r="T5" s="174"/>
    </row>
    <row r="6" spans="1:20" ht="12.75" customHeight="1">
      <c r="A6" s="235"/>
      <c r="B6" s="451">
        <f>IF('ERR &amp; Sensitivity Analysis'!$I$10="N","Note: Current calculations are based on user input and are not the original MCC estimates.",IF('ERR &amp; Sensitivity Analysis'!$I$11="N","Note: Current calculations are based on user input and are not the original MCC estimates.",0))</f>
        <v>0</v>
      </c>
      <c r="C6" s="451"/>
      <c r="D6" s="451"/>
      <c r="E6" s="451"/>
      <c r="F6" s="451"/>
      <c r="G6" s="451"/>
      <c r="H6" s="451"/>
      <c r="I6" s="451"/>
      <c r="J6" s="451"/>
      <c r="T6" s="174"/>
    </row>
    <row r="7" spans="1:20" ht="12.75" customHeight="1">
      <c r="A7" s="235"/>
      <c r="C7" s="173"/>
      <c r="D7" s="173"/>
      <c r="E7" s="173"/>
      <c r="F7" s="173"/>
      <c r="G7" s="173"/>
      <c r="H7" s="173"/>
      <c r="I7" s="173"/>
      <c r="J7" s="173"/>
      <c r="K7" s="173"/>
      <c r="L7" s="173"/>
      <c r="M7" s="173"/>
      <c r="N7" s="173"/>
      <c r="O7" s="173"/>
      <c r="P7" s="173"/>
      <c r="Q7" s="173"/>
      <c r="R7" s="173"/>
      <c r="S7" s="173"/>
      <c r="T7" s="174"/>
    </row>
    <row r="8" spans="1:20" ht="11.25">
      <c r="A8" s="235"/>
      <c r="C8" s="175"/>
      <c r="D8" s="176"/>
      <c r="E8" s="176"/>
      <c r="F8" s="176"/>
      <c r="G8" s="176"/>
      <c r="H8" s="176"/>
      <c r="I8" s="196"/>
      <c r="J8" s="196"/>
      <c r="K8" s="196"/>
      <c r="L8" s="196"/>
      <c r="M8" s="196"/>
      <c r="N8" s="196"/>
      <c r="O8" s="196"/>
      <c r="P8" s="196"/>
      <c r="Q8" s="196"/>
      <c r="R8" s="196"/>
      <c r="S8" s="196"/>
      <c r="T8" s="174"/>
    </row>
    <row r="9" spans="1:22" ht="12" customHeight="1">
      <c r="A9" s="235"/>
      <c r="B9" s="206"/>
      <c r="C9" s="207"/>
      <c r="D9" s="179" t="s">
        <v>58</v>
      </c>
      <c r="E9" s="179" t="s">
        <v>58</v>
      </c>
      <c r="F9" s="179" t="s">
        <v>112</v>
      </c>
      <c r="G9" s="179" t="s">
        <v>112</v>
      </c>
      <c r="H9" s="179" t="s">
        <v>112</v>
      </c>
      <c r="I9" s="179" t="s">
        <v>112</v>
      </c>
      <c r="J9" s="180" t="s">
        <v>118</v>
      </c>
      <c r="K9" s="180" t="s">
        <v>118</v>
      </c>
      <c r="L9" s="180" t="s">
        <v>118</v>
      </c>
      <c r="M9" s="180" t="s">
        <v>118</v>
      </c>
      <c r="N9" s="180" t="s">
        <v>58</v>
      </c>
      <c r="O9" s="219"/>
      <c r="P9" s="219"/>
      <c r="Q9" s="219"/>
      <c r="R9" s="219"/>
      <c r="S9" s="196"/>
      <c r="T9" s="174"/>
      <c r="V9" s="180" t="s">
        <v>60</v>
      </c>
    </row>
    <row r="10" spans="1:22" ht="12" customHeight="1">
      <c r="A10" s="235"/>
      <c r="B10" s="206"/>
      <c r="C10" s="182"/>
      <c r="D10" s="182" t="s">
        <v>59</v>
      </c>
      <c r="E10" s="182" t="s">
        <v>59</v>
      </c>
      <c r="F10" s="182" t="s">
        <v>113</v>
      </c>
      <c r="G10" s="182" t="s">
        <v>113</v>
      </c>
      <c r="H10" s="182" t="s">
        <v>113</v>
      </c>
      <c r="I10" s="182" t="s">
        <v>113</v>
      </c>
      <c r="J10" s="183" t="s">
        <v>119</v>
      </c>
      <c r="K10" s="183" t="s">
        <v>119</v>
      </c>
      <c r="L10" s="183" t="s">
        <v>119</v>
      </c>
      <c r="M10" s="183" t="s">
        <v>119</v>
      </c>
      <c r="N10" s="184" t="s">
        <v>62</v>
      </c>
      <c r="O10" s="184"/>
      <c r="P10" s="184"/>
      <c r="Q10" s="184"/>
      <c r="R10" s="184"/>
      <c r="S10" s="248"/>
      <c r="T10" s="174"/>
      <c r="V10" s="183" t="s">
        <v>61</v>
      </c>
    </row>
    <row r="11" spans="1:22" ht="12" customHeight="1">
      <c r="A11" s="235"/>
      <c r="B11" s="202"/>
      <c r="C11" s="208"/>
      <c r="D11" s="208" t="s">
        <v>109</v>
      </c>
      <c r="E11" s="208" t="s">
        <v>110</v>
      </c>
      <c r="F11" s="208" t="s">
        <v>114</v>
      </c>
      <c r="G11" s="208" t="s">
        <v>116</v>
      </c>
      <c r="H11" s="208" t="s">
        <v>117</v>
      </c>
      <c r="I11" s="208" t="s">
        <v>115</v>
      </c>
      <c r="J11" s="208" t="s">
        <v>114</v>
      </c>
      <c r="K11" s="208" t="s">
        <v>116</v>
      </c>
      <c r="L11" s="208" t="s">
        <v>117</v>
      </c>
      <c r="M11" s="208" t="s">
        <v>115</v>
      </c>
      <c r="N11" s="208"/>
      <c r="O11" s="196"/>
      <c r="P11" s="196"/>
      <c r="Q11" s="196"/>
      <c r="R11" s="196"/>
      <c r="S11" s="196"/>
      <c r="T11" s="174"/>
      <c r="V11" s="186" t="s">
        <v>57</v>
      </c>
    </row>
    <row r="12" spans="1:20" ht="12" customHeight="1">
      <c r="A12" s="235"/>
      <c r="B12" s="202"/>
      <c r="C12" s="208"/>
      <c r="D12" s="209"/>
      <c r="E12" s="209"/>
      <c r="F12" s="210"/>
      <c r="G12" s="211"/>
      <c r="H12" s="211"/>
      <c r="I12" s="211"/>
      <c r="J12" s="211"/>
      <c r="K12" s="211"/>
      <c r="L12" s="211"/>
      <c r="M12" s="211"/>
      <c r="N12" s="211"/>
      <c r="O12" s="190"/>
      <c r="P12" s="190"/>
      <c r="Q12" s="190"/>
      <c r="R12" s="246"/>
      <c r="S12" s="246"/>
      <c r="T12" s="174"/>
    </row>
    <row r="13" spans="1:24" ht="12" customHeight="1">
      <c r="A13" s="235"/>
      <c r="B13" s="185" t="s">
        <v>18</v>
      </c>
      <c r="C13" s="208"/>
      <c r="D13" s="209"/>
      <c r="E13" s="209"/>
      <c r="F13" s="262"/>
      <c r="G13" s="211"/>
      <c r="H13" s="211"/>
      <c r="I13" s="214"/>
      <c r="J13" s="214"/>
      <c r="K13" s="214"/>
      <c r="L13" s="214"/>
      <c r="M13" s="214"/>
      <c r="N13" s="214"/>
      <c r="O13" s="191"/>
      <c r="P13" s="191"/>
      <c r="Q13" s="191"/>
      <c r="R13" s="246"/>
      <c r="S13" s="246"/>
      <c r="T13" s="174"/>
      <c r="V13" s="172" t="s">
        <v>105</v>
      </c>
      <c r="W13" s="172" t="s">
        <v>106</v>
      </c>
      <c r="X13" s="172" t="s">
        <v>107</v>
      </c>
    </row>
    <row r="14" spans="1:24" ht="12" customHeight="1">
      <c r="A14" s="235"/>
      <c r="B14" s="201" t="s">
        <v>19</v>
      </c>
      <c r="C14" s="208"/>
      <c r="D14" s="208">
        <v>1</v>
      </c>
      <c r="E14" s="208">
        <v>0</v>
      </c>
      <c r="F14" s="208">
        <v>0</v>
      </c>
      <c r="G14" s="208">
        <v>0</v>
      </c>
      <c r="H14" s="208">
        <v>0</v>
      </c>
      <c r="I14" s="208">
        <v>0</v>
      </c>
      <c r="J14" s="208">
        <v>0</v>
      </c>
      <c r="K14" s="208">
        <v>0</v>
      </c>
      <c r="L14" s="208">
        <v>0</v>
      </c>
      <c r="M14" s="208">
        <v>0</v>
      </c>
      <c r="N14" s="208">
        <v>0</v>
      </c>
      <c r="O14" s="191"/>
      <c r="P14" s="191"/>
      <c r="Q14" s="191"/>
      <c r="R14" s="246"/>
      <c r="S14" s="246"/>
      <c r="T14" s="174"/>
      <c r="V14" s="172">
        <v>50</v>
      </c>
      <c r="W14" s="172">
        <v>103453</v>
      </c>
      <c r="X14" s="172">
        <f>+V14*W14</f>
        <v>5172650</v>
      </c>
    </row>
    <row r="15" spans="1:23" ht="12" customHeight="1">
      <c r="A15" s="235"/>
      <c r="B15" s="201" t="s">
        <v>20</v>
      </c>
      <c r="C15" s="208"/>
      <c r="D15" s="208">
        <v>0</v>
      </c>
      <c r="E15" s="208">
        <v>1</v>
      </c>
      <c r="F15" s="208">
        <v>0</v>
      </c>
      <c r="G15" s="208">
        <v>0</v>
      </c>
      <c r="H15" s="208">
        <v>0</v>
      </c>
      <c r="I15" s="208">
        <v>0</v>
      </c>
      <c r="J15" s="208">
        <v>0</v>
      </c>
      <c r="K15" s="208">
        <v>0</v>
      </c>
      <c r="L15" s="208">
        <v>0</v>
      </c>
      <c r="M15" s="208">
        <v>0</v>
      </c>
      <c r="N15" s="208">
        <v>0</v>
      </c>
      <c r="O15" s="191"/>
      <c r="P15" s="191"/>
      <c r="Q15" s="191"/>
      <c r="R15" s="246"/>
      <c r="S15" s="246"/>
      <c r="T15" s="174"/>
      <c r="V15" s="172">
        <v>50</v>
      </c>
      <c r="W15" s="172">
        <v>152743</v>
      </c>
    </row>
    <row r="16" spans="1:23" ht="12" customHeight="1">
      <c r="A16" s="235"/>
      <c r="B16" s="201" t="s">
        <v>21</v>
      </c>
      <c r="C16" s="208"/>
      <c r="D16" s="208">
        <v>0</v>
      </c>
      <c r="E16" s="208">
        <v>0</v>
      </c>
      <c r="F16" s="208">
        <v>1</v>
      </c>
      <c r="G16" s="208">
        <v>0</v>
      </c>
      <c r="H16" s="208">
        <v>0</v>
      </c>
      <c r="I16" s="208">
        <v>0</v>
      </c>
      <c r="J16" s="208">
        <v>0</v>
      </c>
      <c r="K16" s="208">
        <v>0</v>
      </c>
      <c r="L16" s="208">
        <v>0</v>
      </c>
      <c r="M16" s="208">
        <v>0</v>
      </c>
      <c r="N16" s="208">
        <v>0</v>
      </c>
      <c r="O16" s="191"/>
      <c r="P16" s="191"/>
      <c r="Q16" s="191"/>
      <c r="R16" s="246"/>
      <c r="S16" s="246"/>
      <c r="T16" s="174"/>
      <c r="V16" s="172">
        <v>50</v>
      </c>
      <c r="W16" s="172">
        <v>0</v>
      </c>
    </row>
    <row r="17" spans="1:23" ht="12" customHeight="1">
      <c r="A17" s="235"/>
      <c r="B17" s="201" t="s">
        <v>22</v>
      </c>
      <c r="C17" s="208"/>
      <c r="D17" s="208">
        <v>0</v>
      </c>
      <c r="E17" s="208">
        <v>0</v>
      </c>
      <c r="F17" s="208">
        <v>0</v>
      </c>
      <c r="G17" s="208">
        <v>1</v>
      </c>
      <c r="H17" s="208">
        <v>0</v>
      </c>
      <c r="I17" s="208">
        <v>0</v>
      </c>
      <c r="J17" s="208">
        <v>0</v>
      </c>
      <c r="K17" s="208">
        <v>0</v>
      </c>
      <c r="L17" s="208">
        <v>0</v>
      </c>
      <c r="M17" s="208">
        <v>0</v>
      </c>
      <c r="N17" s="208">
        <v>0</v>
      </c>
      <c r="O17" s="191"/>
      <c r="P17" s="191"/>
      <c r="Q17" s="191"/>
      <c r="R17" s="188"/>
      <c r="S17" s="188"/>
      <c r="T17" s="174"/>
      <c r="V17" s="172">
        <v>50</v>
      </c>
      <c r="W17" s="172">
        <v>0</v>
      </c>
    </row>
    <row r="18" spans="1:23" ht="12" customHeight="1">
      <c r="A18" s="235"/>
      <c r="B18" s="201" t="s">
        <v>23</v>
      </c>
      <c r="C18" s="208"/>
      <c r="D18" s="208">
        <v>0</v>
      </c>
      <c r="E18" s="208">
        <v>0</v>
      </c>
      <c r="F18" s="208">
        <v>0</v>
      </c>
      <c r="G18" s="208">
        <v>0</v>
      </c>
      <c r="H18" s="208">
        <v>1</v>
      </c>
      <c r="I18" s="208">
        <v>0</v>
      </c>
      <c r="J18" s="208">
        <v>0</v>
      </c>
      <c r="K18" s="208">
        <v>0</v>
      </c>
      <c r="L18" s="208">
        <v>0</v>
      </c>
      <c r="M18" s="208">
        <v>0</v>
      </c>
      <c r="N18" s="208">
        <v>0</v>
      </c>
      <c r="O18" s="191"/>
      <c r="P18" s="191"/>
      <c r="Q18" s="191"/>
      <c r="R18" s="188"/>
      <c r="S18" s="188"/>
      <c r="T18" s="174"/>
      <c r="V18" s="172">
        <v>50</v>
      </c>
      <c r="W18" s="172">
        <v>0</v>
      </c>
    </row>
    <row r="19" spans="1:23" ht="12" customHeight="1">
      <c r="A19" s="235"/>
      <c r="B19" s="263"/>
      <c r="C19" s="208"/>
      <c r="D19" s="208">
        <v>0</v>
      </c>
      <c r="E19" s="208">
        <v>0</v>
      </c>
      <c r="F19" s="208">
        <v>0</v>
      </c>
      <c r="G19" s="208">
        <v>0</v>
      </c>
      <c r="H19" s="208">
        <v>0</v>
      </c>
      <c r="I19" s="208">
        <v>1</v>
      </c>
      <c r="J19" s="208">
        <v>0</v>
      </c>
      <c r="K19" s="208">
        <v>0</v>
      </c>
      <c r="L19" s="208">
        <v>0</v>
      </c>
      <c r="M19" s="208">
        <v>0</v>
      </c>
      <c r="N19" s="208">
        <v>0</v>
      </c>
      <c r="O19" s="191"/>
      <c r="P19" s="191"/>
      <c r="Q19" s="191"/>
      <c r="R19" s="246"/>
      <c r="S19" s="246"/>
      <c r="T19" s="174"/>
      <c r="V19" s="172">
        <v>50</v>
      </c>
      <c r="W19" s="172">
        <v>0</v>
      </c>
    </row>
    <row r="20" spans="1:23" ht="12" customHeight="1">
      <c r="A20" s="235"/>
      <c r="B20" s="185" t="s">
        <v>24</v>
      </c>
      <c r="C20" s="208"/>
      <c r="D20" s="208">
        <v>0</v>
      </c>
      <c r="E20" s="208">
        <v>0</v>
      </c>
      <c r="F20" s="208">
        <v>0</v>
      </c>
      <c r="G20" s="208">
        <v>0</v>
      </c>
      <c r="H20" s="208">
        <v>0</v>
      </c>
      <c r="I20" s="208">
        <v>0</v>
      </c>
      <c r="J20" s="208">
        <v>1</v>
      </c>
      <c r="K20" s="208">
        <v>0</v>
      </c>
      <c r="L20" s="208">
        <v>0</v>
      </c>
      <c r="M20" s="208">
        <v>0</v>
      </c>
      <c r="N20" s="208">
        <v>0</v>
      </c>
      <c r="O20" s="191"/>
      <c r="P20" s="191"/>
      <c r="Q20" s="191"/>
      <c r="R20" s="246"/>
      <c r="S20" s="246"/>
      <c r="T20" s="174"/>
      <c r="V20" s="172">
        <v>50</v>
      </c>
      <c r="W20" s="172">
        <v>0</v>
      </c>
    </row>
    <row r="21" spans="1:23" ht="12" customHeight="1">
      <c r="A21" s="235"/>
      <c r="B21" s="201" t="s">
        <v>25</v>
      </c>
      <c r="C21" s="208"/>
      <c r="D21" s="208">
        <v>0</v>
      </c>
      <c r="E21" s="208">
        <v>0</v>
      </c>
      <c r="F21" s="208">
        <v>0</v>
      </c>
      <c r="G21" s="208">
        <v>0</v>
      </c>
      <c r="H21" s="208">
        <v>0</v>
      </c>
      <c r="I21" s="208">
        <v>0</v>
      </c>
      <c r="J21" s="208">
        <v>0</v>
      </c>
      <c r="K21" s="208">
        <v>1</v>
      </c>
      <c r="L21" s="208">
        <v>0</v>
      </c>
      <c r="M21" s="208">
        <v>0</v>
      </c>
      <c r="N21" s="208">
        <v>0</v>
      </c>
      <c r="O21" s="191"/>
      <c r="P21" s="191"/>
      <c r="Q21" s="191"/>
      <c r="R21" s="246"/>
      <c r="S21" s="246"/>
      <c r="T21" s="174"/>
      <c r="V21" s="172">
        <v>50</v>
      </c>
      <c r="W21" s="172">
        <v>0</v>
      </c>
    </row>
    <row r="22" spans="1:23" ht="12" customHeight="1">
      <c r="A22" s="235"/>
      <c r="B22" s="201" t="s">
        <v>26</v>
      </c>
      <c r="C22" s="208"/>
      <c r="D22" s="208">
        <v>0</v>
      </c>
      <c r="E22" s="208">
        <v>0</v>
      </c>
      <c r="F22" s="208">
        <v>0</v>
      </c>
      <c r="G22" s="208">
        <v>0</v>
      </c>
      <c r="H22" s="208">
        <v>0</v>
      </c>
      <c r="I22" s="208">
        <v>0</v>
      </c>
      <c r="J22" s="208">
        <v>0</v>
      </c>
      <c r="K22" s="208">
        <v>0</v>
      </c>
      <c r="L22" s="208">
        <v>1</v>
      </c>
      <c r="M22" s="208">
        <v>0</v>
      </c>
      <c r="N22" s="208">
        <v>0</v>
      </c>
      <c r="O22" s="191"/>
      <c r="P22" s="191"/>
      <c r="Q22" s="191"/>
      <c r="R22" s="246"/>
      <c r="S22" s="246"/>
      <c r="T22" s="174"/>
      <c r="V22" s="172">
        <v>50</v>
      </c>
      <c r="W22" s="172">
        <v>0</v>
      </c>
    </row>
    <row r="23" spans="1:23" ht="12" customHeight="1">
      <c r="A23" s="235"/>
      <c r="B23" s="201" t="s">
        <v>27</v>
      </c>
      <c r="C23" s="208"/>
      <c r="D23" s="208">
        <v>0</v>
      </c>
      <c r="E23" s="208">
        <v>0</v>
      </c>
      <c r="F23" s="208">
        <v>0</v>
      </c>
      <c r="G23" s="208">
        <v>0</v>
      </c>
      <c r="H23" s="208">
        <v>0</v>
      </c>
      <c r="I23" s="208">
        <v>0</v>
      </c>
      <c r="J23" s="208">
        <v>0</v>
      </c>
      <c r="K23" s="208">
        <v>0</v>
      </c>
      <c r="L23" s="208">
        <v>0</v>
      </c>
      <c r="M23" s="208">
        <v>1</v>
      </c>
      <c r="N23" s="208">
        <v>0</v>
      </c>
      <c r="O23" s="191"/>
      <c r="P23" s="191"/>
      <c r="Q23" s="191"/>
      <c r="R23" s="188"/>
      <c r="S23" s="188"/>
      <c r="T23" s="174"/>
      <c r="V23" s="172">
        <v>50</v>
      </c>
      <c r="W23" s="172">
        <v>0</v>
      </c>
    </row>
    <row r="24" spans="1:23" ht="12" customHeight="1">
      <c r="A24" s="235"/>
      <c r="B24" s="201" t="s">
        <v>28</v>
      </c>
      <c r="C24" s="208"/>
      <c r="D24" s="208">
        <v>0</v>
      </c>
      <c r="E24" s="208">
        <v>0</v>
      </c>
      <c r="F24" s="208">
        <v>0</v>
      </c>
      <c r="G24" s="208">
        <v>0</v>
      </c>
      <c r="H24" s="208">
        <v>0</v>
      </c>
      <c r="I24" s="208">
        <v>0</v>
      </c>
      <c r="J24" s="208">
        <v>0</v>
      </c>
      <c r="K24" s="208">
        <v>0</v>
      </c>
      <c r="L24" s="208">
        <v>0</v>
      </c>
      <c r="M24" s="208">
        <v>0</v>
      </c>
      <c r="N24" s="208">
        <v>1</v>
      </c>
      <c r="O24" s="191"/>
      <c r="P24" s="191"/>
      <c r="Q24" s="191"/>
      <c r="R24" s="188"/>
      <c r="S24" s="188"/>
      <c r="T24" s="174"/>
      <c r="V24" s="172">
        <v>50</v>
      </c>
      <c r="W24" s="172">
        <v>0</v>
      </c>
    </row>
    <row r="25" spans="1:23" ht="12" customHeight="1">
      <c r="A25" s="235"/>
      <c r="B25" s="201" t="s">
        <v>29</v>
      </c>
      <c r="C25" s="208"/>
      <c r="D25" s="208">
        <v>0</v>
      </c>
      <c r="E25" s="208">
        <v>0</v>
      </c>
      <c r="F25" s="208">
        <v>0</v>
      </c>
      <c r="G25" s="208">
        <v>0</v>
      </c>
      <c r="H25" s="208">
        <v>0</v>
      </c>
      <c r="I25" s="208">
        <v>0</v>
      </c>
      <c r="J25" s="208">
        <v>0</v>
      </c>
      <c r="K25" s="208">
        <v>0</v>
      </c>
      <c r="L25" s="208">
        <v>0</v>
      </c>
      <c r="M25" s="208">
        <v>0</v>
      </c>
      <c r="N25" s="208">
        <v>0</v>
      </c>
      <c r="O25" s="191"/>
      <c r="P25" s="191"/>
      <c r="Q25" s="191"/>
      <c r="R25" s="246"/>
      <c r="S25" s="246"/>
      <c r="T25" s="174"/>
      <c r="V25" s="172">
        <v>50</v>
      </c>
      <c r="W25" s="172">
        <v>0</v>
      </c>
    </row>
    <row r="26" spans="1:23" ht="12" customHeight="1">
      <c r="A26" s="235"/>
      <c r="B26" s="202" t="s">
        <v>30</v>
      </c>
      <c r="C26" s="207"/>
      <c r="D26" s="208">
        <v>0</v>
      </c>
      <c r="E26" s="208">
        <v>0</v>
      </c>
      <c r="F26" s="208">
        <v>0</v>
      </c>
      <c r="G26" s="208">
        <v>0</v>
      </c>
      <c r="H26" s="208">
        <v>0</v>
      </c>
      <c r="I26" s="208">
        <v>0</v>
      </c>
      <c r="J26" s="208">
        <v>0</v>
      </c>
      <c r="K26" s="208">
        <v>0</v>
      </c>
      <c r="L26" s="208">
        <v>0</v>
      </c>
      <c r="M26" s="208">
        <v>0</v>
      </c>
      <c r="N26" s="208">
        <v>0</v>
      </c>
      <c r="O26" s="191"/>
      <c r="P26" s="191"/>
      <c r="Q26" s="191"/>
      <c r="R26" s="246"/>
      <c r="S26" s="246"/>
      <c r="T26" s="174"/>
      <c r="V26" s="172">
        <v>50</v>
      </c>
      <c r="W26" s="172">
        <v>0</v>
      </c>
    </row>
    <row r="27" spans="1:23" ht="12" customHeight="1">
      <c r="A27" s="235"/>
      <c r="B27" s="201"/>
      <c r="C27" s="264"/>
      <c r="D27" s="208">
        <v>0</v>
      </c>
      <c r="E27" s="208">
        <v>0</v>
      </c>
      <c r="F27" s="208">
        <v>0</v>
      </c>
      <c r="G27" s="208">
        <v>0</v>
      </c>
      <c r="H27" s="208">
        <v>0</v>
      </c>
      <c r="I27" s="208">
        <v>0</v>
      </c>
      <c r="J27" s="208">
        <v>0</v>
      </c>
      <c r="K27" s="208">
        <v>0</v>
      </c>
      <c r="L27" s="208">
        <v>0</v>
      </c>
      <c r="M27" s="208">
        <v>0</v>
      </c>
      <c r="N27" s="208">
        <v>0</v>
      </c>
      <c r="O27" s="191"/>
      <c r="P27" s="191"/>
      <c r="Q27" s="191"/>
      <c r="R27" s="188"/>
      <c r="S27" s="188"/>
      <c r="T27" s="174"/>
      <c r="V27" s="172">
        <v>50</v>
      </c>
      <c r="W27" s="172">
        <v>0</v>
      </c>
    </row>
    <row r="28" spans="1:23" ht="12" customHeight="1">
      <c r="A28" s="235"/>
      <c r="B28" s="206" t="s">
        <v>31</v>
      </c>
      <c r="C28" s="264"/>
      <c r="D28" s="208">
        <v>0</v>
      </c>
      <c r="E28" s="208">
        <v>0</v>
      </c>
      <c r="F28" s="208">
        <v>0</v>
      </c>
      <c r="G28" s="208">
        <v>0</v>
      </c>
      <c r="H28" s="208">
        <v>0</v>
      </c>
      <c r="I28" s="208">
        <v>0</v>
      </c>
      <c r="J28" s="208">
        <v>0</v>
      </c>
      <c r="K28" s="208">
        <v>0</v>
      </c>
      <c r="L28" s="208">
        <v>0</v>
      </c>
      <c r="M28" s="208">
        <v>0</v>
      </c>
      <c r="N28" s="208">
        <v>0</v>
      </c>
      <c r="O28" s="191"/>
      <c r="P28" s="191"/>
      <c r="Q28" s="191"/>
      <c r="R28" s="251"/>
      <c r="S28" s="251"/>
      <c r="T28" s="174"/>
      <c r="V28" s="172">
        <v>50</v>
      </c>
      <c r="W28" s="172">
        <v>0</v>
      </c>
    </row>
    <row r="29" spans="1:23" ht="12" customHeight="1">
      <c r="A29" s="235"/>
      <c r="B29" s="202" t="s">
        <v>104</v>
      </c>
      <c r="C29" s="265"/>
      <c r="D29" s="208">
        <v>0</v>
      </c>
      <c r="E29" s="208">
        <v>0</v>
      </c>
      <c r="F29" s="208">
        <v>0</v>
      </c>
      <c r="G29" s="208">
        <v>0</v>
      </c>
      <c r="H29" s="208">
        <v>0</v>
      </c>
      <c r="I29" s="208">
        <v>0</v>
      </c>
      <c r="J29" s="208">
        <v>0</v>
      </c>
      <c r="K29" s="208">
        <v>0</v>
      </c>
      <c r="L29" s="208">
        <v>0</v>
      </c>
      <c r="M29" s="208">
        <v>0</v>
      </c>
      <c r="N29" s="208">
        <v>0</v>
      </c>
      <c r="O29" s="191"/>
      <c r="P29" s="191"/>
      <c r="Q29" s="191"/>
      <c r="R29" s="253"/>
      <c r="S29" s="253"/>
      <c r="T29" s="174"/>
      <c r="V29" s="172">
        <v>50</v>
      </c>
      <c r="W29" s="172">
        <v>0</v>
      </c>
    </row>
    <row r="30" spans="1:23" ht="12" customHeight="1">
      <c r="A30" s="235"/>
      <c r="B30" s="202" t="s">
        <v>32</v>
      </c>
      <c r="C30" s="208"/>
      <c r="D30" s="208">
        <v>0</v>
      </c>
      <c r="E30" s="208">
        <v>0</v>
      </c>
      <c r="F30" s="208">
        <v>0</v>
      </c>
      <c r="G30" s="208">
        <v>0</v>
      </c>
      <c r="H30" s="208">
        <v>0</v>
      </c>
      <c r="I30" s="208">
        <v>0</v>
      </c>
      <c r="J30" s="208">
        <v>0</v>
      </c>
      <c r="K30" s="208">
        <v>0</v>
      </c>
      <c r="L30" s="208">
        <v>0</v>
      </c>
      <c r="M30" s="208">
        <v>0</v>
      </c>
      <c r="N30" s="208">
        <v>0</v>
      </c>
      <c r="O30" s="191"/>
      <c r="P30" s="191"/>
      <c r="Q30" s="191"/>
      <c r="R30" s="246"/>
      <c r="S30" s="246"/>
      <c r="T30" s="174"/>
      <c r="V30" s="172">
        <v>50</v>
      </c>
      <c r="W30" s="172">
        <v>0</v>
      </c>
    </row>
    <row r="31" spans="1:23" ht="12" customHeight="1">
      <c r="A31" s="235"/>
      <c r="B31" s="202" t="s">
        <v>33</v>
      </c>
      <c r="C31" s="207"/>
      <c r="D31" s="208">
        <v>0</v>
      </c>
      <c r="E31" s="208">
        <v>0</v>
      </c>
      <c r="F31" s="208">
        <v>0</v>
      </c>
      <c r="G31" s="208">
        <v>0</v>
      </c>
      <c r="H31" s="208">
        <v>0</v>
      </c>
      <c r="I31" s="208">
        <v>0</v>
      </c>
      <c r="J31" s="208">
        <v>0</v>
      </c>
      <c r="K31" s="208">
        <v>0</v>
      </c>
      <c r="L31" s="208">
        <v>0</v>
      </c>
      <c r="M31" s="208">
        <v>0</v>
      </c>
      <c r="N31" s="208">
        <v>0</v>
      </c>
      <c r="O31" s="191"/>
      <c r="P31" s="191"/>
      <c r="Q31" s="191"/>
      <c r="R31" s="246"/>
      <c r="S31" s="246"/>
      <c r="T31" s="174"/>
      <c r="V31" s="172">
        <v>50</v>
      </c>
      <c r="W31" s="172">
        <v>28000</v>
      </c>
    </row>
    <row r="32" spans="1:23" ht="12" customHeight="1">
      <c r="A32" s="235"/>
      <c r="B32" s="202" t="s">
        <v>34</v>
      </c>
      <c r="C32" s="264"/>
      <c r="D32" s="208">
        <v>0</v>
      </c>
      <c r="E32" s="208">
        <v>0</v>
      </c>
      <c r="F32" s="208">
        <v>0</v>
      </c>
      <c r="G32" s="208">
        <v>0</v>
      </c>
      <c r="H32" s="208">
        <v>0</v>
      </c>
      <c r="I32" s="208">
        <v>0</v>
      </c>
      <c r="J32" s="208">
        <v>0</v>
      </c>
      <c r="K32" s="208">
        <v>0</v>
      </c>
      <c r="L32" s="208">
        <v>0</v>
      </c>
      <c r="M32" s="208">
        <v>0</v>
      </c>
      <c r="N32" s="208">
        <v>0</v>
      </c>
      <c r="O32" s="191"/>
      <c r="P32" s="191"/>
      <c r="Q32" s="191"/>
      <c r="R32" s="188"/>
      <c r="S32" s="188"/>
      <c r="T32" s="174"/>
      <c r="V32" s="172">
        <v>50</v>
      </c>
      <c r="W32" s="172">
        <v>0</v>
      </c>
    </row>
    <row r="33" spans="1:23" ht="12" customHeight="1">
      <c r="A33" s="235"/>
      <c r="B33" s="202" t="s">
        <v>35</v>
      </c>
      <c r="C33" s="264"/>
      <c r="D33" s="208">
        <v>0</v>
      </c>
      <c r="E33" s="208">
        <v>0</v>
      </c>
      <c r="F33" s="208">
        <v>0</v>
      </c>
      <c r="G33" s="208">
        <v>0</v>
      </c>
      <c r="H33" s="208">
        <v>0</v>
      </c>
      <c r="I33" s="208">
        <v>0</v>
      </c>
      <c r="J33" s="208">
        <v>0</v>
      </c>
      <c r="K33" s="208">
        <v>0</v>
      </c>
      <c r="L33" s="208">
        <v>0</v>
      </c>
      <c r="M33" s="208">
        <v>0</v>
      </c>
      <c r="N33" s="208">
        <v>0</v>
      </c>
      <c r="O33" s="191"/>
      <c r="P33" s="191"/>
      <c r="Q33" s="191"/>
      <c r="R33" s="251"/>
      <c r="S33" s="251"/>
      <c r="T33" s="174"/>
      <c r="V33" s="172">
        <v>50</v>
      </c>
      <c r="W33" s="172">
        <v>70000</v>
      </c>
    </row>
    <row r="34" spans="1:23" ht="12" customHeight="1">
      <c r="A34" s="235"/>
      <c r="B34" s="202" t="s">
        <v>36</v>
      </c>
      <c r="C34" s="265"/>
      <c r="D34" s="208">
        <v>0</v>
      </c>
      <c r="E34" s="208">
        <v>0</v>
      </c>
      <c r="F34" s="208">
        <v>0</v>
      </c>
      <c r="G34" s="208">
        <v>0</v>
      </c>
      <c r="H34" s="208">
        <v>0</v>
      </c>
      <c r="I34" s="208">
        <v>0</v>
      </c>
      <c r="J34" s="208">
        <v>0</v>
      </c>
      <c r="K34" s="208">
        <v>0</v>
      </c>
      <c r="L34" s="208">
        <v>0</v>
      </c>
      <c r="M34" s="208">
        <v>0</v>
      </c>
      <c r="N34" s="208">
        <v>0</v>
      </c>
      <c r="O34" s="191"/>
      <c r="P34" s="191"/>
      <c r="Q34" s="191"/>
      <c r="R34" s="253"/>
      <c r="S34" s="253"/>
      <c r="T34" s="174"/>
      <c r="V34" s="172">
        <v>50</v>
      </c>
      <c r="W34" s="172">
        <v>0</v>
      </c>
    </row>
    <row r="35" spans="1:23" ht="12" customHeight="1">
      <c r="A35" s="235"/>
      <c r="B35" s="202" t="s">
        <v>37</v>
      </c>
      <c r="C35" s="208"/>
      <c r="D35" s="208">
        <v>0</v>
      </c>
      <c r="E35" s="208">
        <v>0</v>
      </c>
      <c r="F35" s="208">
        <v>0</v>
      </c>
      <c r="G35" s="208">
        <v>0</v>
      </c>
      <c r="H35" s="208">
        <v>0</v>
      </c>
      <c r="I35" s="208">
        <v>0</v>
      </c>
      <c r="J35" s="208">
        <v>0</v>
      </c>
      <c r="K35" s="208">
        <v>0</v>
      </c>
      <c r="L35" s="208">
        <v>0</v>
      </c>
      <c r="M35" s="208">
        <v>0</v>
      </c>
      <c r="N35" s="208">
        <v>0</v>
      </c>
      <c r="O35" s="191"/>
      <c r="P35" s="191"/>
      <c r="Q35" s="191"/>
      <c r="R35" s="246"/>
      <c r="S35" s="246"/>
      <c r="T35" s="174"/>
      <c r="V35" s="172">
        <v>50</v>
      </c>
      <c r="W35" s="172">
        <v>0</v>
      </c>
    </row>
    <row r="36" spans="1:23" ht="12" customHeight="1">
      <c r="A36" s="235"/>
      <c r="B36" s="202" t="s">
        <v>38</v>
      </c>
      <c r="C36" s="208"/>
      <c r="D36" s="208">
        <v>0</v>
      </c>
      <c r="E36" s="208">
        <v>0</v>
      </c>
      <c r="F36" s="208">
        <v>0</v>
      </c>
      <c r="G36" s="208">
        <v>0</v>
      </c>
      <c r="H36" s="208">
        <v>0</v>
      </c>
      <c r="I36" s="208">
        <v>0</v>
      </c>
      <c r="J36" s="208">
        <v>0</v>
      </c>
      <c r="K36" s="208">
        <v>0</v>
      </c>
      <c r="L36" s="208">
        <v>0</v>
      </c>
      <c r="M36" s="208">
        <v>0</v>
      </c>
      <c r="N36" s="208">
        <v>0</v>
      </c>
      <c r="O36" s="191"/>
      <c r="P36" s="191"/>
      <c r="Q36" s="191"/>
      <c r="R36" s="246"/>
      <c r="S36" s="246"/>
      <c r="T36" s="174"/>
      <c r="V36" s="172">
        <v>50</v>
      </c>
      <c r="W36" s="172">
        <v>0</v>
      </c>
    </row>
    <row r="37" spans="1:23" ht="12" customHeight="1">
      <c r="A37" s="235"/>
      <c r="B37" s="202" t="s">
        <v>39</v>
      </c>
      <c r="C37" s="208"/>
      <c r="D37" s="208">
        <v>0</v>
      </c>
      <c r="E37" s="208">
        <v>0</v>
      </c>
      <c r="F37" s="208">
        <v>0</v>
      </c>
      <c r="G37" s="208">
        <v>0</v>
      </c>
      <c r="H37" s="208">
        <v>0</v>
      </c>
      <c r="I37" s="208">
        <v>0</v>
      </c>
      <c r="J37" s="208">
        <v>0</v>
      </c>
      <c r="K37" s="208">
        <v>0</v>
      </c>
      <c r="L37" s="208">
        <v>0</v>
      </c>
      <c r="M37" s="208">
        <v>0</v>
      </c>
      <c r="N37" s="208">
        <v>0</v>
      </c>
      <c r="O37" s="191"/>
      <c r="P37" s="191"/>
      <c r="Q37" s="191"/>
      <c r="R37" s="188"/>
      <c r="S37" s="188"/>
      <c r="T37" s="174"/>
      <c r="V37" s="172">
        <v>50</v>
      </c>
      <c r="W37" s="172">
        <v>0</v>
      </c>
    </row>
    <row r="38" spans="1:23" ht="12" customHeight="1">
      <c r="A38" s="235"/>
      <c r="B38" s="202" t="s">
        <v>40</v>
      </c>
      <c r="C38" s="208"/>
      <c r="D38" s="208">
        <v>0</v>
      </c>
      <c r="E38" s="208">
        <v>0</v>
      </c>
      <c r="F38" s="208">
        <v>0</v>
      </c>
      <c r="G38" s="208">
        <v>0</v>
      </c>
      <c r="H38" s="208">
        <v>0</v>
      </c>
      <c r="I38" s="208">
        <v>0</v>
      </c>
      <c r="J38" s="208">
        <v>0</v>
      </c>
      <c r="K38" s="208">
        <v>0</v>
      </c>
      <c r="L38" s="208">
        <v>0</v>
      </c>
      <c r="M38" s="208">
        <v>0</v>
      </c>
      <c r="N38" s="208">
        <v>0</v>
      </c>
      <c r="O38" s="191"/>
      <c r="P38" s="191"/>
      <c r="Q38" s="191"/>
      <c r="R38" s="251"/>
      <c r="S38" s="251"/>
      <c r="T38" s="174"/>
      <c r="V38" s="172">
        <v>50</v>
      </c>
      <c r="W38" s="172">
        <v>0</v>
      </c>
    </row>
    <row r="39" spans="1:23" ht="12" customHeight="1">
      <c r="A39" s="235"/>
      <c r="B39" s="202" t="s">
        <v>41</v>
      </c>
      <c r="C39" s="208"/>
      <c r="D39" s="208">
        <v>0</v>
      </c>
      <c r="E39" s="208">
        <v>0</v>
      </c>
      <c r="F39" s="208">
        <v>0</v>
      </c>
      <c r="G39" s="208">
        <v>0</v>
      </c>
      <c r="H39" s="208">
        <v>0</v>
      </c>
      <c r="I39" s="208">
        <v>0</v>
      </c>
      <c r="J39" s="208">
        <v>0</v>
      </c>
      <c r="K39" s="208">
        <v>0</v>
      </c>
      <c r="L39" s="208">
        <v>0</v>
      </c>
      <c r="M39" s="208">
        <v>0</v>
      </c>
      <c r="N39" s="208">
        <v>0</v>
      </c>
      <c r="O39" s="191"/>
      <c r="P39" s="191"/>
      <c r="Q39" s="191"/>
      <c r="R39" s="188"/>
      <c r="S39" s="188"/>
      <c r="T39" s="174"/>
      <c r="V39" s="172">
        <v>50</v>
      </c>
      <c r="W39" s="172">
        <v>0</v>
      </c>
    </row>
    <row r="40" spans="1:23" ht="12" customHeight="1">
      <c r="A40" s="235"/>
      <c r="B40" s="202" t="s">
        <v>42</v>
      </c>
      <c r="C40" s="208"/>
      <c r="D40" s="208">
        <v>0</v>
      </c>
      <c r="E40" s="208">
        <v>0</v>
      </c>
      <c r="F40" s="208">
        <v>0</v>
      </c>
      <c r="G40" s="208">
        <v>0</v>
      </c>
      <c r="H40" s="208">
        <v>0</v>
      </c>
      <c r="I40" s="208">
        <v>0</v>
      </c>
      <c r="J40" s="208">
        <v>0</v>
      </c>
      <c r="K40" s="208">
        <v>0</v>
      </c>
      <c r="L40" s="208">
        <v>0</v>
      </c>
      <c r="M40" s="208">
        <v>0</v>
      </c>
      <c r="N40" s="208">
        <v>0</v>
      </c>
      <c r="O40" s="191"/>
      <c r="P40" s="191"/>
      <c r="Q40" s="191"/>
      <c r="R40" s="251"/>
      <c r="S40" s="251"/>
      <c r="T40" s="174"/>
      <c r="V40" s="172">
        <v>50</v>
      </c>
      <c r="W40" s="172">
        <v>0</v>
      </c>
    </row>
    <row r="41" spans="1:20" ht="12" customHeight="1">
      <c r="A41" s="235"/>
      <c r="B41" s="206"/>
      <c r="C41" s="182"/>
      <c r="D41" s="266"/>
      <c r="E41" s="266"/>
      <c r="F41" s="266"/>
      <c r="G41" s="267"/>
      <c r="H41" s="267"/>
      <c r="I41" s="267"/>
      <c r="J41" s="267"/>
      <c r="K41" s="267"/>
      <c r="L41" s="267"/>
      <c r="M41" s="267"/>
      <c r="N41" s="267"/>
      <c r="O41" s="254"/>
      <c r="P41" s="254"/>
      <c r="Q41" s="254"/>
      <c r="R41" s="253"/>
      <c r="S41" s="253"/>
      <c r="T41" s="174"/>
    </row>
    <row r="42" spans="1:20" ht="12" customHeight="1">
      <c r="A42" s="235"/>
      <c r="B42" s="206" t="s">
        <v>98</v>
      </c>
      <c r="C42" s="182"/>
      <c r="D42" s="182">
        <f>SUM(D14:D40)</f>
        <v>1</v>
      </c>
      <c r="E42" s="182">
        <f aca="true" t="shared" si="0" ref="E42:N42">SUM(E14:E40)</f>
        <v>1</v>
      </c>
      <c r="F42" s="182">
        <f t="shared" si="0"/>
        <v>1</v>
      </c>
      <c r="G42" s="182">
        <f t="shared" si="0"/>
        <v>1</v>
      </c>
      <c r="H42" s="182">
        <f t="shared" si="0"/>
        <v>1</v>
      </c>
      <c r="I42" s="182">
        <f t="shared" si="0"/>
        <v>1</v>
      </c>
      <c r="J42" s="182">
        <f t="shared" si="0"/>
        <v>1</v>
      </c>
      <c r="K42" s="182">
        <f t="shared" si="0"/>
        <v>1</v>
      </c>
      <c r="L42" s="182">
        <f t="shared" si="0"/>
        <v>1</v>
      </c>
      <c r="M42" s="182">
        <f t="shared" si="0"/>
        <v>1</v>
      </c>
      <c r="N42" s="182">
        <f t="shared" si="0"/>
        <v>1</v>
      </c>
      <c r="O42" s="190"/>
      <c r="P42" s="190"/>
      <c r="Q42" s="190"/>
      <c r="R42" s="246"/>
      <c r="S42" s="246"/>
      <c r="T42" s="174"/>
    </row>
    <row r="43" spans="1:20" ht="12" customHeight="1" thickBot="1">
      <c r="A43" s="235"/>
      <c r="B43" s="202"/>
      <c r="C43" s="208"/>
      <c r="D43" s="208"/>
      <c r="E43" s="208"/>
      <c r="F43" s="208"/>
      <c r="G43" s="208"/>
      <c r="H43" s="208"/>
      <c r="I43" s="208"/>
      <c r="J43" s="208"/>
      <c r="K43" s="208"/>
      <c r="L43" s="208"/>
      <c r="M43" s="208"/>
      <c r="N43" s="208"/>
      <c r="O43" s="186"/>
      <c r="P43" s="186"/>
      <c r="Q43" s="186"/>
      <c r="R43" s="186"/>
      <c r="S43" s="186"/>
      <c r="T43" s="174"/>
    </row>
    <row r="44" spans="1:20" ht="12" customHeight="1">
      <c r="A44" s="235"/>
      <c r="B44" s="215"/>
      <c r="C44" s="216"/>
      <c r="D44" s="216"/>
      <c r="E44" s="216"/>
      <c r="F44" s="216"/>
      <c r="G44" s="216"/>
      <c r="H44" s="216"/>
      <c r="I44" s="268"/>
      <c r="J44" s="268"/>
      <c r="K44" s="268"/>
      <c r="L44" s="268"/>
      <c r="M44" s="268"/>
      <c r="N44" s="268"/>
      <c r="O44" s="255"/>
      <c r="P44" s="255"/>
      <c r="Q44" s="255"/>
      <c r="R44" s="255"/>
      <c r="S44" s="255"/>
      <c r="T44" s="174"/>
    </row>
    <row r="45" spans="1:20" ht="12" customHeight="1">
      <c r="A45" s="235"/>
      <c r="B45" s="202"/>
      <c r="C45" s="217"/>
      <c r="D45" s="217"/>
      <c r="E45" s="217"/>
      <c r="F45" s="218"/>
      <c r="G45" s="218"/>
      <c r="H45" s="218"/>
      <c r="I45" s="219"/>
      <c r="J45" s="219"/>
      <c r="K45" s="219"/>
      <c r="L45" s="219"/>
      <c r="M45" s="219"/>
      <c r="N45" s="219"/>
      <c r="O45" s="196"/>
      <c r="P45" s="196"/>
      <c r="Q45" s="196"/>
      <c r="R45" s="196"/>
      <c r="S45" s="196"/>
      <c r="T45" s="174"/>
    </row>
    <row r="46" spans="1:20" ht="12.75">
      <c r="A46" s="235"/>
      <c r="B46" s="202"/>
      <c r="C46" s="219"/>
      <c r="D46" s="219"/>
      <c r="E46" s="219"/>
      <c r="F46" s="219"/>
      <c r="G46" s="219"/>
      <c r="H46" s="219"/>
      <c r="I46" s="219"/>
      <c r="J46" s="219"/>
      <c r="K46" s="219"/>
      <c r="L46" s="219"/>
      <c r="M46" s="219"/>
      <c r="N46" s="219"/>
      <c r="O46" s="196"/>
      <c r="P46" s="196"/>
      <c r="Q46" s="196"/>
      <c r="R46" s="196"/>
      <c r="S46" s="196"/>
      <c r="T46" s="174"/>
    </row>
    <row r="47" spans="1:20" ht="12.75">
      <c r="A47" s="235"/>
      <c r="B47" s="201"/>
      <c r="C47" s="219"/>
      <c r="D47" s="220"/>
      <c r="E47" s="220"/>
      <c r="F47" s="219"/>
      <c r="G47" s="219"/>
      <c r="H47" s="219"/>
      <c r="I47" s="219"/>
      <c r="J47" s="219"/>
      <c r="K47" s="219"/>
      <c r="L47" s="219"/>
      <c r="M47" s="219"/>
      <c r="N47" s="219"/>
      <c r="O47" s="196"/>
      <c r="P47" s="196"/>
      <c r="Q47" s="196"/>
      <c r="R47" s="196"/>
      <c r="S47" s="196"/>
      <c r="T47" s="174"/>
    </row>
    <row r="48" spans="1:20" ht="12.75">
      <c r="A48" s="235"/>
      <c r="B48" s="201"/>
      <c r="C48" s="219"/>
      <c r="D48" s="219"/>
      <c r="E48" s="219"/>
      <c r="F48" s="219"/>
      <c r="G48" s="219"/>
      <c r="H48" s="219"/>
      <c r="I48" s="219"/>
      <c r="J48" s="219"/>
      <c r="K48" s="219"/>
      <c r="L48" s="219"/>
      <c r="M48" s="219"/>
      <c r="N48" s="219"/>
      <c r="O48" s="196"/>
      <c r="P48" s="196"/>
      <c r="Q48" s="196"/>
      <c r="R48" s="196"/>
      <c r="S48" s="196"/>
      <c r="T48" s="174"/>
    </row>
    <row r="49" spans="1:20" ht="13.5" thickBot="1">
      <c r="A49" s="236"/>
      <c r="B49" s="221"/>
      <c r="C49" s="222"/>
      <c r="D49" s="222"/>
      <c r="E49" s="222"/>
      <c r="F49" s="222"/>
      <c r="G49" s="222"/>
      <c r="H49" s="222"/>
      <c r="I49" s="222"/>
      <c r="J49" s="222"/>
      <c r="K49" s="222"/>
      <c r="L49" s="222"/>
      <c r="M49" s="222"/>
      <c r="N49" s="222"/>
      <c r="O49" s="199"/>
      <c r="P49" s="199"/>
      <c r="Q49" s="199"/>
      <c r="R49" s="199"/>
      <c r="S49" s="199"/>
      <c r="T49" s="200"/>
    </row>
    <row r="50" spans="2:14" ht="13.5" thickTop="1">
      <c r="B50" s="202"/>
      <c r="C50" s="202"/>
      <c r="D50" s="202"/>
      <c r="E50" s="202"/>
      <c r="F50" s="202"/>
      <c r="G50" s="202"/>
      <c r="H50" s="202"/>
      <c r="I50" s="202"/>
      <c r="J50" s="202"/>
      <c r="K50" s="202"/>
      <c r="L50" s="202"/>
      <c r="M50" s="202"/>
      <c r="N50" s="202"/>
    </row>
    <row r="51" spans="2:14" ht="12.75">
      <c r="B51" s="202"/>
      <c r="C51" s="202"/>
      <c r="D51" s="202"/>
      <c r="E51" s="202"/>
      <c r="F51" s="202"/>
      <c r="G51" s="202"/>
      <c r="H51" s="202"/>
      <c r="I51" s="202"/>
      <c r="J51" s="202"/>
      <c r="K51" s="202"/>
      <c r="L51" s="202"/>
      <c r="M51" s="202"/>
      <c r="N51" s="202"/>
    </row>
    <row r="52" spans="2:14" ht="12.75">
      <c r="B52" s="202"/>
      <c r="C52" s="202"/>
      <c r="D52" s="202"/>
      <c r="E52" s="202"/>
      <c r="F52" s="202"/>
      <c r="G52" s="202"/>
      <c r="H52" s="202"/>
      <c r="I52" s="202"/>
      <c r="J52" s="202"/>
      <c r="K52" s="202"/>
      <c r="L52" s="202"/>
      <c r="M52" s="202"/>
      <c r="N52" s="202"/>
    </row>
    <row r="53" spans="2:14" ht="12.75">
      <c r="B53" s="202"/>
      <c r="C53" s="202"/>
      <c r="D53" s="202"/>
      <c r="E53" s="202"/>
      <c r="F53" s="202"/>
      <c r="G53" s="202"/>
      <c r="H53" s="202"/>
      <c r="I53" s="202"/>
      <c r="J53" s="202"/>
      <c r="K53" s="202"/>
      <c r="L53" s="202"/>
      <c r="M53" s="202"/>
      <c r="N53" s="202"/>
    </row>
    <row r="54" spans="2:14" ht="12.75">
      <c r="B54" s="206"/>
      <c r="C54" s="202"/>
      <c r="D54" s="202"/>
      <c r="E54" s="202"/>
      <c r="F54" s="202"/>
      <c r="G54" s="202"/>
      <c r="H54" s="202"/>
      <c r="I54" s="202"/>
      <c r="J54" s="202"/>
      <c r="K54" s="202"/>
      <c r="L54" s="202"/>
      <c r="M54" s="202"/>
      <c r="N54" s="202"/>
    </row>
    <row r="55" spans="2:14" ht="12.75">
      <c r="B55" s="206" t="s">
        <v>50</v>
      </c>
      <c r="C55" s="202"/>
      <c r="D55" s="202"/>
      <c r="E55" s="202"/>
      <c r="F55" s="202"/>
      <c r="G55" s="202"/>
      <c r="H55" s="202"/>
      <c r="I55" s="202"/>
      <c r="J55" s="202"/>
      <c r="K55" s="202"/>
      <c r="L55" s="202"/>
      <c r="M55" s="202"/>
      <c r="N55" s="202"/>
    </row>
    <row r="56" spans="1:22" ht="12" customHeight="1">
      <c r="A56" s="235"/>
      <c r="B56" s="206"/>
      <c r="C56" s="207"/>
      <c r="D56" s="455" t="s">
        <v>14</v>
      </c>
      <c r="E56" s="455"/>
      <c r="F56" s="455" t="s">
        <v>13</v>
      </c>
      <c r="G56" s="455"/>
      <c r="H56" s="455"/>
      <c r="I56" s="455"/>
      <c r="J56" s="454" t="s">
        <v>12</v>
      </c>
      <c r="K56" s="454"/>
      <c r="L56" s="454"/>
      <c r="M56" s="454"/>
      <c r="N56" s="452" t="s">
        <v>15</v>
      </c>
      <c r="O56" s="219"/>
      <c r="P56" s="219"/>
      <c r="Q56" s="219"/>
      <c r="R56" s="219"/>
      <c r="S56" s="196"/>
      <c r="T56" s="174"/>
      <c r="V56" s="180" t="s">
        <v>60</v>
      </c>
    </row>
    <row r="57" spans="1:22" ht="12" customHeight="1">
      <c r="A57" s="235"/>
      <c r="B57" s="206"/>
      <c r="C57" s="182"/>
      <c r="D57" s="455"/>
      <c r="E57" s="455"/>
      <c r="F57" s="455"/>
      <c r="G57" s="455"/>
      <c r="H57" s="455"/>
      <c r="I57" s="455"/>
      <c r="J57" s="454"/>
      <c r="K57" s="454"/>
      <c r="L57" s="454"/>
      <c r="M57" s="454"/>
      <c r="N57" s="453"/>
      <c r="O57" s="184"/>
      <c r="P57" s="184"/>
      <c r="Q57" s="184"/>
      <c r="R57" s="184"/>
      <c r="S57" s="248"/>
      <c r="T57" s="174"/>
      <c r="V57" s="183" t="s">
        <v>61</v>
      </c>
    </row>
    <row r="58" spans="1:22" ht="12" customHeight="1">
      <c r="A58" s="235"/>
      <c r="B58" s="202"/>
      <c r="C58" s="208"/>
      <c r="D58" s="256" t="s">
        <v>109</v>
      </c>
      <c r="E58" s="256" t="s">
        <v>110</v>
      </c>
      <c r="F58" s="256" t="s">
        <v>114</v>
      </c>
      <c r="G58" s="256" t="s">
        <v>116</v>
      </c>
      <c r="H58" s="256" t="s">
        <v>117</v>
      </c>
      <c r="I58" s="256" t="s">
        <v>115</v>
      </c>
      <c r="J58" s="256" t="s">
        <v>114</v>
      </c>
      <c r="K58" s="256" t="s">
        <v>116</v>
      </c>
      <c r="L58" s="256" t="s">
        <v>117</v>
      </c>
      <c r="M58" s="256" t="s">
        <v>115</v>
      </c>
      <c r="N58" s="256"/>
      <c r="O58" s="196"/>
      <c r="P58" s="196"/>
      <c r="Q58" s="196"/>
      <c r="R58" s="196"/>
      <c r="S58" s="196"/>
      <c r="T58" s="174"/>
      <c r="V58" s="186" t="s">
        <v>57</v>
      </c>
    </row>
    <row r="59" spans="2:17" ht="17.25" customHeight="1">
      <c r="B59" s="257" t="s">
        <v>11</v>
      </c>
      <c r="C59" s="258"/>
      <c r="D59" s="456">
        <v>2</v>
      </c>
      <c r="E59" s="456"/>
      <c r="F59" s="456">
        <v>4</v>
      </c>
      <c r="G59" s="456"/>
      <c r="H59" s="456"/>
      <c r="I59" s="456"/>
      <c r="J59" s="457">
        <v>4</v>
      </c>
      <c r="K59" s="457"/>
      <c r="L59" s="457"/>
      <c r="M59" s="457"/>
      <c r="N59" s="399">
        <v>1</v>
      </c>
      <c r="O59" s="191"/>
      <c r="P59" s="191"/>
      <c r="Q59" s="191"/>
    </row>
    <row r="60" spans="1:23" ht="12" customHeight="1">
      <c r="A60" s="235"/>
      <c r="B60" s="259" t="s">
        <v>9</v>
      </c>
      <c r="C60" s="260"/>
      <c r="D60" s="260">
        <f>D59/2</f>
        <v>1</v>
      </c>
      <c r="E60" s="260">
        <f>D59/2</f>
        <v>1</v>
      </c>
      <c r="F60" s="260">
        <f>$F$59/4</f>
        <v>1</v>
      </c>
      <c r="G60" s="260">
        <f>$F$59/4</f>
        <v>1</v>
      </c>
      <c r="H60" s="260">
        <f>$F$59/4</f>
        <v>1</v>
      </c>
      <c r="I60" s="260">
        <f>$F$59/4</f>
        <v>1</v>
      </c>
      <c r="J60" s="260">
        <f>$J$59/4</f>
        <v>1</v>
      </c>
      <c r="K60" s="260">
        <f>$J$59/4</f>
        <v>1</v>
      </c>
      <c r="L60" s="260">
        <f>$J$59/4</f>
        <v>1</v>
      </c>
      <c r="M60" s="260">
        <f>$J$59/4</f>
        <v>1</v>
      </c>
      <c r="N60" s="260">
        <f>N59</f>
        <v>1</v>
      </c>
      <c r="O60" s="191"/>
      <c r="P60" s="191"/>
      <c r="Q60" s="191"/>
      <c r="R60" s="246"/>
      <c r="S60" s="246"/>
      <c r="T60" s="174"/>
      <c r="V60" s="172">
        <v>50</v>
      </c>
      <c r="W60" s="172">
        <v>0</v>
      </c>
    </row>
    <row r="61" spans="2:14" ht="17.25" customHeight="1">
      <c r="B61" s="202"/>
      <c r="C61" s="202"/>
      <c r="D61" s="202"/>
      <c r="E61" s="202"/>
      <c r="F61" s="202"/>
      <c r="G61" s="202"/>
      <c r="H61" s="202"/>
      <c r="I61" s="202"/>
      <c r="J61" s="202"/>
      <c r="K61" s="202"/>
      <c r="L61" s="202"/>
      <c r="M61" s="202"/>
      <c r="N61" s="202"/>
    </row>
    <row r="62" ht="17.25" customHeight="1" hidden="1"/>
    <row r="63" ht="17.25" customHeight="1" hidden="1"/>
    <row r="64" ht="17.25" customHeight="1" hidden="1">
      <c r="A64" s="177" t="s">
        <v>146</v>
      </c>
    </row>
    <row r="65" ht="17.25" customHeight="1" hidden="1"/>
    <row r="66" spans="1:24" ht="12" customHeight="1" hidden="1">
      <c r="A66" s="235"/>
      <c r="B66" s="185" t="s">
        <v>18</v>
      </c>
      <c r="C66" s="186"/>
      <c r="D66" s="188"/>
      <c r="E66" s="188"/>
      <c r="F66" s="246"/>
      <c r="G66" s="190"/>
      <c r="H66" s="190"/>
      <c r="I66" s="191"/>
      <c r="J66" s="191"/>
      <c r="K66" s="191"/>
      <c r="L66" s="191"/>
      <c r="M66" s="191"/>
      <c r="N66" s="191"/>
      <c r="O66" s="191"/>
      <c r="P66" s="191"/>
      <c r="Q66" s="191"/>
      <c r="R66" s="246"/>
      <c r="S66" s="246"/>
      <c r="T66" s="174"/>
      <c r="V66" s="172" t="s">
        <v>105</v>
      </c>
      <c r="W66" s="172" t="s">
        <v>106</v>
      </c>
      <c r="X66" s="172" t="s">
        <v>107</v>
      </c>
    </row>
    <row r="67" spans="1:24" ht="12" customHeight="1" hidden="1">
      <c r="A67" s="235"/>
      <c r="B67" s="187" t="s">
        <v>19</v>
      </c>
      <c r="C67" s="186"/>
      <c r="D67" s="186">
        <v>1</v>
      </c>
      <c r="E67" s="186">
        <v>0</v>
      </c>
      <c r="F67" s="186">
        <v>0</v>
      </c>
      <c r="G67" s="186">
        <v>0</v>
      </c>
      <c r="H67" s="186">
        <v>0</v>
      </c>
      <c r="I67" s="186">
        <v>0</v>
      </c>
      <c r="J67" s="186">
        <v>0</v>
      </c>
      <c r="K67" s="186">
        <v>0</v>
      </c>
      <c r="L67" s="186">
        <v>0</v>
      </c>
      <c r="M67" s="186">
        <v>0</v>
      </c>
      <c r="N67" s="186">
        <v>0</v>
      </c>
      <c r="O67" s="191"/>
      <c r="P67" s="191"/>
      <c r="Q67" s="191"/>
      <c r="R67" s="246"/>
      <c r="S67" s="246"/>
      <c r="T67" s="174"/>
      <c r="V67" s="172">
        <v>50</v>
      </c>
      <c r="W67" s="172">
        <v>103453</v>
      </c>
      <c r="X67" s="172">
        <f>+V67*W67</f>
        <v>5172650</v>
      </c>
    </row>
    <row r="68" spans="1:23" ht="12" customHeight="1" hidden="1">
      <c r="A68" s="235"/>
      <c r="B68" s="187" t="s">
        <v>20</v>
      </c>
      <c r="C68" s="186"/>
      <c r="D68" s="186">
        <v>101</v>
      </c>
      <c r="E68" s="186">
        <v>1</v>
      </c>
      <c r="F68" s="189">
        <v>0</v>
      </c>
      <c r="G68" s="191">
        <v>0</v>
      </c>
      <c r="H68" s="191">
        <v>41</v>
      </c>
      <c r="I68" s="191">
        <f>SUM(D68:H68)</f>
        <v>143</v>
      </c>
      <c r="J68" s="191"/>
      <c r="K68" s="191"/>
      <c r="L68" s="191"/>
      <c r="M68" s="191"/>
      <c r="N68" s="191"/>
      <c r="O68" s="191"/>
      <c r="P68" s="191"/>
      <c r="Q68" s="191"/>
      <c r="R68" s="246"/>
      <c r="S68" s="246"/>
      <c r="T68" s="174"/>
      <c r="V68" s="172">
        <v>50</v>
      </c>
      <c r="W68" s="172">
        <v>152743</v>
      </c>
    </row>
    <row r="69" spans="1:23" ht="12" customHeight="1" hidden="1">
      <c r="A69" s="235"/>
      <c r="B69" s="187" t="s">
        <v>21</v>
      </c>
      <c r="C69" s="186"/>
      <c r="D69" s="186">
        <v>69</v>
      </c>
      <c r="E69" s="186">
        <v>0</v>
      </c>
      <c r="F69" s="189"/>
      <c r="G69" s="191"/>
      <c r="H69" s="191">
        <v>0</v>
      </c>
      <c r="I69" s="191">
        <f>SUM(D69:H69)</f>
        <v>69</v>
      </c>
      <c r="J69" s="191"/>
      <c r="K69" s="191"/>
      <c r="L69" s="191"/>
      <c r="M69" s="191"/>
      <c r="N69" s="191"/>
      <c r="O69" s="191"/>
      <c r="P69" s="191"/>
      <c r="Q69" s="191"/>
      <c r="R69" s="246"/>
      <c r="S69" s="246"/>
      <c r="T69" s="174"/>
      <c r="V69" s="172">
        <v>50</v>
      </c>
      <c r="W69" s="172">
        <v>0</v>
      </c>
    </row>
    <row r="70" spans="1:23" ht="12" customHeight="1" hidden="1">
      <c r="A70" s="235"/>
      <c r="B70" s="187" t="s">
        <v>22</v>
      </c>
      <c r="C70" s="186"/>
      <c r="D70" s="186">
        <v>6</v>
      </c>
      <c r="E70" s="186"/>
      <c r="F70" s="186"/>
      <c r="G70" s="237"/>
      <c r="H70" s="237">
        <v>0</v>
      </c>
      <c r="I70" s="191">
        <f>SUM(D70:H70)</f>
        <v>6</v>
      </c>
      <c r="J70" s="191"/>
      <c r="K70" s="191"/>
      <c r="L70" s="191"/>
      <c r="M70" s="191"/>
      <c r="N70" s="191"/>
      <c r="O70" s="191"/>
      <c r="P70" s="191"/>
      <c r="Q70" s="191"/>
      <c r="R70" s="188"/>
      <c r="S70" s="188"/>
      <c r="T70" s="174"/>
      <c r="V70" s="172">
        <v>50</v>
      </c>
      <c r="W70" s="172">
        <v>0</v>
      </c>
    </row>
    <row r="71" spans="1:23" ht="12" customHeight="1" hidden="1">
      <c r="A71" s="235"/>
      <c r="B71" s="187" t="s">
        <v>23</v>
      </c>
      <c r="C71" s="186"/>
      <c r="D71" s="186">
        <v>80</v>
      </c>
      <c r="E71" s="186"/>
      <c r="F71" s="186"/>
      <c r="G71" s="237"/>
      <c r="H71" s="237">
        <v>0</v>
      </c>
      <c r="I71" s="191">
        <f>SUM(D71:H71)</f>
        <v>80</v>
      </c>
      <c r="J71" s="191"/>
      <c r="K71" s="191"/>
      <c r="L71" s="191"/>
      <c r="M71" s="191"/>
      <c r="N71" s="191"/>
      <c r="O71" s="191"/>
      <c r="P71" s="191"/>
      <c r="Q71" s="191"/>
      <c r="R71" s="188"/>
      <c r="S71" s="188"/>
      <c r="T71" s="174"/>
      <c r="V71" s="172">
        <v>50</v>
      </c>
      <c r="W71" s="172">
        <v>0</v>
      </c>
    </row>
    <row r="72" spans="1:23" ht="12" customHeight="1" hidden="1">
      <c r="A72" s="235"/>
      <c r="B72" s="249"/>
      <c r="C72" s="186"/>
      <c r="D72" s="186"/>
      <c r="E72" s="186"/>
      <c r="F72" s="189"/>
      <c r="G72" s="191"/>
      <c r="H72" s="191"/>
      <c r="I72" s="191"/>
      <c r="J72" s="191"/>
      <c r="K72" s="191"/>
      <c r="L72" s="191"/>
      <c r="M72" s="191"/>
      <c r="N72" s="191"/>
      <c r="O72" s="191"/>
      <c r="P72" s="191"/>
      <c r="Q72" s="191"/>
      <c r="R72" s="246"/>
      <c r="S72" s="246"/>
      <c r="T72" s="174"/>
      <c r="V72" s="172">
        <v>50</v>
      </c>
      <c r="W72" s="172">
        <v>0</v>
      </c>
    </row>
    <row r="73" spans="1:23" ht="12" customHeight="1" hidden="1">
      <c r="A73" s="235"/>
      <c r="B73" s="185" t="s">
        <v>24</v>
      </c>
      <c r="C73" s="186"/>
      <c r="D73" s="186"/>
      <c r="E73" s="186"/>
      <c r="F73" s="189"/>
      <c r="G73" s="191"/>
      <c r="H73" s="191"/>
      <c r="I73" s="191"/>
      <c r="J73" s="191"/>
      <c r="K73" s="191"/>
      <c r="L73" s="191"/>
      <c r="M73" s="191"/>
      <c r="N73" s="191"/>
      <c r="O73" s="191"/>
      <c r="P73" s="191"/>
      <c r="Q73" s="191"/>
      <c r="R73" s="246"/>
      <c r="S73" s="246"/>
      <c r="T73" s="174"/>
      <c r="V73" s="172">
        <v>50</v>
      </c>
      <c r="W73" s="172">
        <v>0</v>
      </c>
    </row>
    <row r="74" spans="1:23" ht="12" customHeight="1" hidden="1">
      <c r="A74" s="235"/>
      <c r="B74" s="187" t="s">
        <v>25</v>
      </c>
      <c r="C74" s="186"/>
      <c r="D74" s="186">
        <v>0</v>
      </c>
      <c r="E74" s="186"/>
      <c r="F74" s="189"/>
      <c r="G74" s="191"/>
      <c r="H74" s="191">
        <v>14</v>
      </c>
      <c r="I74" s="191">
        <f aca="true" t="shared" si="1" ref="I74:I79">SUM(D74:H74)</f>
        <v>14</v>
      </c>
      <c r="J74" s="191"/>
      <c r="K74" s="191"/>
      <c r="L74" s="191"/>
      <c r="M74" s="191"/>
      <c r="N74" s="191"/>
      <c r="O74" s="191"/>
      <c r="P74" s="191"/>
      <c r="Q74" s="191"/>
      <c r="R74" s="246"/>
      <c r="S74" s="246"/>
      <c r="T74" s="174"/>
      <c r="V74" s="172">
        <v>50</v>
      </c>
      <c r="W74" s="172">
        <v>0</v>
      </c>
    </row>
    <row r="75" spans="1:23" ht="12" customHeight="1" hidden="1">
      <c r="A75" s="235"/>
      <c r="B75" s="187" t="s">
        <v>26</v>
      </c>
      <c r="C75" s="186"/>
      <c r="D75" s="186">
        <v>0</v>
      </c>
      <c r="E75" s="186"/>
      <c r="F75" s="189"/>
      <c r="G75" s="191"/>
      <c r="H75" s="191">
        <v>25</v>
      </c>
      <c r="I75" s="191">
        <f t="shared" si="1"/>
        <v>25</v>
      </c>
      <c r="J75" s="191"/>
      <c r="K75" s="191"/>
      <c r="L75" s="191"/>
      <c r="M75" s="191"/>
      <c r="N75" s="191"/>
      <c r="O75" s="191"/>
      <c r="P75" s="191"/>
      <c r="Q75" s="191"/>
      <c r="R75" s="246"/>
      <c r="S75" s="246"/>
      <c r="T75" s="174"/>
      <c r="V75" s="172">
        <v>50</v>
      </c>
      <c r="W75" s="172">
        <v>0</v>
      </c>
    </row>
    <row r="76" spans="1:23" ht="12" customHeight="1" hidden="1">
      <c r="A76" s="235"/>
      <c r="B76" s="187" t="s">
        <v>27</v>
      </c>
      <c r="C76" s="186"/>
      <c r="D76" s="186">
        <v>0</v>
      </c>
      <c r="E76" s="186"/>
      <c r="F76" s="186"/>
      <c r="G76" s="237"/>
      <c r="H76" s="237">
        <v>10</v>
      </c>
      <c r="I76" s="191">
        <f t="shared" si="1"/>
        <v>10</v>
      </c>
      <c r="J76" s="191"/>
      <c r="K76" s="191"/>
      <c r="L76" s="191"/>
      <c r="M76" s="191"/>
      <c r="N76" s="191"/>
      <c r="O76" s="191"/>
      <c r="P76" s="191"/>
      <c r="Q76" s="191"/>
      <c r="R76" s="188"/>
      <c r="S76" s="188"/>
      <c r="T76" s="174"/>
      <c r="V76" s="172">
        <v>50</v>
      </c>
      <c r="W76" s="172">
        <v>0</v>
      </c>
    </row>
    <row r="77" spans="1:23" ht="12" customHeight="1" hidden="1">
      <c r="A77" s="235"/>
      <c r="B77" s="187" t="s">
        <v>28</v>
      </c>
      <c r="C77" s="186"/>
      <c r="D77" s="186">
        <v>0</v>
      </c>
      <c r="E77" s="186"/>
      <c r="F77" s="186"/>
      <c r="G77" s="237"/>
      <c r="H77" s="237">
        <v>23</v>
      </c>
      <c r="I77" s="191">
        <f t="shared" si="1"/>
        <v>23</v>
      </c>
      <c r="J77" s="191"/>
      <c r="K77" s="191"/>
      <c r="L77" s="191"/>
      <c r="M77" s="191"/>
      <c r="N77" s="191"/>
      <c r="O77" s="191"/>
      <c r="P77" s="191"/>
      <c r="Q77" s="191"/>
      <c r="R77" s="188"/>
      <c r="S77" s="188"/>
      <c r="T77" s="174"/>
      <c r="V77" s="172">
        <v>50</v>
      </c>
      <c r="W77" s="172">
        <v>0</v>
      </c>
    </row>
    <row r="78" spans="1:23" ht="12" customHeight="1" hidden="1">
      <c r="A78" s="235"/>
      <c r="B78" s="187" t="s">
        <v>29</v>
      </c>
      <c r="C78" s="186"/>
      <c r="D78" s="186">
        <v>9</v>
      </c>
      <c r="E78" s="186"/>
      <c r="F78" s="189"/>
      <c r="G78" s="191"/>
      <c r="H78" s="191">
        <v>0</v>
      </c>
      <c r="I78" s="191">
        <f t="shared" si="1"/>
        <v>9</v>
      </c>
      <c r="J78" s="191"/>
      <c r="K78" s="191"/>
      <c r="L78" s="191"/>
      <c r="M78" s="191"/>
      <c r="N78" s="191"/>
      <c r="O78" s="191"/>
      <c r="P78" s="191"/>
      <c r="Q78" s="191"/>
      <c r="R78" s="246"/>
      <c r="S78" s="246"/>
      <c r="T78" s="174"/>
      <c r="V78" s="172">
        <v>50</v>
      </c>
      <c r="W78" s="172">
        <v>0</v>
      </c>
    </row>
    <row r="79" spans="1:23" ht="12" customHeight="1" hidden="1">
      <c r="A79" s="235"/>
      <c r="B79" s="172" t="s">
        <v>30</v>
      </c>
      <c r="C79" s="178"/>
      <c r="D79" s="186">
        <v>20</v>
      </c>
      <c r="E79" s="186"/>
      <c r="F79" s="189"/>
      <c r="G79" s="191"/>
      <c r="H79" s="191">
        <v>0</v>
      </c>
      <c r="I79" s="191">
        <f t="shared" si="1"/>
        <v>20</v>
      </c>
      <c r="J79" s="191"/>
      <c r="K79" s="191"/>
      <c r="L79" s="191"/>
      <c r="M79" s="191"/>
      <c r="N79" s="191"/>
      <c r="O79" s="191"/>
      <c r="P79" s="191"/>
      <c r="Q79" s="191"/>
      <c r="R79" s="246"/>
      <c r="S79" s="246"/>
      <c r="T79" s="174"/>
      <c r="V79" s="172">
        <v>50</v>
      </c>
      <c r="W79" s="172">
        <v>0</v>
      </c>
    </row>
    <row r="80" spans="1:23" ht="12" customHeight="1" hidden="1">
      <c r="A80" s="235"/>
      <c r="B80" s="187"/>
      <c r="C80" s="250"/>
      <c r="D80" s="186"/>
      <c r="E80" s="186"/>
      <c r="F80" s="186"/>
      <c r="G80" s="237"/>
      <c r="H80" s="237"/>
      <c r="I80" s="191"/>
      <c r="J80" s="191"/>
      <c r="K80" s="191"/>
      <c r="L80" s="191"/>
      <c r="M80" s="191"/>
      <c r="N80" s="191"/>
      <c r="O80" s="191"/>
      <c r="P80" s="191"/>
      <c r="Q80" s="191"/>
      <c r="R80" s="188"/>
      <c r="S80" s="188"/>
      <c r="T80" s="174"/>
      <c r="V80" s="172">
        <v>50</v>
      </c>
      <c r="W80" s="172">
        <v>0</v>
      </c>
    </row>
    <row r="81" spans="1:23" ht="12" customHeight="1" hidden="1">
      <c r="A81" s="235"/>
      <c r="B81" s="206" t="s">
        <v>31</v>
      </c>
      <c r="C81" s="250"/>
      <c r="D81" s="237"/>
      <c r="E81" s="237"/>
      <c r="F81" s="237"/>
      <c r="G81" s="237"/>
      <c r="H81" s="237"/>
      <c r="I81" s="191"/>
      <c r="J81" s="191"/>
      <c r="K81" s="191"/>
      <c r="L81" s="191"/>
      <c r="M81" s="191"/>
      <c r="N81" s="191"/>
      <c r="O81" s="191"/>
      <c r="P81" s="191"/>
      <c r="Q81" s="191"/>
      <c r="R81" s="251"/>
      <c r="S81" s="251"/>
      <c r="T81" s="174"/>
      <c r="V81" s="172">
        <v>50</v>
      </c>
      <c r="W81" s="172">
        <v>0</v>
      </c>
    </row>
    <row r="82" spans="1:23" ht="12" customHeight="1" hidden="1">
      <c r="A82" s="235"/>
      <c r="B82" s="172" t="s">
        <v>104</v>
      </c>
      <c r="C82" s="252"/>
      <c r="D82" s="186">
        <v>617</v>
      </c>
      <c r="E82" s="181"/>
      <c r="F82" s="181"/>
      <c r="G82" s="261"/>
      <c r="H82" s="237">
        <v>0</v>
      </c>
      <c r="I82" s="191">
        <f aca="true" t="shared" si="2" ref="I82:I93">SUM(D82:H82)</f>
        <v>617</v>
      </c>
      <c r="J82" s="191"/>
      <c r="K82" s="191"/>
      <c r="L82" s="191"/>
      <c r="M82" s="191"/>
      <c r="N82" s="191"/>
      <c r="O82" s="191"/>
      <c r="P82" s="191"/>
      <c r="Q82" s="191"/>
      <c r="R82" s="253"/>
      <c r="S82" s="253"/>
      <c r="T82" s="174"/>
      <c r="V82" s="172">
        <v>50</v>
      </c>
      <c r="W82" s="172">
        <v>0</v>
      </c>
    </row>
    <row r="83" spans="1:23" ht="12" customHeight="1" hidden="1">
      <c r="A83" s="235"/>
      <c r="B83" s="172" t="s">
        <v>32</v>
      </c>
      <c r="C83" s="186"/>
      <c r="D83" s="186">
        <v>0</v>
      </c>
      <c r="E83" s="186"/>
      <c r="F83" s="189"/>
      <c r="G83" s="191"/>
      <c r="H83" s="191">
        <v>30</v>
      </c>
      <c r="I83" s="191">
        <f t="shared" si="2"/>
        <v>30</v>
      </c>
      <c r="J83" s="191"/>
      <c r="K83" s="191"/>
      <c r="L83" s="191"/>
      <c r="M83" s="191"/>
      <c r="N83" s="191"/>
      <c r="O83" s="191"/>
      <c r="P83" s="191"/>
      <c r="Q83" s="191"/>
      <c r="R83" s="246"/>
      <c r="S83" s="246"/>
      <c r="T83" s="174"/>
      <c r="V83" s="172">
        <v>50</v>
      </c>
      <c r="W83" s="172">
        <v>0</v>
      </c>
    </row>
    <row r="84" spans="1:23" ht="12" customHeight="1" hidden="1">
      <c r="A84" s="235"/>
      <c r="B84" s="172" t="s">
        <v>33</v>
      </c>
      <c r="C84" s="178"/>
      <c r="D84" s="186">
        <v>0</v>
      </c>
      <c r="E84" s="186"/>
      <c r="F84" s="189"/>
      <c r="G84" s="191"/>
      <c r="H84" s="191">
        <v>12</v>
      </c>
      <c r="I84" s="191">
        <f t="shared" si="2"/>
        <v>12</v>
      </c>
      <c r="J84" s="191"/>
      <c r="K84" s="191"/>
      <c r="L84" s="191"/>
      <c r="M84" s="191"/>
      <c r="N84" s="191"/>
      <c r="O84" s="191"/>
      <c r="P84" s="191"/>
      <c r="Q84" s="191"/>
      <c r="R84" s="246"/>
      <c r="S84" s="246"/>
      <c r="T84" s="174"/>
      <c r="V84" s="172">
        <v>50</v>
      </c>
      <c r="W84" s="172">
        <v>28000</v>
      </c>
    </row>
    <row r="85" spans="1:23" ht="12" customHeight="1" hidden="1">
      <c r="A85" s="235"/>
      <c r="B85" s="172" t="s">
        <v>34</v>
      </c>
      <c r="C85" s="250"/>
      <c r="D85" s="186">
        <v>124</v>
      </c>
      <c r="E85" s="186"/>
      <c r="F85" s="186"/>
      <c r="G85" s="237"/>
      <c r="H85" s="237">
        <v>0</v>
      </c>
      <c r="I85" s="191">
        <f t="shared" si="2"/>
        <v>124</v>
      </c>
      <c r="J85" s="191"/>
      <c r="K85" s="191"/>
      <c r="L85" s="191"/>
      <c r="M85" s="191"/>
      <c r="N85" s="191"/>
      <c r="O85" s="191"/>
      <c r="P85" s="191"/>
      <c r="Q85" s="191"/>
      <c r="R85" s="188"/>
      <c r="S85" s="188"/>
      <c r="T85" s="174"/>
      <c r="V85" s="172">
        <v>50</v>
      </c>
      <c r="W85" s="172">
        <v>0</v>
      </c>
    </row>
    <row r="86" spans="1:23" ht="12" customHeight="1" hidden="1">
      <c r="A86" s="235"/>
      <c r="B86" s="172" t="s">
        <v>35</v>
      </c>
      <c r="C86" s="250"/>
      <c r="D86" s="237">
        <v>0</v>
      </c>
      <c r="E86" s="237"/>
      <c r="F86" s="237"/>
      <c r="G86" s="237"/>
      <c r="H86" s="237">
        <v>10</v>
      </c>
      <c r="I86" s="191">
        <f t="shared" si="2"/>
        <v>10</v>
      </c>
      <c r="J86" s="191"/>
      <c r="K86" s="191"/>
      <c r="L86" s="191"/>
      <c r="M86" s="191"/>
      <c r="N86" s="191"/>
      <c r="O86" s="191"/>
      <c r="P86" s="191"/>
      <c r="Q86" s="191"/>
      <c r="R86" s="251"/>
      <c r="S86" s="251"/>
      <c r="T86" s="174"/>
      <c r="V86" s="172">
        <v>50</v>
      </c>
      <c r="W86" s="172">
        <v>70000</v>
      </c>
    </row>
    <row r="87" spans="1:23" ht="12" customHeight="1" hidden="1">
      <c r="A87" s="235"/>
      <c r="B87" s="172" t="s">
        <v>36</v>
      </c>
      <c r="C87" s="252"/>
      <c r="D87" s="186">
        <v>0</v>
      </c>
      <c r="E87" s="186"/>
      <c r="F87" s="186"/>
      <c r="G87" s="237"/>
      <c r="H87" s="237">
        <v>0</v>
      </c>
      <c r="I87" s="191">
        <f t="shared" si="2"/>
        <v>0</v>
      </c>
      <c r="J87" s="191"/>
      <c r="K87" s="191"/>
      <c r="L87" s="191"/>
      <c r="M87" s="191"/>
      <c r="N87" s="191"/>
      <c r="O87" s="191"/>
      <c r="P87" s="191"/>
      <c r="Q87" s="191"/>
      <c r="R87" s="253"/>
      <c r="S87" s="253"/>
      <c r="T87" s="174"/>
      <c r="V87" s="172">
        <v>50</v>
      </c>
      <c r="W87" s="172">
        <v>0</v>
      </c>
    </row>
    <row r="88" spans="1:23" ht="12" customHeight="1" hidden="1">
      <c r="A88" s="235"/>
      <c r="B88" s="172" t="s">
        <v>37</v>
      </c>
      <c r="C88" s="186"/>
      <c r="D88" s="186">
        <v>55</v>
      </c>
      <c r="E88" s="186"/>
      <c r="F88" s="189"/>
      <c r="G88" s="191"/>
      <c r="H88" s="191">
        <v>0</v>
      </c>
      <c r="I88" s="191">
        <f t="shared" si="2"/>
        <v>55</v>
      </c>
      <c r="J88" s="191"/>
      <c r="K88" s="191"/>
      <c r="L88" s="191"/>
      <c r="M88" s="191"/>
      <c r="N88" s="191"/>
      <c r="O88" s="191"/>
      <c r="P88" s="191"/>
      <c r="Q88" s="191"/>
      <c r="R88" s="246"/>
      <c r="S88" s="246"/>
      <c r="T88" s="174"/>
      <c r="V88" s="172">
        <v>50</v>
      </c>
      <c r="W88" s="172">
        <v>0</v>
      </c>
    </row>
    <row r="89" spans="1:23" ht="12" customHeight="1" hidden="1">
      <c r="A89" s="235"/>
      <c r="B89" s="172" t="s">
        <v>38</v>
      </c>
      <c r="C89" s="186"/>
      <c r="D89" s="186">
        <v>0</v>
      </c>
      <c r="E89" s="186"/>
      <c r="F89" s="189"/>
      <c r="G89" s="191"/>
      <c r="H89" s="191">
        <v>0</v>
      </c>
      <c r="I89" s="191">
        <f t="shared" si="2"/>
        <v>0</v>
      </c>
      <c r="J89" s="191"/>
      <c r="K89" s="191"/>
      <c r="L89" s="191"/>
      <c r="M89" s="191"/>
      <c r="N89" s="191"/>
      <c r="O89" s="191"/>
      <c r="P89" s="191"/>
      <c r="Q89" s="191"/>
      <c r="R89" s="246"/>
      <c r="S89" s="246"/>
      <c r="T89" s="174"/>
      <c r="V89" s="172">
        <v>50</v>
      </c>
      <c r="W89" s="172">
        <v>0</v>
      </c>
    </row>
    <row r="90" spans="1:23" ht="12" customHeight="1" hidden="1">
      <c r="A90" s="235"/>
      <c r="B90" s="172" t="s">
        <v>39</v>
      </c>
      <c r="C90" s="186"/>
      <c r="D90" s="186">
        <v>0</v>
      </c>
      <c r="E90" s="186"/>
      <c r="F90" s="186"/>
      <c r="G90" s="237"/>
      <c r="H90" s="237">
        <v>0</v>
      </c>
      <c r="I90" s="191">
        <f t="shared" si="2"/>
        <v>0</v>
      </c>
      <c r="J90" s="191"/>
      <c r="K90" s="191"/>
      <c r="L90" s="191"/>
      <c r="M90" s="191"/>
      <c r="N90" s="191"/>
      <c r="O90" s="191"/>
      <c r="P90" s="191"/>
      <c r="Q90" s="191"/>
      <c r="R90" s="188"/>
      <c r="S90" s="188"/>
      <c r="T90" s="174"/>
      <c r="V90" s="172">
        <v>50</v>
      </c>
      <c r="W90" s="172">
        <v>0</v>
      </c>
    </row>
    <row r="91" spans="1:23" ht="12" customHeight="1" hidden="1">
      <c r="A91" s="235"/>
      <c r="B91" s="172" t="s">
        <v>40</v>
      </c>
      <c r="C91" s="186"/>
      <c r="D91" s="237">
        <v>18</v>
      </c>
      <c r="E91" s="237"/>
      <c r="F91" s="237"/>
      <c r="G91" s="237"/>
      <c r="H91" s="237">
        <v>0</v>
      </c>
      <c r="I91" s="191">
        <f t="shared" si="2"/>
        <v>18</v>
      </c>
      <c r="J91" s="191"/>
      <c r="K91" s="191"/>
      <c r="L91" s="191"/>
      <c r="M91" s="191"/>
      <c r="N91" s="191"/>
      <c r="O91" s="191"/>
      <c r="P91" s="191"/>
      <c r="Q91" s="191"/>
      <c r="R91" s="251"/>
      <c r="S91" s="251"/>
      <c r="T91" s="174"/>
      <c r="V91" s="172">
        <v>50</v>
      </c>
      <c r="W91" s="172">
        <v>0</v>
      </c>
    </row>
    <row r="92" spans="1:23" ht="12" customHeight="1" hidden="1">
      <c r="A92" s="235"/>
      <c r="B92" s="172" t="s">
        <v>41</v>
      </c>
      <c r="C92" s="186"/>
      <c r="D92" s="186">
        <v>0</v>
      </c>
      <c r="E92" s="186"/>
      <c r="F92" s="186"/>
      <c r="G92" s="237"/>
      <c r="H92" s="237">
        <v>0</v>
      </c>
      <c r="I92" s="191">
        <f t="shared" si="2"/>
        <v>0</v>
      </c>
      <c r="J92" s="191"/>
      <c r="K92" s="191"/>
      <c r="L92" s="191"/>
      <c r="M92" s="191"/>
      <c r="N92" s="191"/>
      <c r="O92" s="191"/>
      <c r="P92" s="191"/>
      <c r="Q92" s="191"/>
      <c r="R92" s="188"/>
      <c r="S92" s="188"/>
      <c r="T92" s="174"/>
      <c r="V92" s="172">
        <v>50</v>
      </c>
      <c r="W92" s="172">
        <v>0</v>
      </c>
    </row>
    <row r="93" spans="1:23" ht="12" customHeight="1" hidden="1">
      <c r="A93" s="235"/>
      <c r="B93" s="172" t="s">
        <v>42</v>
      </c>
      <c r="C93" s="186"/>
      <c r="D93" s="237">
        <v>0</v>
      </c>
      <c r="E93" s="237"/>
      <c r="F93" s="237"/>
      <c r="G93" s="237"/>
      <c r="H93" s="237">
        <v>0</v>
      </c>
      <c r="I93" s="191">
        <f t="shared" si="2"/>
        <v>0</v>
      </c>
      <c r="J93" s="191"/>
      <c r="K93" s="191"/>
      <c r="L93" s="191"/>
      <c r="M93" s="191"/>
      <c r="N93" s="191"/>
      <c r="O93" s="191"/>
      <c r="P93" s="191"/>
      <c r="Q93" s="191"/>
      <c r="R93" s="251"/>
      <c r="S93" s="251"/>
      <c r="T93" s="174"/>
      <c r="V93" s="172">
        <v>50</v>
      </c>
      <c r="W93" s="172">
        <v>0</v>
      </c>
    </row>
    <row r="94" ht="11.25" hidden="1"/>
    <row r="95" ht="11.25" hidden="1"/>
    <row r="96" ht="11.25" hidden="1"/>
    <row r="97" ht="11.25" hidden="1">
      <c r="A97" s="177" t="s">
        <v>145</v>
      </c>
    </row>
    <row r="98" ht="11.25" hidden="1"/>
    <row r="99" ht="11.25" hidden="1"/>
    <row r="100" spans="1:22" ht="12" customHeight="1" hidden="1">
      <c r="A100" s="235"/>
      <c r="B100" s="177"/>
      <c r="C100" s="178"/>
      <c r="D100" s="179" t="s">
        <v>58</v>
      </c>
      <c r="E100" s="179" t="s">
        <v>58</v>
      </c>
      <c r="F100" s="179" t="s">
        <v>112</v>
      </c>
      <c r="G100" s="179" t="s">
        <v>112</v>
      </c>
      <c r="H100" s="179" t="s">
        <v>112</v>
      </c>
      <c r="I100" s="179" t="s">
        <v>112</v>
      </c>
      <c r="J100" s="180" t="s">
        <v>118</v>
      </c>
      <c r="K100" s="180" t="s">
        <v>118</v>
      </c>
      <c r="L100" s="180" t="s">
        <v>118</v>
      </c>
      <c r="M100" s="180" t="s">
        <v>118</v>
      </c>
      <c r="N100" s="180" t="s">
        <v>58</v>
      </c>
      <c r="O100" s="219"/>
      <c r="P100" s="219"/>
      <c r="Q100" s="219"/>
      <c r="R100" s="219"/>
      <c r="S100" s="196"/>
      <c r="T100" s="174"/>
      <c r="V100" s="180" t="s">
        <v>60</v>
      </c>
    </row>
    <row r="101" spans="1:22" ht="12" customHeight="1" hidden="1">
      <c r="A101" s="235"/>
      <c r="B101" s="177"/>
      <c r="C101" s="181"/>
      <c r="D101" s="182" t="s">
        <v>59</v>
      </c>
      <c r="E101" s="182" t="s">
        <v>59</v>
      </c>
      <c r="F101" s="182" t="s">
        <v>113</v>
      </c>
      <c r="G101" s="182" t="s">
        <v>113</v>
      </c>
      <c r="H101" s="182" t="s">
        <v>113</v>
      </c>
      <c r="I101" s="182" t="s">
        <v>113</v>
      </c>
      <c r="J101" s="183" t="s">
        <v>119</v>
      </c>
      <c r="K101" s="183" t="s">
        <v>119</v>
      </c>
      <c r="L101" s="183" t="s">
        <v>119</v>
      </c>
      <c r="M101" s="183" t="s">
        <v>119</v>
      </c>
      <c r="N101" s="184" t="s">
        <v>62</v>
      </c>
      <c r="O101" s="184"/>
      <c r="P101" s="184"/>
      <c r="Q101" s="184"/>
      <c r="R101" s="184"/>
      <c r="S101" s="248"/>
      <c r="T101" s="174"/>
      <c r="V101" s="183" t="s">
        <v>61</v>
      </c>
    </row>
    <row r="102" spans="1:22" ht="12" customHeight="1" hidden="1">
      <c r="A102" s="235"/>
      <c r="C102" s="186"/>
      <c r="D102" s="186" t="s">
        <v>109</v>
      </c>
      <c r="E102" s="186" t="s">
        <v>110</v>
      </c>
      <c r="F102" s="186" t="s">
        <v>114</v>
      </c>
      <c r="G102" s="186" t="s">
        <v>116</v>
      </c>
      <c r="H102" s="186" t="s">
        <v>117</v>
      </c>
      <c r="I102" s="186" t="s">
        <v>115</v>
      </c>
      <c r="J102" s="186" t="s">
        <v>114</v>
      </c>
      <c r="K102" s="186" t="s">
        <v>116</v>
      </c>
      <c r="L102" s="186" t="s">
        <v>117</v>
      </c>
      <c r="M102" s="186" t="s">
        <v>115</v>
      </c>
      <c r="N102" s="186"/>
      <c r="O102" s="196"/>
      <c r="P102" s="196"/>
      <c r="Q102" s="196"/>
      <c r="R102" s="196"/>
      <c r="S102" s="196"/>
      <c r="T102" s="174"/>
      <c r="V102" s="186" t="s">
        <v>57</v>
      </c>
    </row>
    <row r="103" spans="1:20" ht="12" customHeight="1" hidden="1">
      <c r="A103" s="235"/>
      <c r="C103" s="186"/>
      <c r="D103" s="188"/>
      <c r="E103" s="188"/>
      <c r="F103" s="189"/>
      <c r="G103" s="190"/>
      <c r="H103" s="190"/>
      <c r="I103" s="190"/>
      <c r="J103" s="190"/>
      <c r="K103" s="190"/>
      <c r="L103" s="190"/>
      <c r="M103" s="190"/>
      <c r="N103" s="190"/>
      <c r="O103" s="190"/>
      <c r="P103" s="190"/>
      <c r="Q103" s="190"/>
      <c r="R103" s="246"/>
      <c r="S103" s="246"/>
      <c r="T103" s="174"/>
    </row>
    <row r="104" spans="1:24" ht="12" customHeight="1" hidden="1">
      <c r="A104" s="235"/>
      <c r="B104" s="185" t="s">
        <v>18</v>
      </c>
      <c r="C104" s="186"/>
      <c r="D104" s="188"/>
      <c r="E104" s="188"/>
      <c r="F104" s="246"/>
      <c r="G104" s="190"/>
      <c r="H104" s="190"/>
      <c r="I104" s="191"/>
      <c r="J104" s="191"/>
      <c r="K104" s="191"/>
      <c r="L104" s="191"/>
      <c r="M104" s="191"/>
      <c r="N104" s="191"/>
      <c r="O104" s="191"/>
      <c r="P104" s="191"/>
      <c r="Q104" s="191"/>
      <c r="R104" s="246"/>
      <c r="S104" s="246"/>
      <c r="T104" s="174"/>
      <c r="V104" s="172" t="s">
        <v>105</v>
      </c>
      <c r="W104" s="172" t="s">
        <v>106</v>
      </c>
      <c r="X104" s="172" t="s">
        <v>107</v>
      </c>
    </row>
    <row r="105" spans="1:24" ht="12" customHeight="1" hidden="1">
      <c r="A105" s="235"/>
      <c r="B105" s="187" t="s">
        <v>19</v>
      </c>
      <c r="C105" s="186"/>
      <c r="D105" s="186">
        <v>1</v>
      </c>
      <c r="E105" s="186">
        <v>0</v>
      </c>
      <c r="F105" s="186">
        <v>0</v>
      </c>
      <c r="G105" s="186">
        <v>0</v>
      </c>
      <c r="H105" s="186">
        <v>0</v>
      </c>
      <c r="I105" s="186">
        <v>0</v>
      </c>
      <c r="J105" s="186">
        <v>0</v>
      </c>
      <c r="K105" s="186">
        <v>0</v>
      </c>
      <c r="L105" s="186">
        <v>0</v>
      </c>
      <c r="M105" s="186">
        <v>0</v>
      </c>
      <c r="N105" s="186">
        <v>0</v>
      </c>
      <c r="O105" s="191"/>
      <c r="P105" s="191"/>
      <c r="Q105" s="191"/>
      <c r="R105" s="246"/>
      <c r="S105" s="246"/>
      <c r="T105" s="174"/>
      <c r="V105" s="172">
        <v>50</v>
      </c>
      <c r="W105" s="172">
        <v>103453</v>
      </c>
      <c r="X105" s="172">
        <f>+V105*W105</f>
        <v>5172650</v>
      </c>
    </row>
    <row r="106" spans="1:23" ht="12" customHeight="1" hidden="1">
      <c r="A106" s="235"/>
      <c r="B106" s="187" t="s">
        <v>20</v>
      </c>
      <c r="C106" s="186"/>
      <c r="D106" s="186">
        <v>0</v>
      </c>
      <c r="E106" s="186">
        <v>1</v>
      </c>
      <c r="F106" s="186">
        <v>0</v>
      </c>
      <c r="G106" s="186">
        <v>0</v>
      </c>
      <c r="H106" s="186">
        <v>0</v>
      </c>
      <c r="I106" s="186">
        <v>0</v>
      </c>
      <c r="J106" s="186">
        <v>0</v>
      </c>
      <c r="K106" s="186">
        <v>0</v>
      </c>
      <c r="L106" s="186">
        <v>0</v>
      </c>
      <c r="M106" s="186">
        <v>0</v>
      </c>
      <c r="N106" s="186">
        <v>0</v>
      </c>
      <c r="O106" s="191"/>
      <c r="P106" s="191"/>
      <c r="Q106" s="191"/>
      <c r="R106" s="246"/>
      <c r="S106" s="246"/>
      <c r="T106" s="174"/>
      <c r="V106" s="172">
        <v>50</v>
      </c>
      <c r="W106" s="172">
        <v>152743</v>
      </c>
    </row>
    <row r="107" spans="1:23" ht="12" customHeight="1" hidden="1">
      <c r="A107" s="235"/>
      <c r="B107" s="187" t="s">
        <v>21</v>
      </c>
      <c r="C107" s="186"/>
      <c r="D107" s="186">
        <v>0</v>
      </c>
      <c r="E107" s="186">
        <v>0</v>
      </c>
      <c r="F107" s="186">
        <v>1</v>
      </c>
      <c r="G107" s="186">
        <v>0</v>
      </c>
      <c r="H107" s="186">
        <v>0</v>
      </c>
      <c r="I107" s="186">
        <v>0</v>
      </c>
      <c r="J107" s="186">
        <v>0</v>
      </c>
      <c r="K107" s="186">
        <v>0</v>
      </c>
      <c r="L107" s="186">
        <v>0</v>
      </c>
      <c r="M107" s="186">
        <v>0</v>
      </c>
      <c r="N107" s="186">
        <v>0</v>
      </c>
      <c r="O107" s="191"/>
      <c r="P107" s="191"/>
      <c r="Q107" s="191"/>
      <c r="R107" s="246"/>
      <c r="S107" s="246"/>
      <c r="T107" s="174"/>
      <c r="V107" s="172">
        <v>50</v>
      </c>
      <c r="W107" s="172">
        <v>0</v>
      </c>
    </row>
    <row r="108" spans="1:23" ht="12" customHeight="1" hidden="1">
      <c r="A108" s="235"/>
      <c r="B108" s="187" t="s">
        <v>22</v>
      </c>
      <c r="C108" s="186"/>
      <c r="D108" s="186">
        <v>0</v>
      </c>
      <c r="E108" s="186">
        <v>0</v>
      </c>
      <c r="F108" s="186">
        <v>0</v>
      </c>
      <c r="G108" s="186">
        <v>1</v>
      </c>
      <c r="H108" s="186">
        <v>0</v>
      </c>
      <c r="I108" s="186">
        <v>0</v>
      </c>
      <c r="J108" s="186">
        <v>0</v>
      </c>
      <c r="K108" s="186">
        <v>0</v>
      </c>
      <c r="L108" s="186">
        <v>0</v>
      </c>
      <c r="M108" s="186">
        <v>0</v>
      </c>
      <c r="N108" s="186">
        <v>0</v>
      </c>
      <c r="O108" s="191"/>
      <c r="P108" s="191"/>
      <c r="Q108" s="191"/>
      <c r="R108" s="188"/>
      <c r="S108" s="188"/>
      <c r="T108" s="174"/>
      <c r="V108" s="172">
        <v>50</v>
      </c>
      <c r="W108" s="172">
        <v>0</v>
      </c>
    </row>
    <row r="109" spans="1:23" ht="12" customHeight="1" hidden="1">
      <c r="A109" s="235"/>
      <c r="B109" s="187" t="s">
        <v>23</v>
      </c>
      <c r="C109" s="186"/>
      <c r="D109" s="186">
        <v>0</v>
      </c>
      <c r="E109" s="186">
        <v>0</v>
      </c>
      <c r="F109" s="186">
        <v>0</v>
      </c>
      <c r="G109" s="186">
        <v>0</v>
      </c>
      <c r="H109" s="186">
        <v>1</v>
      </c>
      <c r="I109" s="186">
        <v>0</v>
      </c>
      <c r="J109" s="186">
        <v>0</v>
      </c>
      <c r="K109" s="186">
        <v>0</v>
      </c>
      <c r="L109" s="186">
        <v>0</v>
      </c>
      <c r="M109" s="186">
        <v>0</v>
      </c>
      <c r="N109" s="186">
        <v>0</v>
      </c>
      <c r="O109" s="191"/>
      <c r="P109" s="191"/>
      <c r="Q109" s="191"/>
      <c r="R109" s="188"/>
      <c r="S109" s="188"/>
      <c r="T109" s="174"/>
      <c r="V109" s="172">
        <v>50</v>
      </c>
      <c r="W109" s="172">
        <v>0</v>
      </c>
    </row>
    <row r="110" spans="1:23" ht="12" customHeight="1" hidden="1">
      <c r="A110" s="235"/>
      <c r="B110" s="249"/>
      <c r="C110" s="186"/>
      <c r="D110" s="186">
        <v>0</v>
      </c>
      <c r="E110" s="186">
        <v>0</v>
      </c>
      <c r="F110" s="186">
        <v>0</v>
      </c>
      <c r="G110" s="186">
        <v>0</v>
      </c>
      <c r="H110" s="186">
        <v>0</v>
      </c>
      <c r="I110" s="186">
        <v>1</v>
      </c>
      <c r="J110" s="186">
        <v>0</v>
      </c>
      <c r="K110" s="186">
        <v>0</v>
      </c>
      <c r="L110" s="186">
        <v>0</v>
      </c>
      <c r="M110" s="186">
        <v>0</v>
      </c>
      <c r="N110" s="186">
        <v>0</v>
      </c>
      <c r="O110" s="191"/>
      <c r="P110" s="191"/>
      <c r="Q110" s="191"/>
      <c r="R110" s="246"/>
      <c r="S110" s="246"/>
      <c r="T110" s="174"/>
      <c r="V110" s="172">
        <v>50</v>
      </c>
      <c r="W110" s="172">
        <v>0</v>
      </c>
    </row>
    <row r="111" spans="1:23" ht="12" customHeight="1" hidden="1">
      <c r="A111" s="235"/>
      <c r="B111" s="185" t="s">
        <v>24</v>
      </c>
      <c r="C111" s="186"/>
      <c r="D111" s="186">
        <v>0</v>
      </c>
      <c r="E111" s="186">
        <v>0</v>
      </c>
      <c r="F111" s="186">
        <v>0</v>
      </c>
      <c r="G111" s="186">
        <v>0</v>
      </c>
      <c r="H111" s="186">
        <v>0</v>
      </c>
      <c r="I111" s="186">
        <v>0</v>
      </c>
      <c r="J111" s="186">
        <v>1</v>
      </c>
      <c r="K111" s="186">
        <v>0</v>
      </c>
      <c r="L111" s="186">
        <v>0</v>
      </c>
      <c r="M111" s="186">
        <v>0</v>
      </c>
      <c r="N111" s="186">
        <v>0</v>
      </c>
      <c r="O111" s="191"/>
      <c r="P111" s="191"/>
      <c r="Q111" s="191"/>
      <c r="R111" s="246"/>
      <c r="S111" s="246"/>
      <c r="T111" s="174"/>
      <c r="V111" s="172">
        <v>50</v>
      </c>
      <c r="W111" s="172">
        <v>0</v>
      </c>
    </row>
    <row r="112" spans="1:23" ht="12" customHeight="1" hidden="1">
      <c r="A112" s="235"/>
      <c r="B112" s="187" t="s">
        <v>25</v>
      </c>
      <c r="C112" s="186"/>
      <c r="D112" s="186">
        <v>0</v>
      </c>
      <c r="E112" s="186">
        <v>0</v>
      </c>
      <c r="F112" s="186">
        <v>0</v>
      </c>
      <c r="G112" s="186">
        <v>0</v>
      </c>
      <c r="H112" s="186">
        <v>0</v>
      </c>
      <c r="I112" s="186">
        <v>0</v>
      </c>
      <c r="J112" s="186">
        <v>0</v>
      </c>
      <c r="K112" s="186">
        <v>1</v>
      </c>
      <c r="L112" s="186">
        <v>0</v>
      </c>
      <c r="M112" s="186">
        <v>0</v>
      </c>
      <c r="N112" s="186">
        <v>0</v>
      </c>
      <c r="O112" s="191"/>
      <c r="P112" s="191"/>
      <c r="Q112" s="191"/>
      <c r="R112" s="246"/>
      <c r="S112" s="246"/>
      <c r="T112" s="174"/>
      <c r="V112" s="172">
        <v>50</v>
      </c>
      <c r="W112" s="172">
        <v>0</v>
      </c>
    </row>
    <row r="113" spans="1:23" ht="12" customHeight="1" hidden="1">
      <c r="A113" s="235"/>
      <c r="B113" s="187" t="s">
        <v>26</v>
      </c>
      <c r="C113" s="186"/>
      <c r="D113" s="186">
        <v>0</v>
      </c>
      <c r="E113" s="186">
        <v>0</v>
      </c>
      <c r="F113" s="186">
        <v>0</v>
      </c>
      <c r="G113" s="186">
        <v>0</v>
      </c>
      <c r="H113" s="186">
        <v>0</v>
      </c>
      <c r="I113" s="186">
        <v>0</v>
      </c>
      <c r="J113" s="186">
        <v>0</v>
      </c>
      <c r="K113" s="186">
        <v>0</v>
      </c>
      <c r="L113" s="186">
        <v>1</v>
      </c>
      <c r="M113" s="186">
        <v>0</v>
      </c>
      <c r="N113" s="186">
        <v>0</v>
      </c>
      <c r="O113" s="191"/>
      <c r="P113" s="191"/>
      <c r="Q113" s="191"/>
      <c r="R113" s="246"/>
      <c r="S113" s="246"/>
      <c r="T113" s="174"/>
      <c r="V113" s="172">
        <v>50</v>
      </c>
      <c r="W113" s="172">
        <v>0</v>
      </c>
    </row>
    <row r="114" spans="1:23" ht="12" customHeight="1" hidden="1">
      <c r="A114" s="235"/>
      <c r="B114" s="187" t="s">
        <v>27</v>
      </c>
      <c r="C114" s="186"/>
      <c r="D114" s="186">
        <v>0</v>
      </c>
      <c r="E114" s="186">
        <v>0</v>
      </c>
      <c r="F114" s="186">
        <v>0</v>
      </c>
      <c r="G114" s="186">
        <v>0</v>
      </c>
      <c r="H114" s="186">
        <v>0</v>
      </c>
      <c r="I114" s="186">
        <v>0</v>
      </c>
      <c r="J114" s="186">
        <v>0</v>
      </c>
      <c r="K114" s="186">
        <v>0</v>
      </c>
      <c r="L114" s="186">
        <v>0</v>
      </c>
      <c r="M114" s="186">
        <v>1</v>
      </c>
      <c r="N114" s="186">
        <v>0</v>
      </c>
      <c r="O114" s="191"/>
      <c r="P114" s="191"/>
      <c r="Q114" s="191"/>
      <c r="R114" s="188"/>
      <c r="S114" s="188"/>
      <c r="T114" s="174"/>
      <c r="V114" s="172">
        <v>50</v>
      </c>
      <c r="W114" s="172">
        <v>0</v>
      </c>
    </row>
    <row r="115" spans="1:23" ht="12" customHeight="1" hidden="1">
      <c r="A115" s="235"/>
      <c r="B115" s="187" t="s">
        <v>28</v>
      </c>
      <c r="C115" s="186"/>
      <c r="D115" s="186">
        <v>0</v>
      </c>
      <c r="E115" s="186">
        <v>0</v>
      </c>
      <c r="F115" s="186">
        <v>0</v>
      </c>
      <c r="G115" s="186">
        <v>0</v>
      </c>
      <c r="H115" s="186">
        <v>0</v>
      </c>
      <c r="I115" s="186">
        <v>0</v>
      </c>
      <c r="J115" s="186">
        <v>0</v>
      </c>
      <c r="K115" s="186">
        <v>0</v>
      </c>
      <c r="L115" s="186">
        <v>0</v>
      </c>
      <c r="M115" s="186">
        <v>0</v>
      </c>
      <c r="N115" s="186">
        <v>1</v>
      </c>
      <c r="O115" s="191"/>
      <c r="P115" s="191"/>
      <c r="Q115" s="191"/>
      <c r="R115" s="188"/>
      <c r="S115" s="188"/>
      <c r="T115" s="174"/>
      <c r="V115" s="172">
        <v>50</v>
      </c>
      <c r="W115" s="172">
        <v>0</v>
      </c>
    </row>
    <row r="116" spans="1:23" ht="12" customHeight="1" hidden="1">
      <c r="A116" s="235"/>
      <c r="B116" s="187" t="s">
        <v>29</v>
      </c>
      <c r="C116" s="186"/>
      <c r="D116" s="186">
        <v>0</v>
      </c>
      <c r="E116" s="186">
        <v>0</v>
      </c>
      <c r="F116" s="186">
        <v>0</v>
      </c>
      <c r="G116" s="186">
        <v>0</v>
      </c>
      <c r="H116" s="186">
        <v>0</v>
      </c>
      <c r="I116" s="186">
        <v>0</v>
      </c>
      <c r="J116" s="186">
        <v>0</v>
      </c>
      <c r="K116" s="186">
        <v>0</v>
      </c>
      <c r="L116" s="186">
        <v>0</v>
      </c>
      <c r="M116" s="186">
        <v>0</v>
      </c>
      <c r="N116" s="186">
        <v>0</v>
      </c>
      <c r="O116" s="191"/>
      <c r="P116" s="191"/>
      <c r="Q116" s="191"/>
      <c r="R116" s="246"/>
      <c r="S116" s="246"/>
      <c r="T116" s="174"/>
      <c r="V116" s="172">
        <v>50</v>
      </c>
      <c r="W116" s="172">
        <v>0</v>
      </c>
    </row>
    <row r="117" spans="1:23" ht="12" customHeight="1" hidden="1">
      <c r="A117" s="235"/>
      <c r="B117" s="172" t="s">
        <v>30</v>
      </c>
      <c r="C117" s="178"/>
      <c r="D117" s="186">
        <v>0</v>
      </c>
      <c r="E117" s="186">
        <v>0</v>
      </c>
      <c r="F117" s="186">
        <v>0</v>
      </c>
      <c r="G117" s="186">
        <v>0</v>
      </c>
      <c r="H117" s="186">
        <v>0</v>
      </c>
      <c r="I117" s="186">
        <v>0</v>
      </c>
      <c r="J117" s="186">
        <v>0</v>
      </c>
      <c r="K117" s="186">
        <v>0</v>
      </c>
      <c r="L117" s="186">
        <v>0</v>
      </c>
      <c r="M117" s="186">
        <v>0</v>
      </c>
      <c r="N117" s="186">
        <v>0</v>
      </c>
      <c r="O117" s="191"/>
      <c r="P117" s="191"/>
      <c r="Q117" s="191"/>
      <c r="R117" s="246"/>
      <c r="S117" s="246"/>
      <c r="T117" s="174"/>
      <c r="V117" s="172">
        <v>50</v>
      </c>
      <c r="W117" s="172">
        <v>0</v>
      </c>
    </row>
    <row r="118" spans="1:23" ht="12" customHeight="1" hidden="1">
      <c r="A118" s="235"/>
      <c r="B118" s="187"/>
      <c r="C118" s="250"/>
      <c r="D118" s="186">
        <v>0</v>
      </c>
      <c r="E118" s="186">
        <v>0</v>
      </c>
      <c r="F118" s="186">
        <v>0</v>
      </c>
      <c r="G118" s="186">
        <v>0</v>
      </c>
      <c r="H118" s="186">
        <v>0</v>
      </c>
      <c r="I118" s="186">
        <v>0</v>
      </c>
      <c r="J118" s="186">
        <v>0</v>
      </c>
      <c r="K118" s="186">
        <v>0</v>
      </c>
      <c r="L118" s="186">
        <v>0</v>
      </c>
      <c r="M118" s="186">
        <v>0</v>
      </c>
      <c r="N118" s="186">
        <v>0</v>
      </c>
      <c r="O118" s="191"/>
      <c r="P118" s="191"/>
      <c r="Q118" s="191"/>
      <c r="R118" s="188"/>
      <c r="S118" s="188"/>
      <c r="T118" s="174"/>
      <c r="V118" s="172">
        <v>50</v>
      </c>
      <c r="W118" s="172">
        <v>0</v>
      </c>
    </row>
    <row r="119" spans="1:23" ht="12" customHeight="1" hidden="1">
      <c r="A119" s="235"/>
      <c r="B119" s="206" t="s">
        <v>31</v>
      </c>
      <c r="C119" s="250"/>
      <c r="D119" s="186">
        <v>0</v>
      </c>
      <c r="E119" s="186">
        <v>0</v>
      </c>
      <c r="F119" s="186">
        <v>0</v>
      </c>
      <c r="G119" s="186">
        <v>0</v>
      </c>
      <c r="H119" s="186">
        <v>0</v>
      </c>
      <c r="I119" s="186">
        <v>0</v>
      </c>
      <c r="J119" s="186">
        <v>0</v>
      </c>
      <c r="K119" s="186">
        <v>0</v>
      </c>
      <c r="L119" s="186">
        <v>0</v>
      </c>
      <c r="M119" s="186">
        <v>0</v>
      </c>
      <c r="N119" s="186">
        <v>0</v>
      </c>
      <c r="O119" s="191"/>
      <c r="P119" s="191"/>
      <c r="Q119" s="191"/>
      <c r="R119" s="251"/>
      <c r="S119" s="251"/>
      <c r="T119" s="174"/>
      <c r="V119" s="172">
        <v>50</v>
      </c>
      <c r="W119" s="172">
        <v>0</v>
      </c>
    </row>
    <row r="120" spans="1:23" ht="12" customHeight="1" hidden="1">
      <c r="A120" s="235"/>
      <c r="B120" s="172" t="s">
        <v>104</v>
      </c>
      <c r="C120" s="252"/>
      <c r="D120" s="186">
        <v>0</v>
      </c>
      <c r="E120" s="186">
        <v>0</v>
      </c>
      <c r="F120" s="186">
        <v>0</v>
      </c>
      <c r="G120" s="186">
        <v>0</v>
      </c>
      <c r="H120" s="186">
        <v>0</v>
      </c>
      <c r="I120" s="186">
        <v>0</v>
      </c>
      <c r="J120" s="186">
        <v>0</v>
      </c>
      <c r="K120" s="186">
        <v>0</v>
      </c>
      <c r="L120" s="186">
        <v>0</v>
      </c>
      <c r="M120" s="186">
        <v>0</v>
      </c>
      <c r="N120" s="186">
        <v>0</v>
      </c>
      <c r="O120" s="191"/>
      <c r="P120" s="191"/>
      <c r="Q120" s="191"/>
      <c r="R120" s="253"/>
      <c r="S120" s="253"/>
      <c r="T120" s="174"/>
      <c r="V120" s="172">
        <v>50</v>
      </c>
      <c r="W120" s="172">
        <v>0</v>
      </c>
    </row>
    <row r="121" spans="1:23" ht="12" customHeight="1" hidden="1">
      <c r="A121" s="235"/>
      <c r="B121" s="172" t="s">
        <v>32</v>
      </c>
      <c r="C121" s="186"/>
      <c r="D121" s="186">
        <v>0</v>
      </c>
      <c r="E121" s="186">
        <v>0</v>
      </c>
      <c r="F121" s="186">
        <v>0</v>
      </c>
      <c r="G121" s="186">
        <v>0</v>
      </c>
      <c r="H121" s="186">
        <v>0</v>
      </c>
      <c r="I121" s="186">
        <v>0</v>
      </c>
      <c r="J121" s="186">
        <v>0</v>
      </c>
      <c r="K121" s="186">
        <v>0</v>
      </c>
      <c r="L121" s="186">
        <v>0</v>
      </c>
      <c r="M121" s="186">
        <v>0</v>
      </c>
      <c r="N121" s="186">
        <v>0</v>
      </c>
      <c r="O121" s="191"/>
      <c r="P121" s="191"/>
      <c r="Q121" s="191"/>
      <c r="R121" s="246"/>
      <c r="S121" s="246"/>
      <c r="T121" s="174"/>
      <c r="V121" s="172">
        <v>50</v>
      </c>
      <c r="W121" s="172">
        <v>0</v>
      </c>
    </row>
    <row r="122" spans="1:23" ht="12" customHeight="1" hidden="1">
      <c r="A122" s="235"/>
      <c r="B122" s="172" t="s">
        <v>33</v>
      </c>
      <c r="C122" s="178"/>
      <c r="D122" s="186">
        <v>0</v>
      </c>
      <c r="E122" s="186">
        <v>0</v>
      </c>
      <c r="F122" s="186">
        <v>0</v>
      </c>
      <c r="G122" s="186">
        <v>0</v>
      </c>
      <c r="H122" s="186">
        <v>0</v>
      </c>
      <c r="I122" s="186">
        <v>0</v>
      </c>
      <c r="J122" s="186">
        <v>0</v>
      </c>
      <c r="K122" s="186">
        <v>0</v>
      </c>
      <c r="L122" s="186">
        <v>0</v>
      </c>
      <c r="M122" s="186">
        <v>0</v>
      </c>
      <c r="N122" s="186">
        <v>0</v>
      </c>
      <c r="O122" s="191"/>
      <c r="P122" s="191"/>
      <c r="Q122" s="191"/>
      <c r="R122" s="246"/>
      <c r="S122" s="246"/>
      <c r="T122" s="174"/>
      <c r="V122" s="172">
        <v>50</v>
      </c>
      <c r="W122" s="172">
        <v>28000</v>
      </c>
    </row>
    <row r="123" spans="1:23" ht="12" customHeight="1" hidden="1">
      <c r="A123" s="235"/>
      <c r="B123" s="172" t="s">
        <v>34</v>
      </c>
      <c r="C123" s="250"/>
      <c r="D123" s="186">
        <v>0</v>
      </c>
      <c r="E123" s="186">
        <v>0</v>
      </c>
      <c r="F123" s="186">
        <v>0</v>
      </c>
      <c r="G123" s="186">
        <v>0</v>
      </c>
      <c r="H123" s="186">
        <v>0</v>
      </c>
      <c r="I123" s="186">
        <v>0</v>
      </c>
      <c r="J123" s="186">
        <v>0</v>
      </c>
      <c r="K123" s="186">
        <v>0</v>
      </c>
      <c r="L123" s="186">
        <v>0</v>
      </c>
      <c r="M123" s="186">
        <v>0</v>
      </c>
      <c r="N123" s="186">
        <v>0</v>
      </c>
      <c r="O123" s="191"/>
      <c r="P123" s="191"/>
      <c r="Q123" s="191"/>
      <c r="R123" s="188"/>
      <c r="S123" s="188"/>
      <c r="T123" s="174"/>
      <c r="V123" s="172">
        <v>50</v>
      </c>
      <c r="W123" s="172">
        <v>0</v>
      </c>
    </row>
    <row r="124" spans="1:23" ht="12" customHeight="1" hidden="1">
      <c r="A124" s="235"/>
      <c r="B124" s="172" t="s">
        <v>35</v>
      </c>
      <c r="C124" s="250"/>
      <c r="D124" s="186">
        <v>0</v>
      </c>
      <c r="E124" s="186">
        <v>0</v>
      </c>
      <c r="F124" s="186">
        <v>0</v>
      </c>
      <c r="G124" s="186">
        <v>0</v>
      </c>
      <c r="H124" s="186">
        <v>0</v>
      </c>
      <c r="I124" s="186">
        <v>0</v>
      </c>
      <c r="J124" s="186">
        <v>0</v>
      </c>
      <c r="K124" s="186">
        <v>0</v>
      </c>
      <c r="L124" s="186">
        <v>0</v>
      </c>
      <c r="M124" s="186">
        <v>0</v>
      </c>
      <c r="N124" s="186">
        <v>0</v>
      </c>
      <c r="O124" s="191"/>
      <c r="P124" s="191"/>
      <c r="Q124" s="191"/>
      <c r="R124" s="251"/>
      <c r="S124" s="251"/>
      <c r="T124" s="174"/>
      <c r="V124" s="172">
        <v>50</v>
      </c>
      <c r="W124" s="172">
        <v>70000</v>
      </c>
    </row>
    <row r="125" spans="1:23" ht="12" customHeight="1" hidden="1">
      <c r="A125" s="235"/>
      <c r="B125" s="172" t="s">
        <v>36</v>
      </c>
      <c r="C125" s="252"/>
      <c r="D125" s="186">
        <v>0</v>
      </c>
      <c r="E125" s="186">
        <v>0</v>
      </c>
      <c r="F125" s="186">
        <v>0</v>
      </c>
      <c r="G125" s="186">
        <v>0</v>
      </c>
      <c r="H125" s="186">
        <v>0</v>
      </c>
      <c r="I125" s="186">
        <v>0</v>
      </c>
      <c r="J125" s="186">
        <v>0</v>
      </c>
      <c r="K125" s="186">
        <v>0</v>
      </c>
      <c r="L125" s="186">
        <v>0</v>
      </c>
      <c r="M125" s="186">
        <v>0</v>
      </c>
      <c r="N125" s="186">
        <v>0</v>
      </c>
      <c r="O125" s="191"/>
      <c r="P125" s="191"/>
      <c r="Q125" s="191"/>
      <c r="R125" s="253"/>
      <c r="S125" s="253"/>
      <c r="T125" s="174"/>
      <c r="V125" s="172">
        <v>50</v>
      </c>
      <c r="W125" s="172">
        <v>0</v>
      </c>
    </row>
    <row r="126" spans="1:23" ht="12" customHeight="1" hidden="1">
      <c r="A126" s="235"/>
      <c r="B126" s="172" t="s">
        <v>37</v>
      </c>
      <c r="C126" s="186"/>
      <c r="D126" s="186">
        <v>0</v>
      </c>
      <c r="E126" s="186">
        <v>0</v>
      </c>
      <c r="F126" s="186">
        <v>0</v>
      </c>
      <c r="G126" s="186">
        <v>0</v>
      </c>
      <c r="H126" s="186">
        <v>0</v>
      </c>
      <c r="I126" s="186">
        <v>0</v>
      </c>
      <c r="J126" s="186">
        <v>0</v>
      </c>
      <c r="K126" s="186">
        <v>0</v>
      </c>
      <c r="L126" s="186">
        <v>0</v>
      </c>
      <c r="M126" s="186">
        <v>0</v>
      </c>
      <c r="N126" s="186">
        <v>0</v>
      </c>
      <c r="O126" s="191"/>
      <c r="P126" s="191"/>
      <c r="Q126" s="191"/>
      <c r="R126" s="246"/>
      <c r="S126" s="246"/>
      <c r="T126" s="174"/>
      <c r="V126" s="172">
        <v>50</v>
      </c>
      <c r="W126" s="172">
        <v>0</v>
      </c>
    </row>
    <row r="127" spans="1:23" ht="12" customHeight="1" hidden="1">
      <c r="A127" s="235"/>
      <c r="B127" s="172" t="s">
        <v>38</v>
      </c>
      <c r="C127" s="186"/>
      <c r="D127" s="186">
        <v>0</v>
      </c>
      <c r="E127" s="186">
        <v>0</v>
      </c>
      <c r="F127" s="186">
        <v>0</v>
      </c>
      <c r="G127" s="186">
        <v>0</v>
      </c>
      <c r="H127" s="186">
        <v>0</v>
      </c>
      <c r="I127" s="186">
        <v>0</v>
      </c>
      <c r="J127" s="186">
        <v>0</v>
      </c>
      <c r="K127" s="186">
        <v>0</v>
      </c>
      <c r="L127" s="186">
        <v>0</v>
      </c>
      <c r="M127" s="186">
        <v>0</v>
      </c>
      <c r="N127" s="186">
        <v>0</v>
      </c>
      <c r="O127" s="191"/>
      <c r="P127" s="191"/>
      <c r="Q127" s="191"/>
      <c r="R127" s="246"/>
      <c r="S127" s="246"/>
      <c r="T127" s="174"/>
      <c r="V127" s="172">
        <v>50</v>
      </c>
      <c r="W127" s="172">
        <v>0</v>
      </c>
    </row>
    <row r="128" spans="1:23" ht="12" customHeight="1" hidden="1">
      <c r="A128" s="235"/>
      <c r="B128" s="172" t="s">
        <v>39</v>
      </c>
      <c r="C128" s="186"/>
      <c r="D128" s="186">
        <v>0</v>
      </c>
      <c r="E128" s="186">
        <v>0</v>
      </c>
      <c r="F128" s="186">
        <v>0</v>
      </c>
      <c r="G128" s="186">
        <v>0</v>
      </c>
      <c r="H128" s="186">
        <v>0</v>
      </c>
      <c r="I128" s="186">
        <v>0</v>
      </c>
      <c r="J128" s="186">
        <v>0</v>
      </c>
      <c r="K128" s="186">
        <v>0</v>
      </c>
      <c r="L128" s="186">
        <v>0</v>
      </c>
      <c r="M128" s="186">
        <v>0</v>
      </c>
      <c r="N128" s="186">
        <v>0</v>
      </c>
      <c r="O128" s="191"/>
      <c r="P128" s="191"/>
      <c r="Q128" s="191"/>
      <c r="R128" s="188"/>
      <c r="S128" s="188"/>
      <c r="T128" s="174"/>
      <c r="V128" s="172">
        <v>50</v>
      </c>
      <c r="W128" s="172">
        <v>0</v>
      </c>
    </row>
    <row r="129" spans="1:23" ht="12" customHeight="1" hidden="1">
      <c r="A129" s="235"/>
      <c r="B129" s="172" t="s">
        <v>40</v>
      </c>
      <c r="C129" s="186"/>
      <c r="D129" s="186">
        <v>0</v>
      </c>
      <c r="E129" s="186">
        <v>0</v>
      </c>
      <c r="F129" s="186">
        <v>0</v>
      </c>
      <c r="G129" s="186">
        <v>0</v>
      </c>
      <c r="H129" s="186">
        <v>0</v>
      </c>
      <c r="I129" s="186">
        <v>0</v>
      </c>
      <c r="J129" s="186">
        <v>0</v>
      </c>
      <c r="K129" s="186">
        <v>0</v>
      </c>
      <c r="L129" s="186">
        <v>0</v>
      </c>
      <c r="M129" s="186">
        <v>0</v>
      </c>
      <c r="N129" s="186">
        <v>0</v>
      </c>
      <c r="O129" s="191"/>
      <c r="P129" s="191"/>
      <c r="Q129" s="191"/>
      <c r="R129" s="251"/>
      <c r="S129" s="251"/>
      <c r="T129" s="174"/>
      <c r="V129" s="172">
        <v>50</v>
      </c>
      <c r="W129" s="172">
        <v>0</v>
      </c>
    </row>
    <row r="130" spans="1:23" ht="12" customHeight="1" hidden="1">
      <c r="A130" s="235"/>
      <c r="B130" s="172" t="s">
        <v>41</v>
      </c>
      <c r="C130" s="186"/>
      <c r="D130" s="186">
        <v>0</v>
      </c>
      <c r="E130" s="186">
        <v>0</v>
      </c>
      <c r="F130" s="186">
        <v>0</v>
      </c>
      <c r="G130" s="186">
        <v>0</v>
      </c>
      <c r="H130" s="186">
        <v>0</v>
      </c>
      <c r="I130" s="186">
        <v>0</v>
      </c>
      <c r="J130" s="186">
        <v>0</v>
      </c>
      <c r="K130" s="186">
        <v>0</v>
      </c>
      <c r="L130" s="186">
        <v>0</v>
      </c>
      <c r="M130" s="186">
        <v>0</v>
      </c>
      <c r="N130" s="186">
        <v>0</v>
      </c>
      <c r="O130" s="191"/>
      <c r="P130" s="191"/>
      <c r="Q130" s="191"/>
      <c r="R130" s="188"/>
      <c r="S130" s="188"/>
      <c r="T130" s="174"/>
      <c r="V130" s="172">
        <v>50</v>
      </c>
      <c r="W130" s="172">
        <v>0</v>
      </c>
    </row>
    <row r="131" spans="1:23" ht="12" customHeight="1" hidden="1">
      <c r="A131" s="235"/>
      <c r="B131" s="172" t="s">
        <v>42</v>
      </c>
      <c r="C131" s="186"/>
      <c r="D131" s="186">
        <v>0</v>
      </c>
      <c r="E131" s="186">
        <v>0</v>
      </c>
      <c r="F131" s="186">
        <v>0</v>
      </c>
      <c r="G131" s="186">
        <v>0</v>
      </c>
      <c r="H131" s="186">
        <v>0</v>
      </c>
      <c r="I131" s="186">
        <v>0</v>
      </c>
      <c r="J131" s="186">
        <v>0</v>
      </c>
      <c r="K131" s="186">
        <v>0</v>
      </c>
      <c r="L131" s="186">
        <v>0</v>
      </c>
      <c r="M131" s="186">
        <v>0</v>
      </c>
      <c r="N131" s="186">
        <v>0</v>
      </c>
      <c r="O131" s="191"/>
      <c r="P131" s="191"/>
      <c r="Q131" s="191"/>
      <c r="R131" s="251"/>
      <c r="S131" s="251"/>
      <c r="T131" s="174"/>
      <c r="V131" s="172">
        <v>50</v>
      </c>
      <c r="W131" s="172">
        <v>0</v>
      </c>
    </row>
    <row r="132" ht="11.25" hidden="1"/>
    <row r="133" ht="11.25" hidden="1"/>
  </sheetData>
  <mergeCells count="8">
    <mergeCell ref="B6:J6"/>
    <mergeCell ref="D56:E57"/>
    <mergeCell ref="N56:N57"/>
    <mergeCell ref="J56:M57"/>
    <mergeCell ref="F56:I57"/>
    <mergeCell ref="D59:E59"/>
    <mergeCell ref="F59:I59"/>
    <mergeCell ref="J59:M59"/>
  </mergeCells>
  <conditionalFormatting sqref="B6">
    <cfRule type="cellIs" priority="1" dxfId="0" operator="equal" stopIfTrue="1">
      <formula>0</formula>
    </cfRule>
    <cfRule type="cellIs" priority="2" dxfId="1" operator="notEqual" stopIfTrue="1">
      <formula>0</formula>
    </cfRule>
  </conditionalFormatting>
  <printOptions horizontalCentered="1" verticalCentered="1"/>
  <pageMargins left="0.28" right="0.275590551181102" top="0.63" bottom="0.42" header="0.275590551181102" footer="0.21"/>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3"/>
  <dimension ref="A1:AB43"/>
  <sheetViews>
    <sheetView workbookViewId="0" topLeftCell="A1">
      <selection activeCell="A1" sqref="A1"/>
    </sheetView>
  </sheetViews>
  <sheetFormatPr defaultColWidth="9.00390625" defaultRowHeight="15.75"/>
  <cols>
    <col min="1" max="1" width="9.00390625" style="172" customWidth="1"/>
    <col min="2" max="2" width="26.375" style="172" customWidth="1"/>
    <col min="3" max="3" width="2.625" style="172" customWidth="1"/>
    <col min="4" max="5" width="10.875" style="172" customWidth="1"/>
    <col min="6" max="6" width="13.50390625" style="172" customWidth="1"/>
    <col min="7" max="7" width="14.25390625" style="172" customWidth="1"/>
    <col min="8" max="9" width="13.375" style="172" customWidth="1"/>
    <col min="10" max="13" width="10.875" style="172" customWidth="1"/>
    <col min="14" max="14" width="12.75390625" style="172" customWidth="1"/>
    <col min="15" max="16384" width="9.00390625" style="172" customWidth="1"/>
  </cols>
  <sheetData>
    <row r="1" spans="1:15" ht="12" customHeight="1" thickTop="1">
      <c r="A1" s="225"/>
      <c r="B1" s="226"/>
      <c r="C1" s="227"/>
      <c r="D1" s="227"/>
      <c r="E1" s="227"/>
      <c r="F1" s="227"/>
      <c r="G1" s="227"/>
      <c r="H1" s="227"/>
      <c r="I1" s="227"/>
      <c r="J1" s="227"/>
      <c r="K1" s="227"/>
      <c r="L1" s="227"/>
      <c r="M1" s="227"/>
      <c r="N1" s="227"/>
      <c r="O1" s="228"/>
    </row>
    <row r="2" spans="1:15" s="233" customFormat="1" ht="21" customHeight="1">
      <c r="A2" s="229"/>
      <c r="B2" s="230"/>
      <c r="C2" s="231"/>
      <c r="D2" s="231"/>
      <c r="E2" s="231"/>
      <c r="F2" s="231"/>
      <c r="G2" s="231"/>
      <c r="H2" s="231"/>
      <c r="I2" s="231"/>
      <c r="J2" s="231"/>
      <c r="K2" s="231"/>
      <c r="L2" s="231"/>
      <c r="M2" s="231"/>
      <c r="N2" s="231"/>
      <c r="O2" s="232"/>
    </row>
    <row r="3" spans="1:15" s="233" customFormat="1" ht="21" customHeight="1">
      <c r="A3" s="229"/>
      <c r="B3" s="234" t="s">
        <v>17</v>
      </c>
      <c r="C3" s="231"/>
      <c r="D3" s="231"/>
      <c r="E3" s="231"/>
      <c r="F3" s="231"/>
      <c r="G3" s="231"/>
      <c r="H3" s="231"/>
      <c r="I3" s="231"/>
      <c r="J3" s="231"/>
      <c r="K3" s="231"/>
      <c r="L3" s="231"/>
      <c r="M3" s="231"/>
      <c r="N3" s="231"/>
      <c r="O3" s="232"/>
    </row>
    <row r="4" spans="1:15" s="233" customFormat="1" ht="21" customHeight="1">
      <c r="A4" s="229"/>
      <c r="B4" s="234" t="s">
        <v>89</v>
      </c>
      <c r="C4" s="231"/>
      <c r="D4" s="231"/>
      <c r="E4" s="231"/>
      <c r="F4" s="231"/>
      <c r="G4" s="231"/>
      <c r="H4" s="231"/>
      <c r="I4" s="231"/>
      <c r="J4" s="231"/>
      <c r="K4" s="231"/>
      <c r="L4" s="231"/>
      <c r="M4" s="231"/>
      <c r="N4" s="231"/>
      <c r="O4" s="232"/>
    </row>
    <row r="5" spans="1:15" ht="12.75" customHeight="1">
      <c r="A5" s="235"/>
      <c r="B5" s="196"/>
      <c r="O5" s="174"/>
    </row>
    <row r="6" spans="1:15" ht="12.75" customHeight="1">
      <c r="A6" s="235"/>
      <c r="B6" s="451">
        <f>IF('ERR &amp; Sensitivity Analysis'!$I$10="N","Note: Current calculations are based on user input and are not the original MCC estimates.",IF('ERR &amp; Sensitivity Analysis'!$I$11="N","Note: Current calculations are based on user input and are not the original MCC estimates.",0))</f>
        <v>0</v>
      </c>
      <c r="C6" s="451"/>
      <c r="D6" s="451"/>
      <c r="E6" s="451"/>
      <c r="F6" s="451"/>
      <c r="G6" s="451"/>
      <c r="H6" s="451"/>
      <c r="I6" s="451"/>
      <c r="J6" s="451"/>
      <c r="O6" s="174"/>
    </row>
    <row r="7" spans="1:15" ht="12.75" customHeight="1">
      <c r="A7" s="235"/>
      <c r="C7" s="173"/>
      <c r="D7" s="173"/>
      <c r="E7" s="173"/>
      <c r="F7" s="173"/>
      <c r="G7" s="173"/>
      <c r="H7" s="173"/>
      <c r="I7" s="173"/>
      <c r="J7" s="173"/>
      <c r="K7" s="173"/>
      <c r="L7" s="173"/>
      <c r="M7" s="173"/>
      <c r="N7" s="173"/>
      <c r="O7" s="174"/>
    </row>
    <row r="8" spans="1:15" ht="11.25">
      <c r="A8" s="235"/>
      <c r="C8" s="175"/>
      <c r="D8" s="176"/>
      <c r="E8" s="176"/>
      <c r="F8" s="176"/>
      <c r="G8" s="176"/>
      <c r="H8" s="176"/>
      <c r="I8" s="176"/>
      <c r="J8" s="176"/>
      <c r="K8" s="176"/>
      <c r="L8" s="176"/>
      <c r="M8" s="176"/>
      <c r="N8" s="176"/>
      <c r="O8" s="174"/>
    </row>
    <row r="9" spans="1:15" ht="12" customHeight="1">
      <c r="A9" s="235"/>
      <c r="B9" s="206" t="s">
        <v>90</v>
      </c>
      <c r="C9" s="207"/>
      <c r="D9" s="179" t="s">
        <v>58</v>
      </c>
      <c r="E9" s="179" t="s">
        <v>58</v>
      </c>
      <c r="F9" s="179" t="s">
        <v>235</v>
      </c>
      <c r="G9" s="179" t="s">
        <v>112</v>
      </c>
      <c r="H9" s="179" t="s">
        <v>112</v>
      </c>
      <c r="I9" s="179" t="s">
        <v>112</v>
      </c>
      <c r="J9" s="180" t="s">
        <v>250</v>
      </c>
      <c r="K9" s="180" t="s">
        <v>251</v>
      </c>
      <c r="L9" s="180" t="s">
        <v>58</v>
      </c>
      <c r="M9" s="180" t="s">
        <v>251</v>
      </c>
      <c r="N9" s="180" t="s">
        <v>58</v>
      </c>
      <c r="O9" s="174"/>
    </row>
    <row r="10" spans="1:15" ht="12" customHeight="1">
      <c r="A10" s="235"/>
      <c r="B10" s="206"/>
      <c r="C10" s="182"/>
      <c r="D10" s="182" t="s">
        <v>59</v>
      </c>
      <c r="E10" s="182" t="s">
        <v>59</v>
      </c>
      <c r="F10" s="182" t="s">
        <v>113</v>
      </c>
      <c r="G10" s="182" t="s">
        <v>113</v>
      </c>
      <c r="H10" s="182" t="s">
        <v>113</v>
      </c>
      <c r="I10" s="182" t="s">
        <v>113</v>
      </c>
      <c r="J10" s="183" t="s">
        <v>119</v>
      </c>
      <c r="K10" s="183" t="s">
        <v>119</v>
      </c>
      <c r="L10" s="183" t="s">
        <v>119</v>
      </c>
      <c r="M10" s="183" t="s">
        <v>119</v>
      </c>
      <c r="N10" s="184" t="s">
        <v>62</v>
      </c>
      <c r="O10" s="174"/>
    </row>
    <row r="11" spans="1:15" ht="12" customHeight="1">
      <c r="A11" s="235"/>
      <c r="B11" s="185"/>
      <c r="C11" s="208"/>
      <c r="D11" s="208" t="s">
        <v>110</v>
      </c>
      <c r="E11" s="208" t="s">
        <v>109</v>
      </c>
      <c r="F11" s="208" t="s">
        <v>114</v>
      </c>
      <c r="G11" s="208" t="s">
        <v>116</v>
      </c>
      <c r="H11" s="208" t="s">
        <v>117</v>
      </c>
      <c r="I11" s="208" t="s">
        <v>115</v>
      </c>
      <c r="J11" s="208" t="s">
        <v>114</v>
      </c>
      <c r="K11" s="208" t="s">
        <v>116</v>
      </c>
      <c r="L11" s="208" t="s">
        <v>117</v>
      </c>
      <c r="M11" s="208" t="s">
        <v>115</v>
      </c>
      <c r="N11" s="208"/>
      <c r="O11" s="174"/>
    </row>
    <row r="12" spans="1:15" ht="12" customHeight="1">
      <c r="A12" s="235"/>
      <c r="B12" s="201"/>
      <c r="C12" s="208"/>
      <c r="D12" s="209"/>
      <c r="E12" s="209"/>
      <c r="F12" s="210"/>
      <c r="G12" s="210"/>
      <c r="H12" s="210"/>
      <c r="I12" s="210"/>
      <c r="J12" s="211"/>
      <c r="K12" s="211"/>
      <c r="L12" s="211"/>
      <c r="M12" s="211"/>
      <c r="N12" s="211"/>
      <c r="O12" s="174"/>
    </row>
    <row r="13" spans="1:15" ht="12" customHeight="1">
      <c r="A13" s="235"/>
      <c r="B13" s="201" t="s">
        <v>121</v>
      </c>
      <c r="C13" s="208"/>
      <c r="D13" s="208">
        <v>9200</v>
      </c>
      <c r="E13" s="208">
        <f>+D13*1.3</f>
        <v>11960</v>
      </c>
      <c r="F13" s="208">
        <v>10610</v>
      </c>
      <c r="G13" s="208">
        <v>74931</v>
      </c>
      <c r="H13" s="208">
        <v>216110</v>
      </c>
      <c r="I13" s="208">
        <v>954194</v>
      </c>
      <c r="J13" s="214">
        <v>17173</v>
      </c>
      <c r="K13" s="214">
        <v>103332</v>
      </c>
      <c r="L13" s="214">
        <v>261967</v>
      </c>
      <c r="M13" s="214">
        <v>1164299</v>
      </c>
      <c r="N13" s="214">
        <v>71</v>
      </c>
      <c r="O13" s="174"/>
    </row>
    <row r="14" spans="1:15" ht="12" customHeight="1">
      <c r="A14" s="235"/>
      <c r="B14" s="201"/>
      <c r="C14" s="208"/>
      <c r="D14" s="208"/>
      <c r="E14" s="208"/>
      <c r="F14" s="210"/>
      <c r="G14" s="210"/>
      <c r="H14" s="210"/>
      <c r="I14" s="210"/>
      <c r="J14" s="214"/>
      <c r="K14" s="214"/>
      <c r="L14" s="214"/>
      <c r="M14" s="214"/>
      <c r="N14" s="214"/>
      <c r="O14" s="174"/>
    </row>
    <row r="15" spans="1:15" ht="12" customHeight="1">
      <c r="A15" s="235"/>
      <c r="B15" s="201" t="s">
        <v>111</v>
      </c>
      <c r="C15" s="208"/>
      <c r="D15" s="208">
        <f>+D21/8*100</f>
        <v>3750</v>
      </c>
      <c r="E15" s="208">
        <f aca="true" t="shared" si="0" ref="E15:N15">+E21/8*100</f>
        <v>3750</v>
      </c>
      <c r="F15" s="208">
        <f t="shared" si="0"/>
        <v>2025</v>
      </c>
      <c r="G15" s="208">
        <f t="shared" si="0"/>
        <v>17412.5</v>
      </c>
      <c r="H15" s="208">
        <f t="shared" si="0"/>
        <v>51187.5</v>
      </c>
      <c r="I15" s="208">
        <f t="shared" si="0"/>
        <v>227762.5</v>
      </c>
      <c r="J15" s="214">
        <f t="shared" si="0"/>
        <v>3687.5</v>
      </c>
      <c r="K15" s="214">
        <f t="shared" si="0"/>
        <v>22187.5</v>
      </c>
      <c r="L15" s="214">
        <f t="shared" si="0"/>
        <v>56250</v>
      </c>
      <c r="M15" s="214">
        <f t="shared" si="0"/>
        <v>250000</v>
      </c>
      <c r="N15" s="214">
        <f t="shared" si="0"/>
        <v>3750</v>
      </c>
      <c r="O15" s="174"/>
    </row>
    <row r="16" spans="1:15" ht="12" customHeight="1">
      <c r="A16" s="235"/>
      <c r="B16" s="201"/>
      <c r="C16" s="208"/>
      <c r="D16" s="208"/>
      <c r="E16" s="208"/>
      <c r="F16" s="210"/>
      <c r="G16" s="210"/>
      <c r="H16" s="210"/>
      <c r="I16" s="210"/>
      <c r="J16" s="214"/>
      <c r="K16" s="214"/>
      <c r="L16" s="214"/>
      <c r="M16" s="214"/>
      <c r="N16" s="214"/>
      <c r="O16" s="174"/>
    </row>
    <row r="17" spans="1:15" ht="12" customHeight="1">
      <c r="A17" s="235"/>
      <c r="B17" s="201" t="s">
        <v>231</v>
      </c>
      <c r="C17" s="208"/>
      <c r="D17" s="208">
        <v>2500</v>
      </c>
      <c r="E17" s="208">
        <v>2500</v>
      </c>
      <c r="F17" s="208">
        <v>2500</v>
      </c>
      <c r="G17" s="208">
        <v>2500</v>
      </c>
      <c r="H17" s="208">
        <v>2500</v>
      </c>
      <c r="I17" s="208">
        <v>6000</v>
      </c>
      <c r="J17" s="247">
        <f>+D17</f>
        <v>2500</v>
      </c>
      <c r="K17" s="247">
        <f>+E17</f>
        <v>2500</v>
      </c>
      <c r="L17" s="247">
        <f>+F17</f>
        <v>2500</v>
      </c>
      <c r="M17" s="214">
        <v>6000</v>
      </c>
      <c r="N17" s="214">
        <v>2500</v>
      </c>
      <c r="O17" s="174"/>
    </row>
    <row r="18" spans="1:15" ht="12" customHeight="1">
      <c r="A18" s="235"/>
      <c r="B18" s="201"/>
      <c r="C18" s="208"/>
      <c r="D18" s="208"/>
      <c r="E18" s="208"/>
      <c r="F18" s="208"/>
      <c r="G18" s="208"/>
      <c r="H18" s="208"/>
      <c r="I18" s="208"/>
      <c r="J18" s="247"/>
      <c r="K18" s="247"/>
      <c r="L18" s="247"/>
      <c r="M18" s="247"/>
      <c r="N18" s="247"/>
      <c r="O18" s="174"/>
    </row>
    <row r="19" spans="1:15" ht="12" customHeight="1">
      <c r="A19" s="235"/>
      <c r="B19" s="201" t="s">
        <v>120</v>
      </c>
      <c r="C19" s="208"/>
      <c r="D19" s="208">
        <f>SUM(D13:D18)</f>
        <v>15450</v>
      </c>
      <c r="E19" s="208">
        <f aca="true" t="shared" si="1" ref="E19:N19">SUM(E13:E18)</f>
        <v>18210</v>
      </c>
      <c r="F19" s="208">
        <f t="shared" si="1"/>
        <v>15135</v>
      </c>
      <c r="G19" s="208">
        <f t="shared" si="1"/>
        <v>94843.5</v>
      </c>
      <c r="H19" s="208">
        <f t="shared" si="1"/>
        <v>269797.5</v>
      </c>
      <c r="I19" s="208">
        <f t="shared" si="1"/>
        <v>1187956.5</v>
      </c>
      <c r="J19" s="208">
        <f t="shared" si="1"/>
        <v>23360.5</v>
      </c>
      <c r="K19" s="208">
        <f t="shared" si="1"/>
        <v>128019.5</v>
      </c>
      <c r="L19" s="208">
        <f t="shared" si="1"/>
        <v>320717</v>
      </c>
      <c r="M19" s="208">
        <f t="shared" si="1"/>
        <v>1420299</v>
      </c>
      <c r="N19" s="208">
        <f t="shared" si="1"/>
        <v>6321</v>
      </c>
      <c r="O19" s="174"/>
    </row>
    <row r="20" spans="1:15" ht="12" customHeight="1">
      <c r="A20" s="235"/>
      <c r="B20" s="201"/>
      <c r="C20" s="208"/>
      <c r="D20" s="208"/>
      <c r="E20" s="208"/>
      <c r="F20" s="210"/>
      <c r="G20" s="210"/>
      <c r="H20" s="210"/>
      <c r="I20" s="210"/>
      <c r="J20" s="210"/>
      <c r="K20" s="210"/>
      <c r="L20" s="210"/>
      <c r="M20" s="210"/>
      <c r="N20" s="214"/>
      <c r="O20" s="174"/>
    </row>
    <row r="21" spans="1:15" ht="12" customHeight="1">
      <c r="A21" s="235"/>
      <c r="B21" s="201" t="s">
        <v>249</v>
      </c>
      <c r="C21" s="208"/>
      <c r="D21" s="208">
        <v>300</v>
      </c>
      <c r="E21" s="208">
        <v>300</v>
      </c>
      <c r="F21" s="208">
        <v>162</v>
      </c>
      <c r="G21" s="208">
        <v>1393</v>
      </c>
      <c r="H21" s="208">
        <v>4095</v>
      </c>
      <c r="I21" s="208">
        <v>18221</v>
      </c>
      <c r="J21" s="208">
        <v>295</v>
      </c>
      <c r="K21" s="208">
        <v>1775</v>
      </c>
      <c r="L21" s="208">
        <v>4500</v>
      </c>
      <c r="M21" s="208">
        <v>20000</v>
      </c>
      <c r="N21" s="214">
        <v>300</v>
      </c>
      <c r="O21" s="174"/>
    </row>
    <row r="22" spans="1:15" ht="12" customHeight="1">
      <c r="A22" s="235"/>
      <c r="B22" s="201"/>
      <c r="C22" s="208"/>
      <c r="D22" s="208"/>
      <c r="E22" s="208"/>
      <c r="F22" s="208"/>
      <c r="G22" s="208"/>
      <c r="H22" s="208"/>
      <c r="I22" s="208"/>
      <c r="J22" s="208"/>
      <c r="K22" s="208"/>
      <c r="L22" s="208"/>
      <c r="M22" s="208"/>
      <c r="N22" s="247"/>
      <c r="O22" s="174"/>
    </row>
    <row r="23" spans="1:15" ht="12" customHeight="1">
      <c r="A23" s="235"/>
      <c r="B23" s="202" t="s">
        <v>135</v>
      </c>
      <c r="C23" s="208"/>
      <c r="D23" s="208">
        <f aca="true" t="shared" si="2" ref="D23:N23">+D19/D21</f>
        <v>51.5</v>
      </c>
      <c r="E23" s="208">
        <f t="shared" si="2"/>
        <v>60.7</v>
      </c>
      <c r="F23" s="208">
        <f t="shared" si="2"/>
        <v>93.42592592592592</v>
      </c>
      <c r="G23" s="208">
        <f t="shared" si="2"/>
        <v>68.08578607322326</v>
      </c>
      <c r="H23" s="208">
        <f t="shared" si="2"/>
        <v>65.88461538461539</v>
      </c>
      <c r="I23" s="208">
        <f t="shared" si="2"/>
        <v>65.19710773283573</v>
      </c>
      <c r="J23" s="208">
        <f t="shared" si="2"/>
        <v>79.18813559322034</v>
      </c>
      <c r="K23" s="208">
        <f t="shared" si="2"/>
        <v>72.12366197183098</v>
      </c>
      <c r="L23" s="208">
        <f t="shared" si="2"/>
        <v>71.27044444444445</v>
      </c>
      <c r="M23" s="208">
        <f t="shared" si="2"/>
        <v>71.01495</v>
      </c>
      <c r="N23" s="208">
        <f t="shared" si="2"/>
        <v>21.07</v>
      </c>
      <c r="O23" s="174"/>
    </row>
    <row r="24" spans="1:15" ht="12" customHeight="1">
      <c r="A24" s="235"/>
      <c r="B24" s="187"/>
      <c r="C24" s="186"/>
      <c r="D24" s="186"/>
      <c r="E24" s="186"/>
      <c r="F24" s="189"/>
      <c r="G24" s="189"/>
      <c r="H24" s="189"/>
      <c r="I24" s="189"/>
      <c r="J24" s="191"/>
      <c r="K24" s="191"/>
      <c r="L24" s="191"/>
      <c r="M24" s="191"/>
      <c r="N24" s="191"/>
      <c r="O24" s="174"/>
    </row>
    <row r="25" spans="1:15" ht="12" customHeight="1">
      <c r="A25" s="235"/>
      <c r="B25" s="177"/>
      <c r="C25" s="181"/>
      <c r="D25" s="181"/>
      <c r="E25" s="181"/>
      <c r="F25" s="238"/>
      <c r="G25" s="238"/>
      <c r="H25" s="238"/>
      <c r="I25" s="238"/>
      <c r="J25" s="239"/>
      <c r="K25" s="239"/>
      <c r="L25" s="239"/>
      <c r="M25" s="239"/>
      <c r="N25" s="239"/>
      <c r="O25" s="174"/>
    </row>
    <row r="26" spans="1:15" ht="12" customHeight="1" thickBot="1">
      <c r="A26" s="235"/>
      <c r="C26" s="186"/>
      <c r="D26" s="186"/>
      <c r="E26" s="186"/>
      <c r="F26" s="186"/>
      <c r="G26" s="186"/>
      <c r="H26" s="186"/>
      <c r="I26" s="186"/>
      <c r="J26" s="186"/>
      <c r="K26" s="186"/>
      <c r="L26" s="186"/>
      <c r="M26" s="186"/>
      <c r="N26" s="186"/>
      <c r="O26" s="174"/>
    </row>
    <row r="27" spans="1:15" ht="12" customHeight="1">
      <c r="A27" s="235"/>
      <c r="B27" s="192"/>
      <c r="C27" s="193"/>
      <c r="D27" s="193"/>
      <c r="E27" s="193"/>
      <c r="F27" s="193"/>
      <c r="G27" s="193"/>
      <c r="H27" s="193"/>
      <c r="I27" s="193"/>
      <c r="J27" s="193"/>
      <c r="K27" s="193"/>
      <c r="L27" s="193"/>
      <c r="M27" s="193"/>
      <c r="N27" s="193"/>
      <c r="O27" s="174"/>
    </row>
    <row r="28" spans="1:15" ht="12" customHeight="1">
      <c r="A28" s="235"/>
      <c r="B28" s="240" t="s">
        <v>236</v>
      </c>
      <c r="C28" s="194"/>
      <c r="D28" s="241"/>
      <c r="E28" s="194"/>
      <c r="F28" s="194"/>
      <c r="G28" s="194"/>
      <c r="H28" s="194"/>
      <c r="I28" s="194"/>
      <c r="J28" s="194"/>
      <c r="K28" s="194"/>
      <c r="L28" s="194"/>
      <c r="M28" s="194"/>
      <c r="N28" s="194"/>
      <c r="O28" s="174"/>
    </row>
    <row r="29" spans="1:15" ht="12" customHeight="1">
      <c r="A29" s="235"/>
      <c r="B29" s="240" t="s">
        <v>237</v>
      </c>
      <c r="C29" s="242"/>
      <c r="D29" s="241"/>
      <c r="E29" s="194"/>
      <c r="F29" s="195"/>
      <c r="G29" s="195"/>
      <c r="H29" s="195"/>
      <c r="I29" s="195"/>
      <c r="J29" s="195"/>
      <c r="K29" s="195"/>
      <c r="L29" s="195"/>
      <c r="M29" s="195"/>
      <c r="N29" s="195"/>
      <c r="O29" s="174"/>
    </row>
    <row r="30" spans="1:15" ht="11.25">
      <c r="A30" s="235"/>
      <c r="B30" s="197"/>
      <c r="C30" s="189"/>
      <c r="D30" s="197"/>
      <c r="E30" s="196"/>
      <c r="F30" s="196"/>
      <c r="G30" s="196"/>
      <c r="H30" s="196"/>
      <c r="I30" s="196"/>
      <c r="J30" s="196"/>
      <c r="K30" s="196"/>
      <c r="L30" s="196"/>
      <c r="M30" s="196"/>
      <c r="N30" s="196"/>
      <c r="O30" s="174"/>
    </row>
    <row r="31" spans="1:15" ht="11.25">
      <c r="A31" s="235"/>
      <c r="B31" s="187"/>
      <c r="C31" s="196"/>
      <c r="D31" s="197"/>
      <c r="E31" s="197"/>
      <c r="F31" s="196"/>
      <c r="G31" s="196"/>
      <c r="H31" s="196"/>
      <c r="I31" s="196"/>
      <c r="J31" s="196"/>
      <c r="K31" s="196"/>
      <c r="L31" s="196"/>
      <c r="M31" s="196"/>
      <c r="N31" s="196"/>
      <c r="O31" s="174"/>
    </row>
    <row r="32" spans="1:15" ht="11.25">
      <c r="A32" s="235"/>
      <c r="B32" s="187"/>
      <c r="C32" s="196"/>
      <c r="D32" s="196"/>
      <c r="E32" s="196"/>
      <c r="F32" s="196"/>
      <c r="G32" s="196"/>
      <c r="H32" s="196"/>
      <c r="I32" s="196"/>
      <c r="J32" s="196"/>
      <c r="K32" s="196"/>
      <c r="L32" s="196"/>
      <c r="M32" s="196"/>
      <c r="N32" s="196"/>
      <c r="O32" s="174"/>
    </row>
    <row r="33" spans="1:15" ht="12" thickBot="1">
      <c r="A33" s="236"/>
      <c r="B33" s="198"/>
      <c r="C33" s="199"/>
      <c r="D33" s="199"/>
      <c r="E33" s="199"/>
      <c r="F33" s="199"/>
      <c r="G33" s="199"/>
      <c r="H33" s="199"/>
      <c r="I33" s="199"/>
      <c r="J33" s="199"/>
      <c r="K33" s="199"/>
      <c r="L33" s="199"/>
      <c r="M33" s="199"/>
      <c r="N33" s="199"/>
      <c r="O33" s="200"/>
    </row>
    <row r="34" ht="12" thickTop="1"/>
    <row r="37" spans="2:15" ht="11.25">
      <c r="B37" s="172" t="s">
        <v>49</v>
      </c>
      <c r="D37" s="187"/>
      <c r="O37" s="172" t="s">
        <v>98</v>
      </c>
    </row>
    <row r="38" spans="2:28" ht="11.25">
      <c r="B38" s="172" t="s">
        <v>155</v>
      </c>
      <c r="D38" s="243">
        <f aca="true" t="shared" si="3" ref="D38:N38">+D19*9100/1000000</f>
        <v>140.595</v>
      </c>
      <c r="E38" s="243">
        <f t="shared" si="3"/>
        <v>165.711</v>
      </c>
      <c r="F38" s="243">
        <f t="shared" si="3"/>
        <v>137.7285</v>
      </c>
      <c r="G38" s="243">
        <f t="shared" si="3"/>
        <v>863.07585</v>
      </c>
      <c r="H38" s="243">
        <f t="shared" si="3"/>
        <v>2455.15725</v>
      </c>
      <c r="I38" s="243">
        <f t="shared" si="3"/>
        <v>10810.40415</v>
      </c>
      <c r="J38" s="243">
        <f t="shared" si="3"/>
        <v>212.58055</v>
      </c>
      <c r="K38" s="243">
        <f t="shared" si="3"/>
        <v>1164.97745</v>
      </c>
      <c r="L38" s="243">
        <f t="shared" si="3"/>
        <v>2918.5247</v>
      </c>
      <c r="M38" s="243">
        <f t="shared" si="3"/>
        <v>12924.7209</v>
      </c>
      <c r="N38" s="243">
        <f t="shared" si="3"/>
        <v>57.5211</v>
      </c>
      <c r="O38" s="244">
        <f aca="true" t="shared" si="4" ref="O38:AB38">+O23*8*9100</f>
        <v>0</v>
      </c>
      <c r="P38" s="244">
        <f t="shared" si="4"/>
        <v>0</v>
      </c>
      <c r="Q38" s="244">
        <f t="shared" si="4"/>
        <v>0</v>
      </c>
      <c r="R38" s="244">
        <f t="shared" si="4"/>
        <v>0</v>
      </c>
      <c r="S38" s="244">
        <f t="shared" si="4"/>
        <v>0</v>
      </c>
      <c r="T38" s="244">
        <f t="shared" si="4"/>
        <v>0</v>
      </c>
      <c r="U38" s="244">
        <f t="shared" si="4"/>
        <v>0</v>
      </c>
      <c r="V38" s="244">
        <f t="shared" si="4"/>
        <v>0</v>
      </c>
      <c r="W38" s="244">
        <f t="shared" si="4"/>
        <v>0</v>
      </c>
      <c r="X38" s="244">
        <f t="shared" si="4"/>
        <v>0</v>
      </c>
      <c r="Y38" s="244">
        <f t="shared" si="4"/>
        <v>0</v>
      </c>
      <c r="Z38" s="244">
        <f t="shared" si="4"/>
        <v>0</v>
      </c>
      <c r="AA38" s="244">
        <f t="shared" si="4"/>
        <v>0</v>
      </c>
      <c r="AB38" s="244">
        <f t="shared" si="4"/>
        <v>0</v>
      </c>
    </row>
    <row r="39" spans="2:14" ht="11.25">
      <c r="B39" s="172" t="s">
        <v>154</v>
      </c>
      <c r="D39" s="189">
        <f>+Projects!D60</f>
        <v>1</v>
      </c>
      <c r="E39" s="189">
        <f>+Projects!E60</f>
        <v>1</v>
      </c>
      <c r="F39" s="189">
        <f>+Projects!F60</f>
        <v>1</v>
      </c>
      <c r="G39" s="189">
        <f>+Projects!G60</f>
        <v>1</v>
      </c>
      <c r="H39" s="189">
        <f>+Projects!H60</f>
        <v>1</v>
      </c>
      <c r="I39" s="189">
        <f>+Projects!I60</f>
        <v>1</v>
      </c>
      <c r="J39" s="189">
        <f>+Projects!J60</f>
        <v>1</v>
      </c>
      <c r="K39" s="189">
        <f>+Projects!K60</f>
        <v>1</v>
      </c>
      <c r="L39" s="189">
        <f>+Projects!L60</f>
        <v>1</v>
      </c>
      <c r="M39" s="189">
        <f>+Projects!M60</f>
        <v>1</v>
      </c>
      <c r="N39" s="189">
        <f>+Projects!N60</f>
        <v>1</v>
      </c>
    </row>
    <row r="40" spans="2:15" ht="11.25">
      <c r="B40" s="172" t="s">
        <v>255</v>
      </c>
      <c r="C40" s="178"/>
      <c r="D40" s="186">
        <f>+(D38*D39)</f>
        <v>140.595</v>
      </c>
      <c r="E40" s="186">
        <f aca="true" t="shared" si="5" ref="E40:N40">+(E38*E39)</f>
        <v>165.711</v>
      </c>
      <c r="F40" s="186">
        <f t="shared" si="5"/>
        <v>137.7285</v>
      </c>
      <c r="G40" s="186">
        <f t="shared" si="5"/>
        <v>863.07585</v>
      </c>
      <c r="H40" s="186">
        <f t="shared" si="5"/>
        <v>2455.15725</v>
      </c>
      <c r="I40" s="186">
        <f t="shared" si="5"/>
        <v>10810.40415</v>
      </c>
      <c r="J40" s="186">
        <f t="shared" si="5"/>
        <v>212.58055</v>
      </c>
      <c r="K40" s="186">
        <f t="shared" si="5"/>
        <v>1164.97745</v>
      </c>
      <c r="L40" s="186">
        <f t="shared" si="5"/>
        <v>2918.5247</v>
      </c>
      <c r="M40" s="186">
        <f t="shared" si="5"/>
        <v>12924.7209</v>
      </c>
      <c r="N40" s="186">
        <f t="shared" si="5"/>
        <v>57.5211</v>
      </c>
      <c r="O40" s="187">
        <f>SUM(D40:N40)</f>
        <v>31850.996450000002</v>
      </c>
    </row>
    <row r="41" spans="2:14" ht="12.75">
      <c r="B41" s="177"/>
      <c r="C41" s="181"/>
      <c r="D41" s="182"/>
      <c r="E41" s="182"/>
      <c r="F41" s="183"/>
      <c r="G41" s="183"/>
      <c r="H41" s="183"/>
      <c r="I41" s="183"/>
      <c r="J41" s="183"/>
      <c r="K41" s="183"/>
      <c r="L41" s="183"/>
      <c r="M41" s="183"/>
      <c r="N41" s="184"/>
    </row>
    <row r="42" spans="2:14" ht="12.75">
      <c r="B42" s="185"/>
      <c r="C42" s="186"/>
      <c r="D42" s="186"/>
      <c r="E42" s="186"/>
      <c r="F42" s="189"/>
      <c r="G42" s="189"/>
      <c r="H42" s="189"/>
      <c r="I42" s="189"/>
      <c r="J42" s="245"/>
      <c r="K42" s="245"/>
      <c r="L42" s="245"/>
      <c r="M42" s="245"/>
      <c r="N42" s="245"/>
    </row>
    <row r="43" spans="2:14" ht="17.25" customHeight="1">
      <c r="B43" s="187"/>
      <c r="C43" s="186"/>
      <c r="D43" s="188"/>
      <c r="E43" s="188"/>
      <c r="F43" s="246"/>
      <c r="G43" s="246"/>
      <c r="H43" s="246"/>
      <c r="I43" s="246"/>
      <c r="J43" s="190"/>
      <c r="K43" s="190"/>
      <c r="L43" s="190"/>
      <c r="M43" s="190"/>
      <c r="N43" s="190"/>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sheetData>
  <mergeCells count="1">
    <mergeCell ref="B6:J6"/>
  </mergeCells>
  <conditionalFormatting sqref="B6">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4"/>
  <dimension ref="A1:AK444"/>
  <sheetViews>
    <sheetView zoomScale="125" zoomScaleNormal="125" workbookViewId="0" topLeftCell="B1">
      <selection activeCell="B1" sqref="B1"/>
    </sheetView>
  </sheetViews>
  <sheetFormatPr defaultColWidth="9.00390625" defaultRowHeight="15.75"/>
  <cols>
    <col min="1" max="1" width="9.00390625" style="172" customWidth="1"/>
    <col min="2" max="2" width="33.375" style="202" customWidth="1"/>
    <col min="3" max="3" width="7.75390625" style="202" customWidth="1"/>
    <col min="4" max="4" width="8.00390625" style="202" bestFit="1" customWidth="1"/>
    <col min="5" max="5" width="10.875" style="202" customWidth="1"/>
    <col min="6" max="6" width="14.25390625" style="202" bestFit="1" customWidth="1"/>
    <col min="7" max="7" width="12.375" style="202" customWidth="1"/>
    <col min="8" max="8" width="13.125" style="202" customWidth="1"/>
    <col min="9" max="9" width="12.875" style="202" customWidth="1"/>
    <col min="10" max="14" width="10.875" style="202" customWidth="1"/>
    <col min="15" max="16384" width="9.00390625" style="202" customWidth="1"/>
  </cols>
  <sheetData>
    <row r="1" spans="1:15" s="172" customFormat="1" ht="12" customHeight="1" thickTop="1">
      <c r="A1" s="225"/>
      <c r="B1" s="226"/>
      <c r="C1" s="227"/>
      <c r="D1" s="227"/>
      <c r="E1" s="227"/>
      <c r="F1" s="227"/>
      <c r="G1" s="227"/>
      <c r="H1" s="227"/>
      <c r="I1" s="227"/>
      <c r="J1" s="227"/>
      <c r="K1" s="227"/>
      <c r="L1" s="227"/>
      <c r="M1" s="227"/>
      <c r="N1" s="227"/>
      <c r="O1" s="228"/>
    </row>
    <row r="2" spans="1:15" s="233" customFormat="1" ht="21" customHeight="1">
      <c r="A2" s="229"/>
      <c r="B2" s="230"/>
      <c r="C2" s="231"/>
      <c r="D2" s="231"/>
      <c r="E2" s="231"/>
      <c r="F2" s="231"/>
      <c r="G2" s="231"/>
      <c r="H2" s="231"/>
      <c r="I2" s="231"/>
      <c r="J2" s="231"/>
      <c r="K2" s="231"/>
      <c r="L2" s="231"/>
      <c r="M2" s="231"/>
      <c r="N2" s="231"/>
      <c r="O2" s="232"/>
    </row>
    <row r="3" spans="1:15" s="233" customFormat="1" ht="21" customHeight="1">
      <c r="A3" s="229"/>
      <c r="B3" s="234" t="s">
        <v>17</v>
      </c>
      <c r="C3" s="231"/>
      <c r="D3" s="231"/>
      <c r="E3" s="231"/>
      <c r="F3" s="231"/>
      <c r="G3" s="231"/>
      <c r="H3" s="231"/>
      <c r="I3" s="231"/>
      <c r="J3" s="231"/>
      <c r="K3" s="231"/>
      <c r="L3" s="231"/>
      <c r="M3" s="231"/>
      <c r="N3" s="231"/>
      <c r="O3" s="232"/>
    </row>
    <row r="4" spans="1:15" s="233" customFormat="1" ht="21" customHeight="1">
      <c r="A4" s="229"/>
      <c r="B4" s="234" t="s">
        <v>103</v>
      </c>
      <c r="C4" s="231"/>
      <c r="D4" s="231"/>
      <c r="E4" s="231"/>
      <c r="F4" s="231"/>
      <c r="G4" s="231"/>
      <c r="H4" s="231"/>
      <c r="I4" s="231"/>
      <c r="J4" s="231"/>
      <c r="K4" s="231"/>
      <c r="L4" s="231"/>
      <c r="M4" s="231"/>
      <c r="N4" s="231"/>
      <c r="O4" s="232"/>
    </row>
    <row r="5" spans="1:15" s="172" customFormat="1" ht="12.75" customHeight="1">
      <c r="A5" s="235"/>
      <c r="B5" s="196"/>
      <c r="O5" s="174"/>
    </row>
    <row r="6" spans="1:15" s="172" customFormat="1" ht="12.75" customHeight="1">
      <c r="A6" s="235"/>
      <c r="B6" s="451">
        <f>IF('ERR &amp; Sensitivity Analysis'!$I$10="N","Note: Current calculations are based on user input and are not the original MCC estimates.",IF('ERR &amp; Sensitivity Analysis'!$I$11="N","Note: Current calculations are based on user input and are not the original MCC estimates.",0))</f>
        <v>0</v>
      </c>
      <c r="C6" s="451"/>
      <c r="D6" s="451"/>
      <c r="E6" s="451"/>
      <c r="F6" s="451"/>
      <c r="G6" s="451"/>
      <c r="H6" s="451"/>
      <c r="I6" s="451"/>
      <c r="J6" s="451"/>
      <c r="O6" s="174"/>
    </row>
    <row r="7" spans="1:15" ht="12.75" customHeight="1">
      <c r="A7" s="235"/>
      <c r="C7" s="180"/>
      <c r="D7" s="180"/>
      <c r="E7" s="180"/>
      <c r="F7" s="180"/>
      <c r="G7" s="180"/>
      <c r="H7" s="180"/>
      <c r="I7" s="180"/>
      <c r="J7" s="180"/>
      <c r="K7" s="180"/>
      <c r="L7" s="180"/>
      <c r="M7" s="180"/>
      <c r="N7" s="180"/>
      <c r="O7" s="203"/>
    </row>
    <row r="8" spans="1:15" ht="12.75">
      <c r="A8" s="235"/>
      <c r="C8" s="204"/>
      <c r="D8" s="205"/>
      <c r="E8" s="205"/>
      <c r="F8" s="205"/>
      <c r="G8" s="205"/>
      <c r="H8" s="205"/>
      <c r="I8" s="205"/>
      <c r="J8" s="205"/>
      <c r="K8" s="205"/>
      <c r="L8" s="205"/>
      <c r="M8" s="205"/>
      <c r="N8" s="205"/>
      <c r="O8" s="203"/>
    </row>
    <row r="9" spans="1:15" ht="12" customHeight="1">
      <c r="A9" s="235"/>
      <c r="B9" s="206"/>
      <c r="C9" s="207"/>
      <c r="D9" s="179" t="s">
        <v>58</v>
      </c>
      <c r="E9" s="179" t="s">
        <v>58</v>
      </c>
      <c r="F9" s="179" t="s">
        <v>112</v>
      </c>
      <c r="G9" s="179" t="s">
        <v>112</v>
      </c>
      <c r="H9" s="179" t="s">
        <v>112</v>
      </c>
      <c r="I9" s="179" t="s">
        <v>112</v>
      </c>
      <c r="J9" s="180" t="s">
        <v>58</v>
      </c>
      <c r="K9" s="180" t="s">
        <v>251</v>
      </c>
      <c r="L9" s="180" t="s">
        <v>58</v>
      </c>
      <c r="M9" s="180" t="s">
        <v>251</v>
      </c>
      <c r="N9" s="180" t="s">
        <v>58</v>
      </c>
      <c r="O9" s="203"/>
    </row>
    <row r="10" spans="1:15" ht="12" customHeight="1">
      <c r="A10" s="235"/>
      <c r="B10" s="206"/>
      <c r="C10" s="182" t="s">
        <v>45</v>
      </c>
      <c r="D10" s="182" t="s">
        <v>59</v>
      </c>
      <c r="E10" s="182" t="s">
        <v>59</v>
      </c>
      <c r="F10" s="182" t="s">
        <v>113</v>
      </c>
      <c r="G10" s="182" t="s">
        <v>113</v>
      </c>
      <c r="H10" s="182" t="s">
        <v>113</v>
      </c>
      <c r="I10" s="182" t="s">
        <v>113</v>
      </c>
      <c r="J10" s="183" t="s">
        <v>119</v>
      </c>
      <c r="K10" s="183" t="s">
        <v>119</v>
      </c>
      <c r="L10" s="183" t="s">
        <v>119</v>
      </c>
      <c r="M10" s="183" t="s">
        <v>119</v>
      </c>
      <c r="N10" s="184" t="s">
        <v>62</v>
      </c>
      <c r="O10" s="203"/>
    </row>
    <row r="11" spans="1:15" ht="12" customHeight="1">
      <c r="A11" s="235"/>
      <c r="B11" s="185"/>
      <c r="C11" s="208"/>
      <c r="D11" s="208" t="s">
        <v>109</v>
      </c>
      <c r="E11" s="208" t="s">
        <v>110</v>
      </c>
      <c r="F11" s="208" t="s">
        <v>114</v>
      </c>
      <c r="G11" s="208" t="s">
        <v>116</v>
      </c>
      <c r="H11" s="208" t="s">
        <v>117</v>
      </c>
      <c r="I11" s="208" t="s">
        <v>115</v>
      </c>
      <c r="J11" s="208" t="s">
        <v>114</v>
      </c>
      <c r="K11" s="208" t="s">
        <v>116</v>
      </c>
      <c r="L11" s="208" t="s">
        <v>117</v>
      </c>
      <c r="M11" s="208" t="s">
        <v>115</v>
      </c>
      <c r="N11" s="208"/>
      <c r="O11" s="203"/>
    </row>
    <row r="12" spans="1:15" ht="12" customHeight="1">
      <c r="A12" s="235"/>
      <c r="B12" s="201"/>
      <c r="C12" s="208"/>
      <c r="D12" s="209"/>
      <c r="E12" s="209"/>
      <c r="F12" s="210"/>
      <c r="G12" s="211"/>
      <c r="H12" s="211"/>
      <c r="I12" s="211"/>
      <c r="J12" s="211"/>
      <c r="K12" s="211"/>
      <c r="L12" s="211"/>
      <c r="M12" s="211"/>
      <c r="N12" s="211"/>
      <c r="O12" s="203"/>
    </row>
    <row r="13" spans="1:15" ht="12" customHeight="1">
      <c r="A13" s="235"/>
      <c r="B13" s="201" t="s">
        <v>64</v>
      </c>
      <c r="C13" s="208">
        <v>10000</v>
      </c>
      <c r="D13" s="208">
        <f aca="true" t="shared" si="0" ref="D13:H16">+C13</f>
        <v>10000</v>
      </c>
      <c r="E13" s="208">
        <f t="shared" si="0"/>
        <v>10000</v>
      </c>
      <c r="F13" s="208">
        <f t="shared" si="0"/>
        <v>10000</v>
      </c>
      <c r="G13" s="208">
        <f t="shared" si="0"/>
        <v>10000</v>
      </c>
      <c r="H13" s="208">
        <f t="shared" si="0"/>
        <v>10000</v>
      </c>
      <c r="I13" s="208">
        <f aca="true" t="shared" si="1" ref="I13:N14">+H13</f>
        <v>10000</v>
      </c>
      <c r="J13" s="208">
        <f t="shared" si="1"/>
        <v>10000</v>
      </c>
      <c r="K13" s="208">
        <f t="shared" si="1"/>
        <v>10000</v>
      </c>
      <c r="L13" s="208">
        <f t="shared" si="1"/>
        <v>10000</v>
      </c>
      <c r="M13" s="208">
        <f t="shared" si="1"/>
        <v>10000</v>
      </c>
      <c r="N13" s="208">
        <f t="shared" si="1"/>
        <v>10000</v>
      </c>
      <c r="O13" s="203"/>
    </row>
    <row r="14" spans="1:15" ht="12" customHeight="1">
      <c r="A14" s="235"/>
      <c r="B14" s="201" t="s">
        <v>65</v>
      </c>
      <c r="C14" s="208"/>
      <c r="D14" s="208">
        <v>200</v>
      </c>
      <c r="E14" s="208">
        <f t="shared" si="0"/>
        <v>200</v>
      </c>
      <c r="F14" s="208">
        <f>+E14</f>
        <v>200</v>
      </c>
      <c r="G14" s="208">
        <f t="shared" si="0"/>
        <v>200</v>
      </c>
      <c r="H14" s="208">
        <f t="shared" si="0"/>
        <v>200</v>
      </c>
      <c r="I14" s="208">
        <f t="shared" si="1"/>
        <v>200</v>
      </c>
      <c r="J14" s="208">
        <f t="shared" si="1"/>
        <v>200</v>
      </c>
      <c r="K14" s="208">
        <f t="shared" si="1"/>
        <v>200</v>
      </c>
      <c r="L14" s="208">
        <f t="shared" si="1"/>
        <v>200</v>
      </c>
      <c r="M14" s="208">
        <f t="shared" si="1"/>
        <v>200</v>
      </c>
      <c r="N14" s="208">
        <f t="shared" si="1"/>
        <v>200</v>
      </c>
      <c r="O14" s="203"/>
    </row>
    <row r="15" spans="1:15" ht="12" customHeight="1">
      <c r="A15" s="235"/>
      <c r="B15" s="201" t="s">
        <v>66</v>
      </c>
      <c r="C15" s="208">
        <v>300</v>
      </c>
      <c r="D15" s="208">
        <f t="shared" si="0"/>
        <v>300</v>
      </c>
      <c r="E15" s="208">
        <f t="shared" si="0"/>
        <v>300</v>
      </c>
      <c r="F15" s="208">
        <f>+'Project Cost'!F21</f>
        <v>162</v>
      </c>
      <c r="G15" s="208">
        <f>+'Project Cost'!G21</f>
        <v>1393</v>
      </c>
      <c r="H15" s="208">
        <f>+'Project Cost'!H21</f>
        <v>4095</v>
      </c>
      <c r="I15" s="208">
        <f>+'Project Cost'!I21</f>
        <v>18221</v>
      </c>
      <c r="J15" s="208">
        <v>300</v>
      </c>
      <c r="K15" s="208">
        <v>300</v>
      </c>
      <c r="L15" s="208">
        <v>300</v>
      </c>
      <c r="M15" s="208">
        <v>300</v>
      </c>
      <c r="N15" s="208">
        <f>+M15</f>
        <v>300</v>
      </c>
      <c r="O15" s="203"/>
    </row>
    <row r="16" spans="1:15" ht="12" customHeight="1">
      <c r="A16" s="235"/>
      <c r="B16" s="201" t="s">
        <v>67</v>
      </c>
      <c r="C16" s="212">
        <v>0.25</v>
      </c>
      <c r="D16" s="212">
        <f t="shared" si="0"/>
        <v>0.25</v>
      </c>
      <c r="E16" s="212">
        <f t="shared" si="0"/>
        <v>0.25</v>
      </c>
      <c r="F16" s="212">
        <f t="shared" si="0"/>
        <v>0.25</v>
      </c>
      <c r="G16" s="212">
        <f t="shared" si="0"/>
        <v>0.25</v>
      </c>
      <c r="H16" s="212">
        <f t="shared" si="0"/>
        <v>0.25</v>
      </c>
      <c r="I16" s="212">
        <f>+H16</f>
        <v>0.25</v>
      </c>
      <c r="J16" s="212">
        <f>+I16</f>
        <v>0.25</v>
      </c>
      <c r="K16" s="212">
        <f>+J16</f>
        <v>0.25</v>
      </c>
      <c r="L16" s="212">
        <f>+K16</f>
        <v>0.25</v>
      </c>
      <c r="M16" s="212">
        <f>+L16</f>
        <v>0.25</v>
      </c>
      <c r="N16" s="212">
        <f>+M16</f>
        <v>0.25</v>
      </c>
      <c r="O16" s="203"/>
    </row>
    <row r="17" spans="1:15" ht="12" customHeight="1">
      <c r="A17" s="235"/>
      <c r="B17" s="201" t="s">
        <v>69</v>
      </c>
      <c r="C17" s="208">
        <v>1</v>
      </c>
      <c r="D17" s="209">
        <v>0.5</v>
      </c>
      <c r="E17" s="209">
        <v>0.5</v>
      </c>
      <c r="F17" s="208">
        <v>0</v>
      </c>
      <c r="G17" s="208">
        <v>0</v>
      </c>
      <c r="H17" s="208">
        <v>0</v>
      </c>
      <c r="I17" s="208">
        <v>0</v>
      </c>
      <c r="J17" s="208">
        <v>0</v>
      </c>
      <c r="K17" s="208">
        <v>0</v>
      </c>
      <c r="L17" s="208">
        <v>0</v>
      </c>
      <c r="M17" s="208">
        <v>0</v>
      </c>
      <c r="N17" s="213">
        <v>0.5</v>
      </c>
      <c r="O17" s="203"/>
    </row>
    <row r="18" spans="1:15" ht="12" customHeight="1">
      <c r="A18" s="235"/>
      <c r="B18" s="201" t="s">
        <v>68</v>
      </c>
      <c r="C18" s="208">
        <v>8</v>
      </c>
      <c r="D18" s="208">
        <f aca="true" t="shared" si="2" ref="D18:H19">+C18</f>
        <v>8</v>
      </c>
      <c r="E18" s="208">
        <f t="shared" si="2"/>
        <v>8</v>
      </c>
      <c r="F18" s="208">
        <f t="shared" si="2"/>
        <v>8</v>
      </c>
      <c r="G18" s="208">
        <f t="shared" si="2"/>
        <v>8</v>
      </c>
      <c r="H18" s="208">
        <f t="shared" si="2"/>
        <v>8</v>
      </c>
      <c r="I18" s="208">
        <f aca="true" t="shared" si="3" ref="I18:N19">+H18</f>
        <v>8</v>
      </c>
      <c r="J18" s="208">
        <f t="shared" si="3"/>
        <v>8</v>
      </c>
      <c r="K18" s="208">
        <f t="shared" si="3"/>
        <v>8</v>
      </c>
      <c r="L18" s="208">
        <f t="shared" si="3"/>
        <v>8</v>
      </c>
      <c r="M18" s="208">
        <f t="shared" si="3"/>
        <v>8</v>
      </c>
      <c r="N18" s="208">
        <f t="shared" si="3"/>
        <v>8</v>
      </c>
      <c r="O18" s="203"/>
    </row>
    <row r="19" spans="1:15" ht="12" customHeight="1">
      <c r="A19" s="235"/>
      <c r="B19" s="201" t="s">
        <v>70</v>
      </c>
      <c r="C19" s="208">
        <v>15</v>
      </c>
      <c r="D19" s="208">
        <f t="shared" si="2"/>
        <v>15</v>
      </c>
      <c r="E19" s="208">
        <f t="shared" si="2"/>
        <v>15</v>
      </c>
      <c r="F19" s="208">
        <f t="shared" si="2"/>
        <v>15</v>
      </c>
      <c r="G19" s="208">
        <f t="shared" si="2"/>
        <v>15</v>
      </c>
      <c r="H19" s="208">
        <f t="shared" si="2"/>
        <v>15</v>
      </c>
      <c r="I19" s="208">
        <f t="shared" si="3"/>
        <v>15</v>
      </c>
      <c r="J19" s="208">
        <f t="shared" si="3"/>
        <v>15</v>
      </c>
      <c r="K19" s="208">
        <f t="shared" si="3"/>
        <v>15</v>
      </c>
      <c r="L19" s="208">
        <f t="shared" si="3"/>
        <v>15</v>
      </c>
      <c r="M19" s="208">
        <f t="shared" si="3"/>
        <v>15</v>
      </c>
      <c r="N19" s="208">
        <f t="shared" si="3"/>
        <v>15</v>
      </c>
      <c r="O19" s="203"/>
    </row>
    <row r="20" spans="1:15" ht="12" customHeight="1">
      <c r="A20" s="235"/>
      <c r="B20" s="201"/>
      <c r="C20" s="208"/>
      <c r="D20" s="208"/>
      <c r="E20" s="208"/>
      <c r="F20" s="210"/>
      <c r="G20" s="214"/>
      <c r="H20" s="214"/>
      <c r="I20" s="214"/>
      <c r="J20" s="214"/>
      <c r="K20" s="214"/>
      <c r="L20" s="214"/>
      <c r="M20" s="214"/>
      <c r="N20" s="214"/>
      <c r="O20" s="203"/>
    </row>
    <row r="21" spans="1:15" ht="12" customHeight="1" thickBot="1">
      <c r="A21" s="235"/>
      <c r="C21" s="208"/>
      <c r="D21" s="208"/>
      <c r="E21" s="208"/>
      <c r="F21" s="208"/>
      <c r="G21" s="208"/>
      <c r="H21" s="208"/>
      <c r="I21" s="208"/>
      <c r="J21" s="208"/>
      <c r="K21" s="208"/>
      <c r="L21" s="208"/>
      <c r="M21" s="208"/>
      <c r="N21" s="208"/>
      <c r="O21" s="203"/>
    </row>
    <row r="22" spans="1:15" ht="12" customHeight="1">
      <c r="A22" s="235"/>
      <c r="B22" s="215"/>
      <c r="C22" s="216"/>
      <c r="D22" s="216"/>
      <c r="E22" s="216"/>
      <c r="F22" s="216"/>
      <c r="G22" s="216"/>
      <c r="H22" s="216"/>
      <c r="I22" s="216"/>
      <c r="J22" s="216"/>
      <c r="K22" s="216"/>
      <c r="L22" s="216"/>
      <c r="M22" s="216"/>
      <c r="N22" s="216"/>
      <c r="O22" s="203"/>
    </row>
    <row r="23" spans="1:15" ht="12" customHeight="1">
      <c r="A23" s="235"/>
      <c r="C23" s="217"/>
      <c r="D23" s="217"/>
      <c r="E23" s="217"/>
      <c r="F23" s="218"/>
      <c r="G23" s="218"/>
      <c r="H23" s="218"/>
      <c r="I23" s="218"/>
      <c r="J23" s="218"/>
      <c r="K23" s="218"/>
      <c r="L23" s="218"/>
      <c r="M23" s="218"/>
      <c r="N23" s="218"/>
      <c r="O23" s="203"/>
    </row>
    <row r="24" spans="1:15" ht="12.75">
      <c r="A24" s="235"/>
      <c r="C24" s="219"/>
      <c r="D24" s="219"/>
      <c r="E24" s="219"/>
      <c r="F24" s="219"/>
      <c r="G24" s="219"/>
      <c r="H24" s="219"/>
      <c r="I24" s="219"/>
      <c r="J24" s="219"/>
      <c r="K24" s="219"/>
      <c r="L24" s="219"/>
      <c r="M24" s="219"/>
      <c r="N24" s="219"/>
      <c r="O24" s="203"/>
    </row>
    <row r="25" spans="1:15" ht="12.75">
      <c r="A25" s="235"/>
      <c r="B25" s="201"/>
      <c r="C25" s="219"/>
      <c r="D25" s="220"/>
      <c r="E25" s="220"/>
      <c r="F25" s="219"/>
      <c r="G25" s="219"/>
      <c r="H25" s="219"/>
      <c r="I25" s="219"/>
      <c r="J25" s="219"/>
      <c r="K25" s="219"/>
      <c r="L25" s="219"/>
      <c r="M25" s="219"/>
      <c r="N25" s="219"/>
      <c r="O25" s="203"/>
    </row>
    <row r="26" spans="1:15" ht="12.75">
      <c r="A26" s="235"/>
      <c r="B26" s="201"/>
      <c r="C26" s="219"/>
      <c r="D26" s="219"/>
      <c r="E26" s="219"/>
      <c r="F26" s="219"/>
      <c r="G26" s="219"/>
      <c r="H26" s="219"/>
      <c r="I26" s="219"/>
      <c r="J26" s="219"/>
      <c r="K26" s="219"/>
      <c r="L26" s="219"/>
      <c r="M26" s="219"/>
      <c r="N26" s="219"/>
      <c r="O26" s="203"/>
    </row>
    <row r="27" spans="1:15" ht="13.5" thickBot="1">
      <c r="A27" s="236"/>
      <c r="B27" s="221"/>
      <c r="C27" s="222"/>
      <c r="D27" s="222"/>
      <c r="E27" s="222"/>
      <c r="F27" s="222"/>
      <c r="G27" s="222"/>
      <c r="H27" s="222"/>
      <c r="I27" s="222"/>
      <c r="J27" s="222"/>
      <c r="K27" s="222"/>
      <c r="L27" s="222"/>
      <c r="M27" s="222"/>
      <c r="N27" s="222"/>
      <c r="O27" s="223"/>
    </row>
    <row r="28" ht="13.5" thickTop="1"/>
    <row r="30" spans="2:15" ht="12.75">
      <c r="B30" s="206" t="s">
        <v>157</v>
      </c>
      <c r="O30" s="183" t="s">
        <v>148</v>
      </c>
    </row>
    <row r="31" spans="2:16" ht="12.75">
      <c r="B31" s="202" t="s">
        <v>125</v>
      </c>
      <c r="C31" s="210">
        <f>+(C19*C18)/18*C17*C16</f>
        <v>1.6666666666666667</v>
      </c>
      <c r="D31" s="210">
        <f>+(D19*D18)/18*D17*D16</f>
        <v>0.8333333333333334</v>
      </c>
      <c r="E31" s="210">
        <f aca="true" t="shared" si="4" ref="E31:N31">+(E19*E18)/18*E17*E16</f>
        <v>0.8333333333333334</v>
      </c>
      <c r="F31" s="210">
        <f>+(F19*F18)/18*F17*F16</f>
        <v>0</v>
      </c>
      <c r="G31" s="210">
        <f t="shared" si="4"/>
        <v>0</v>
      </c>
      <c r="H31" s="210">
        <f t="shared" si="4"/>
        <v>0</v>
      </c>
      <c r="I31" s="210">
        <f>+(I19*I18)/18*I17*I16</f>
        <v>0</v>
      </c>
      <c r="J31" s="210">
        <f t="shared" si="4"/>
        <v>0</v>
      </c>
      <c r="K31" s="210">
        <f t="shared" si="4"/>
        <v>0</v>
      </c>
      <c r="L31" s="210">
        <f>+(L19*L18)/18*L17*L16</f>
        <v>0</v>
      </c>
      <c r="M31" s="210">
        <f t="shared" si="4"/>
        <v>0</v>
      </c>
      <c r="N31" s="210">
        <f t="shared" si="4"/>
        <v>0.8333333333333334</v>
      </c>
      <c r="O31" s="183"/>
      <c r="P31" s="210"/>
    </row>
    <row r="32" spans="2:37" ht="12.75">
      <c r="B32" s="202" t="s">
        <v>126</v>
      </c>
      <c r="C32" s="210">
        <f>+C31*(C13/8)</f>
        <v>2083.3333333333335</v>
      </c>
      <c r="D32" s="210">
        <f>+D31*(D13/8)</f>
        <v>1041.6666666666667</v>
      </c>
      <c r="E32" s="210">
        <f>+E31*(E13/8)</f>
        <v>1041.6666666666667</v>
      </c>
      <c r="F32" s="210">
        <f aca="true" t="shared" si="5" ref="F32:N32">+F31*(F13/8)</f>
        <v>0</v>
      </c>
      <c r="G32" s="210">
        <f t="shared" si="5"/>
        <v>0</v>
      </c>
      <c r="H32" s="210">
        <f t="shared" si="5"/>
        <v>0</v>
      </c>
      <c r="I32" s="210">
        <f t="shared" si="5"/>
        <v>0</v>
      </c>
      <c r="J32" s="210">
        <f t="shared" si="5"/>
        <v>0</v>
      </c>
      <c r="K32" s="210">
        <f t="shared" si="5"/>
        <v>0</v>
      </c>
      <c r="L32" s="210">
        <f t="shared" si="5"/>
        <v>0</v>
      </c>
      <c r="M32" s="210">
        <f t="shared" si="5"/>
        <v>0</v>
      </c>
      <c r="N32" s="210">
        <f t="shared" si="5"/>
        <v>1041.6666666666667</v>
      </c>
      <c r="O32" s="210"/>
      <c r="P32" s="210"/>
      <c r="Q32" s="219"/>
      <c r="R32" s="219"/>
      <c r="S32" s="219"/>
      <c r="T32" s="219"/>
      <c r="U32" s="219"/>
      <c r="V32" s="219"/>
      <c r="W32" s="219"/>
      <c r="X32" s="219"/>
      <c r="Y32" s="219"/>
      <c r="Z32" s="219"/>
      <c r="AA32" s="219"/>
      <c r="AB32" s="219"/>
      <c r="AC32" s="219"/>
      <c r="AD32" s="219"/>
      <c r="AE32" s="219"/>
      <c r="AF32" s="219"/>
      <c r="AG32" s="219"/>
      <c r="AH32" s="219"/>
      <c r="AI32" s="219"/>
      <c r="AJ32" s="219"/>
      <c r="AK32" s="219"/>
    </row>
    <row r="33" spans="2:37" ht="12.75">
      <c r="B33" s="202" t="s">
        <v>127</v>
      </c>
      <c r="C33" s="224">
        <f>+C32*365/1000000</f>
        <v>0.7604166666666667</v>
      </c>
      <c r="D33" s="224">
        <f aca="true" t="shared" si="6" ref="D33:N33">+D32*365/1000000</f>
        <v>0.38020833333333337</v>
      </c>
      <c r="E33" s="224">
        <f t="shared" si="6"/>
        <v>0.38020833333333337</v>
      </c>
      <c r="F33" s="224">
        <f t="shared" si="6"/>
        <v>0</v>
      </c>
      <c r="G33" s="224">
        <f t="shared" si="6"/>
        <v>0</v>
      </c>
      <c r="H33" s="224">
        <f t="shared" si="6"/>
        <v>0</v>
      </c>
      <c r="I33" s="224">
        <f t="shared" si="6"/>
        <v>0</v>
      </c>
      <c r="J33" s="224">
        <f t="shared" si="6"/>
        <v>0</v>
      </c>
      <c r="K33" s="224">
        <f t="shared" si="6"/>
        <v>0</v>
      </c>
      <c r="L33" s="224">
        <f t="shared" si="6"/>
        <v>0</v>
      </c>
      <c r="M33" s="224">
        <f t="shared" si="6"/>
        <v>0</v>
      </c>
      <c r="N33" s="224">
        <f t="shared" si="6"/>
        <v>0.38020833333333337</v>
      </c>
      <c r="O33" s="210"/>
      <c r="P33" s="210"/>
      <c r="Q33" s="219"/>
      <c r="R33" s="219"/>
      <c r="S33" s="219"/>
      <c r="T33" s="219"/>
      <c r="U33" s="219"/>
      <c r="V33" s="219"/>
      <c r="W33" s="219"/>
      <c r="X33" s="219"/>
      <c r="Y33" s="219"/>
      <c r="Z33" s="219"/>
      <c r="AA33" s="219"/>
      <c r="AB33" s="219"/>
      <c r="AC33" s="219"/>
      <c r="AD33" s="219"/>
      <c r="AE33" s="219"/>
      <c r="AF33" s="219"/>
      <c r="AG33" s="219"/>
      <c r="AH33" s="219"/>
      <c r="AI33" s="219"/>
      <c r="AJ33" s="219"/>
      <c r="AK33" s="219"/>
    </row>
    <row r="34" spans="3:37" ht="12.75">
      <c r="C34" s="210"/>
      <c r="D34" s="210"/>
      <c r="E34" s="210"/>
      <c r="F34" s="210"/>
      <c r="G34" s="210"/>
      <c r="H34" s="210"/>
      <c r="I34" s="210"/>
      <c r="J34" s="210"/>
      <c r="K34" s="210"/>
      <c r="L34" s="210"/>
      <c r="M34" s="210"/>
      <c r="N34" s="210"/>
      <c r="O34" s="210"/>
      <c r="P34" s="210"/>
      <c r="Q34" s="219"/>
      <c r="R34" s="219"/>
      <c r="S34" s="219"/>
      <c r="T34" s="219"/>
      <c r="U34" s="219"/>
      <c r="V34" s="219"/>
      <c r="W34" s="219"/>
      <c r="X34" s="219"/>
      <c r="Y34" s="219"/>
      <c r="Z34" s="219"/>
      <c r="AA34" s="219"/>
      <c r="AB34" s="219"/>
      <c r="AC34" s="219"/>
      <c r="AD34" s="219"/>
      <c r="AE34" s="219"/>
      <c r="AF34" s="219"/>
      <c r="AG34" s="219"/>
      <c r="AH34" s="219"/>
      <c r="AI34" s="219"/>
      <c r="AJ34" s="219"/>
      <c r="AK34" s="219"/>
    </row>
    <row r="35" spans="2:37" ht="12.75">
      <c r="B35" s="206" t="s">
        <v>128</v>
      </c>
      <c r="C35" s="210"/>
      <c r="D35" s="210"/>
      <c r="E35" s="210"/>
      <c r="F35" s="210"/>
      <c r="G35" s="210"/>
      <c r="H35" s="210"/>
      <c r="I35" s="210"/>
      <c r="J35" s="210"/>
      <c r="K35" s="210"/>
      <c r="L35" s="210"/>
      <c r="M35" s="210"/>
      <c r="N35" s="210"/>
      <c r="O35" s="210"/>
      <c r="P35" s="210"/>
      <c r="Q35" s="219"/>
      <c r="R35" s="219"/>
      <c r="S35" s="219"/>
      <c r="T35" s="219"/>
      <c r="U35" s="219"/>
      <c r="V35" s="219"/>
      <c r="W35" s="219"/>
      <c r="X35" s="219"/>
      <c r="Y35" s="219"/>
      <c r="Z35" s="219"/>
      <c r="AA35" s="219"/>
      <c r="AB35" s="219"/>
      <c r="AC35" s="219"/>
      <c r="AD35" s="219"/>
      <c r="AE35" s="219"/>
      <c r="AF35" s="219"/>
      <c r="AG35" s="219"/>
      <c r="AH35" s="219"/>
      <c r="AI35" s="219"/>
      <c r="AJ35" s="219"/>
      <c r="AK35" s="219"/>
    </row>
    <row r="36" spans="2:37" ht="12.75">
      <c r="B36" s="202" t="s">
        <v>156</v>
      </c>
      <c r="C36" s="210">
        <f>+Health!C44</f>
        <v>6417.625</v>
      </c>
      <c r="D36" s="210">
        <f>+Health!D44</f>
        <v>37.5</v>
      </c>
      <c r="E36" s="210">
        <f>+Health!E44</f>
        <v>37.5</v>
      </c>
      <c r="F36" s="210">
        <f>+Health!F44</f>
        <v>20.25</v>
      </c>
      <c r="G36" s="210">
        <f>+Health!G44</f>
        <v>174.125</v>
      </c>
      <c r="H36" s="210">
        <f>+Health!H44</f>
        <v>511.875</v>
      </c>
      <c r="I36" s="210">
        <f>+Health!I44</f>
        <v>2277.625</v>
      </c>
      <c r="J36" s="210">
        <f>+Health!J44</f>
        <v>36.875</v>
      </c>
      <c r="K36" s="210">
        <f>+Health!K44</f>
        <v>221.875</v>
      </c>
      <c r="L36" s="210">
        <f>+Health!L44</f>
        <v>562.5</v>
      </c>
      <c r="M36" s="210">
        <f>+Health!M44</f>
        <v>2500</v>
      </c>
      <c r="N36" s="210">
        <f>+Health!N44</f>
        <v>37.5</v>
      </c>
      <c r="O36" s="210"/>
      <c r="P36" s="210"/>
      <c r="Q36" s="219"/>
      <c r="R36" s="219"/>
      <c r="S36" s="219"/>
      <c r="T36" s="219"/>
      <c r="U36" s="219"/>
      <c r="V36" s="219"/>
      <c r="W36" s="219"/>
      <c r="X36" s="219"/>
      <c r="Y36" s="219"/>
      <c r="Z36" s="219"/>
      <c r="AA36" s="219"/>
      <c r="AB36" s="219"/>
      <c r="AC36" s="219"/>
      <c r="AD36" s="219"/>
      <c r="AE36" s="219"/>
      <c r="AF36" s="219"/>
      <c r="AG36" s="219"/>
      <c r="AH36" s="219"/>
      <c r="AI36" s="219"/>
      <c r="AJ36" s="219"/>
      <c r="AK36" s="219"/>
    </row>
    <row r="37" spans="2:37" ht="12.75">
      <c r="B37" s="202" t="s">
        <v>158</v>
      </c>
      <c r="C37" s="208">
        <f>+C36*C33</f>
        <v>4880.069010416667</v>
      </c>
      <c r="D37" s="208">
        <f aca="true" t="shared" si="7" ref="D37:I37">+D36*D33</f>
        <v>14.257812500000002</v>
      </c>
      <c r="E37" s="208">
        <f t="shared" si="7"/>
        <v>14.257812500000002</v>
      </c>
      <c r="F37" s="208">
        <f t="shared" si="7"/>
        <v>0</v>
      </c>
      <c r="G37" s="208">
        <f t="shared" si="7"/>
        <v>0</v>
      </c>
      <c r="H37" s="208">
        <f t="shared" si="7"/>
        <v>0</v>
      </c>
      <c r="I37" s="208">
        <f t="shared" si="7"/>
        <v>0</v>
      </c>
      <c r="J37" s="208">
        <f>+J36*J33</f>
        <v>0</v>
      </c>
      <c r="K37" s="208">
        <f>+K36*K33</f>
        <v>0</v>
      </c>
      <c r="L37" s="208">
        <f>+L36*L33</f>
        <v>0</v>
      </c>
      <c r="M37" s="208">
        <f>+M36*M33</f>
        <v>0</v>
      </c>
      <c r="N37" s="208">
        <f>+N36*N33</f>
        <v>14.257812500000002</v>
      </c>
      <c r="O37" s="210">
        <f>SUM(D37:N37)</f>
        <v>42.77343750000001</v>
      </c>
      <c r="P37" s="210"/>
      <c r="Q37" s="219"/>
      <c r="R37" s="219"/>
      <c r="S37" s="219"/>
      <c r="T37" s="219"/>
      <c r="U37" s="219"/>
      <c r="V37" s="219"/>
      <c r="W37" s="219"/>
      <c r="X37" s="219"/>
      <c r="Y37" s="219"/>
      <c r="Z37" s="219"/>
      <c r="AA37" s="219"/>
      <c r="AB37" s="219"/>
      <c r="AC37" s="219"/>
      <c r="AD37" s="219"/>
      <c r="AE37" s="219"/>
      <c r="AF37" s="219"/>
      <c r="AG37" s="219"/>
      <c r="AH37" s="219"/>
      <c r="AI37" s="219"/>
      <c r="AJ37" s="219"/>
      <c r="AK37" s="219"/>
    </row>
    <row r="38" spans="2:37" ht="17.25" customHeight="1">
      <c r="B38" s="206"/>
      <c r="C38" s="210"/>
      <c r="D38" s="210"/>
      <c r="E38" s="210"/>
      <c r="F38" s="210"/>
      <c r="G38" s="210"/>
      <c r="H38" s="210"/>
      <c r="I38" s="210"/>
      <c r="J38" s="210"/>
      <c r="K38" s="210"/>
      <c r="L38" s="210"/>
      <c r="M38" s="210"/>
      <c r="N38" s="210"/>
      <c r="O38" s="210"/>
      <c r="P38" s="210"/>
      <c r="Q38" s="219"/>
      <c r="R38" s="219"/>
      <c r="S38" s="219"/>
      <c r="T38" s="219"/>
      <c r="U38" s="219"/>
      <c r="V38" s="219"/>
      <c r="W38" s="219"/>
      <c r="X38" s="219"/>
      <c r="Y38" s="219"/>
      <c r="Z38" s="219"/>
      <c r="AA38" s="219"/>
      <c r="AB38" s="219"/>
      <c r="AC38" s="219"/>
      <c r="AD38" s="219"/>
      <c r="AE38" s="219"/>
      <c r="AF38" s="219"/>
      <c r="AG38" s="219"/>
      <c r="AH38" s="219"/>
      <c r="AI38" s="219"/>
      <c r="AJ38" s="219"/>
      <c r="AK38" s="219"/>
    </row>
    <row r="39" spans="2:37" ht="17.25" customHeight="1">
      <c r="B39" s="206" t="s">
        <v>101</v>
      </c>
      <c r="C39" s="210"/>
      <c r="D39" s="210"/>
      <c r="E39" s="210"/>
      <c r="F39" s="210"/>
      <c r="G39" s="210"/>
      <c r="H39" s="210"/>
      <c r="I39" s="210"/>
      <c r="J39" s="210"/>
      <c r="K39" s="210"/>
      <c r="L39" s="210"/>
      <c r="M39" s="210"/>
      <c r="N39" s="210"/>
      <c r="O39" s="210"/>
      <c r="P39" s="210"/>
      <c r="Q39" s="219"/>
      <c r="R39" s="219"/>
      <c r="S39" s="219"/>
      <c r="T39" s="219"/>
      <c r="U39" s="219"/>
      <c r="V39" s="219"/>
      <c r="W39" s="219"/>
      <c r="X39" s="219"/>
      <c r="Y39" s="219"/>
      <c r="Z39" s="219"/>
      <c r="AA39" s="219"/>
      <c r="AB39" s="219"/>
      <c r="AC39" s="219"/>
      <c r="AD39" s="219"/>
      <c r="AE39" s="219"/>
      <c r="AF39" s="219"/>
      <c r="AG39" s="219"/>
      <c r="AH39" s="219"/>
      <c r="AI39" s="219"/>
      <c r="AJ39" s="219"/>
      <c r="AK39" s="219"/>
    </row>
    <row r="40" spans="2:37" ht="17.25" customHeight="1">
      <c r="B40" s="201" t="s">
        <v>234</v>
      </c>
      <c r="C40" s="210"/>
      <c r="D40" s="210">
        <f>+D36</f>
        <v>37.5</v>
      </c>
      <c r="E40" s="210">
        <f aca="true" t="shared" si="8" ref="E40:N40">+E36</f>
        <v>37.5</v>
      </c>
      <c r="F40" s="210">
        <f t="shared" si="8"/>
        <v>20.25</v>
      </c>
      <c r="G40" s="210">
        <f t="shared" si="8"/>
        <v>174.125</v>
      </c>
      <c r="H40" s="210">
        <f t="shared" si="8"/>
        <v>511.875</v>
      </c>
      <c r="I40" s="210">
        <f t="shared" si="8"/>
        <v>2277.625</v>
      </c>
      <c r="J40" s="210">
        <f t="shared" si="8"/>
        <v>36.875</v>
      </c>
      <c r="K40" s="210">
        <f t="shared" si="8"/>
        <v>221.875</v>
      </c>
      <c r="L40" s="210">
        <f t="shared" si="8"/>
        <v>562.5</v>
      </c>
      <c r="M40" s="210">
        <f t="shared" si="8"/>
        <v>2500</v>
      </c>
      <c r="N40" s="210">
        <f t="shared" si="8"/>
        <v>37.5</v>
      </c>
      <c r="O40" s="210"/>
      <c r="P40" s="210"/>
      <c r="Q40" s="219"/>
      <c r="R40" s="219"/>
      <c r="S40" s="219"/>
      <c r="T40" s="219"/>
      <c r="U40" s="219"/>
      <c r="V40" s="219"/>
      <c r="W40" s="219"/>
      <c r="X40" s="219"/>
      <c r="Y40" s="219"/>
      <c r="Z40" s="219"/>
      <c r="AA40" s="219"/>
      <c r="AB40" s="219"/>
      <c r="AC40" s="219"/>
      <c r="AD40" s="219"/>
      <c r="AE40" s="219"/>
      <c r="AF40" s="219"/>
      <c r="AG40" s="219"/>
      <c r="AH40" s="219"/>
      <c r="AI40" s="219"/>
      <c r="AJ40" s="219"/>
      <c r="AK40" s="219"/>
    </row>
    <row r="41" spans="2:37" ht="17.25" customHeight="1">
      <c r="B41" s="201" t="s">
        <v>150</v>
      </c>
      <c r="C41" s="210"/>
      <c r="D41" s="210">
        <f>+D14</f>
        <v>200</v>
      </c>
      <c r="E41" s="210">
        <f aca="true" t="shared" si="9" ref="E41:N41">+E14</f>
        <v>200</v>
      </c>
      <c r="F41" s="210">
        <f t="shared" si="9"/>
        <v>200</v>
      </c>
      <c r="G41" s="210">
        <f t="shared" si="9"/>
        <v>200</v>
      </c>
      <c r="H41" s="210">
        <f t="shared" si="9"/>
        <v>200</v>
      </c>
      <c r="I41" s="210">
        <f t="shared" si="9"/>
        <v>200</v>
      </c>
      <c r="J41" s="210">
        <f t="shared" si="9"/>
        <v>200</v>
      </c>
      <c r="K41" s="210">
        <f t="shared" si="9"/>
        <v>200</v>
      </c>
      <c r="L41" s="210">
        <f t="shared" si="9"/>
        <v>200</v>
      </c>
      <c r="M41" s="210">
        <f t="shared" si="9"/>
        <v>200</v>
      </c>
      <c r="N41" s="210">
        <f t="shared" si="9"/>
        <v>200</v>
      </c>
      <c r="O41" s="210"/>
      <c r="P41" s="210"/>
      <c r="Q41" s="219"/>
      <c r="R41" s="219"/>
      <c r="S41" s="219"/>
      <c r="T41" s="219"/>
      <c r="U41" s="219"/>
      <c r="V41" s="219"/>
      <c r="W41" s="219"/>
      <c r="X41" s="219"/>
      <c r="Y41" s="219"/>
      <c r="Z41" s="219"/>
      <c r="AA41" s="219"/>
      <c r="AB41" s="219"/>
      <c r="AC41" s="219"/>
      <c r="AD41" s="219"/>
      <c r="AE41" s="219"/>
      <c r="AF41" s="219"/>
      <c r="AG41" s="219"/>
      <c r="AH41" s="219"/>
      <c r="AI41" s="219"/>
      <c r="AJ41" s="219"/>
      <c r="AK41" s="219"/>
    </row>
    <row r="42" spans="2:37" ht="17.25" customHeight="1">
      <c r="B42" s="202" t="s">
        <v>151</v>
      </c>
      <c r="C42" s="210"/>
      <c r="D42" s="210">
        <v>8</v>
      </c>
      <c r="E42" s="210">
        <f>+D42</f>
        <v>8</v>
      </c>
      <c r="F42" s="210">
        <f aca="true" t="shared" si="10" ref="F42:N42">+E42</f>
        <v>8</v>
      </c>
      <c r="G42" s="210">
        <f t="shared" si="10"/>
        <v>8</v>
      </c>
      <c r="H42" s="210">
        <f t="shared" si="10"/>
        <v>8</v>
      </c>
      <c r="I42" s="210">
        <f t="shared" si="10"/>
        <v>8</v>
      </c>
      <c r="J42" s="210">
        <f t="shared" si="10"/>
        <v>8</v>
      </c>
      <c r="K42" s="210">
        <f t="shared" si="10"/>
        <v>8</v>
      </c>
      <c r="L42" s="210">
        <f t="shared" si="10"/>
        <v>8</v>
      </c>
      <c r="M42" s="210">
        <f t="shared" si="10"/>
        <v>8</v>
      </c>
      <c r="N42" s="210">
        <f t="shared" si="10"/>
        <v>8</v>
      </c>
      <c r="O42" s="210"/>
      <c r="P42" s="210"/>
      <c r="Q42" s="219"/>
      <c r="R42" s="219"/>
      <c r="S42" s="219"/>
      <c r="T42" s="219"/>
      <c r="U42" s="219"/>
      <c r="V42" s="219"/>
      <c r="W42" s="219"/>
      <c r="X42" s="219"/>
      <c r="Y42" s="219"/>
      <c r="Z42" s="219"/>
      <c r="AA42" s="219"/>
      <c r="AB42" s="219"/>
      <c r="AC42" s="219"/>
      <c r="AD42" s="219"/>
      <c r="AE42" s="219"/>
      <c r="AF42" s="219"/>
      <c r="AG42" s="219"/>
      <c r="AH42" s="219"/>
      <c r="AI42" s="219"/>
      <c r="AJ42" s="219"/>
      <c r="AK42" s="219"/>
    </row>
    <row r="43" spans="2:37" ht="17.25" customHeight="1">
      <c r="B43" s="202" t="s">
        <v>152</v>
      </c>
      <c r="C43" s="210"/>
      <c r="D43" s="210">
        <f>+D19</f>
        <v>15</v>
      </c>
      <c r="E43" s="210">
        <f>+D43</f>
        <v>15</v>
      </c>
      <c r="F43" s="210">
        <f aca="true" t="shared" si="11" ref="F43:N43">+E43</f>
        <v>15</v>
      </c>
      <c r="G43" s="210">
        <f t="shared" si="11"/>
        <v>15</v>
      </c>
      <c r="H43" s="210">
        <f t="shared" si="11"/>
        <v>15</v>
      </c>
      <c r="I43" s="210">
        <f t="shared" si="11"/>
        <v>15</v>
      </c>
      <c r="J43" s="210">
        <f t="shared" si="11"/>
        <v>15</v>
      </c>
      <c r="K43" s="210">
        <f t="shared" si="11"/>
        <v>15</v>
      </c>
      <c r="L43" s="210">
        <f t="shared" si="11"/>
        <v>15</v>
      </c>
      <c r="M43" s="210">
        <f t="shared" si="11"/>
        <v>15</v>
      </c>
      <c r="N43" s="210">
        <f t="shared" si="11"/>
        <v>15</v>
      </c>
      <c r="O43" s="210"/>
      <c r="P43" s="210"/>
      <c r="Q43" s="219"/>
      <c r="R43" s="219"/>
      <c r="S43" s="219"/>
      <c r="T43" s="219"/>
      <c r="U43" s="219"/>
      <c r="V43" s="219"/>
      <c r="W43" s="219"/>
      <c r="X43" s="219"/>
      <c r="Y43" s="219"/>
      <c r="Z43" s="219"/>
      <c r="AA43" s="219"/>
      <c r="AB43" s="219"/>
      <c r="AC43" s="219"/>
      <c r="AD43" s="219"/>
      <c r="AE43" s="219"/>
      <c r="AF43" s="219"/>
      <c r="AG43" s="219"/>
      <c r="AH43" s="219"/>
      <c r="AI43" s="219"/>
      <c r="AJ43" s="219"/>
      <c r="AK43" s="219"/>
    </row>
    <row r="44" spans="2:37" ht="17.25" customHeight="1">
      <c r="B44" s="202" t="s">
        <v>153</v>
      </c>
      <c r="C44" s="210"/>
      <c r="D44" s="210">
        <f>+((D40*D42*D43)/18*D41*365)/1000000</f>
        <v>18.25</v>
      </c>
      <c r="E44" s="210">
        <f aca="true" t="shared" si="12" ref="E44:N44">+((E40*E42*E43)/18*E41*365)/1000000</f>
        <v>18.25</v>
      </c>
      <c r="F44" s="210">
        <f>+((F40*F42*F43)/18*F41*365)/1000000</f>
        <v>9.855</v>
      </c>
      <c r="G44" s="210">
        <f t="shared" si="12"/>
        <v>84.74083333333333</v>
      </c>
      <c r="H44" s="210">
        <f t="shared" si="12"/>
        <v>249.1125</v>
      </c>
      <c r="I44" s="210">
        <f t="shared" si="12"/>
        <v>1108.4441666666664</v>
      </c>
      <c r="J44" s="210">
        <f t="shared" si="12"/>
        <v>17.945833333333336</v>
      </c>
      <c r="K44" s="210">
        <f t="shared" si="12"/>
        <v>107.97916666666669</v>
      </c>
      <c r="L44" s="210">
        <f t="shared" si="12"/>
        <v>273.75</v>
      </c>
      <c r="M44" s="210">
        <f t="shared" si="12"/>
        <v>1216.6666666666667</v>
      </c>
      <c r="N44" s="210">
        <f t="shared" si="12"/>
        <v>18.25</v>
      </c>
      <c r="O44" s="210">
        <f>SUM(D44:N44)</f>
        <v>3123.2441666666664</v>
      </c>
      <c r="P44" s="210"/>
      <c r="Q44" s="219"/>
      <c r="R44" s="219"/>
      <c r="S44" s="219"/>
      <c r="T44" s="219"/>
      <c r="U44" s="219"/>
      <c r="V44" s="219"/>
      <c r="W44" s="219"/>
      <c r="X44" s="219"/>
      <c r="Y44" s="219"/>
      <c r="Z44" s="219"/>
      <c r="AA44" s="219"/>
      <c r="AB44" s="219"/>
      <c r="AC44" s="219"/>
      <c r="AD44" s="219"/>
      <c r="AE44" s="219"/>
      <c r="AF44" s="219"/>
      <c r="AG44" s="219"/>
      <c r="AH44" s="219"/>
      <c r="AI44" s="219"/>
      <c r="AJ44" s="219"/>
      <c r="AK44" s="219"/>
    </row>
    <row r="45" spans="3:37" ht="17.25" customHeight="1">
      <c r="C45" s="210"/>
      <c r="D45" s="210"/>
      <c r="E45" s="210"/>
      <c r="F45" s="210"/>
      <c r="G45" s="210"/>
      <c r="H45" s="210"/>
      <c r="I45" s="210"/>
      <c r="J45" s="210"/>
      <c r="K45" s="210"/>
      <c r="L45" s="210"/>
      <c r="M45" s="210"/>
      <c r="N45" s="210"/>
      <c r="O45" s="210"/>
      <c r="P45" s="210"/>
      <c r="Q45" s="219"/>
      <c r="R45" s="219"/>
      <c r="S45" s="219"/>
      <c r="T45" s="219"/>
      <c r="U45" s="219"/>
      <c r="V45" s="219"/>
      <c r="W45" s="219"/>
      <c r="X45" s="219"/>
      <c r="Y45" s="219"/>
      <c r="Z45" s="219"/>
      <c r="AA45" s="219"/>
      <c r="AB45" s="219"/>
      <c r="AC45" s="219"/>
      <c r="AD45" s="219"/>
      <c r="AE45" s="219"/>
      <c r="AF45" s="219"/>
      <c r="AG45" s="219"/>
      <c r="AH45" s="219"/>
      <c r="AI45" s="219"/>
      <c r="AJ45" s="219"/>
      <c r="AK45" s="219"/>
    </row>
    <row r="46" spans="3:37" ht="17.25" customHeight="1">
      <c r="C46" s="210"/>
      <c r="D46" s="210"/>
      <c r="E46" s="210"/>
      <c r="F46" s="210"/>
      <c r="G46" s="210"/>
      <c r="H46" s="210"/>
      <c r="I46" s="210"/>
      <c r="J46" s="210"/>
      <c r="K46" s="210"/>
      <c r="L46" s="210"/>
      <c r="M46" s="210"/>
      <c r="N46" s="210"/>
      <c r="O46" s="210"/>
      <c r="P46" s="210"/>
      <c r="Q46" s="219"/>
      <c r="R46" s="219"/>
      <c r="S46" s="219"/>
      <c r="T46" s="219"/>
      <c r="U46" s="219"/>
      <c r="V46" s="219"/>
      <c r="W46" s="219"/>
      <c r="X46" s="219"/>
      <c r="Y46" s="219"/>
      <c r="Z46" s="219"/>
      <c r="AA46" s="219"/>
      <c r="AB46" s="219"/>
      <c r="AC46" s="219"/>
      <c r="AD46" s="219"/>
      <c r="AE46" s="219"/>
      <c r="AF46" s="219"/>
      <c r="AG46" s="219"/>
      <c r="AH46" s="219"/>
      <c r="AI46" s="219"/>
      <c r="AJ46" s="219"/>
      <c r="AK46" s="219"/>
    </row>
    <row r="47" spans="3:37" ht="17.25" customHeight="1">
      <c r="C47" s="210"/>
      <c r="D47" s="210"/>
      <c r="E47" s="210"/>
      <c r="F47" s="210"/>
      <c r="G47" s="210"/>
      <c r="H47" s="210"/>
      <c r="I47" s="210"/>
      <c r="J47" s="210"/>
      <c r="K47" s="210"/>
      <c r="L47" s="210"/>
      <c r="M47" s="210"/>
      <c r="N47" s="210"/>
      <c r="O47" s="210"/>
      <c r="P47" s="210"/>
      <c r="Q47" s="219"/>
      <c r="R47" s="219"/>
      <c r="S47" s="219"/>
      <c r="T47" s="219"/>
      <c r="U47" s="219"/>
      <c r="V47" s="219"/>
      <c r="W47" s="219"/>
      <c r="X47" s="219"/>
      <c r="Y47" s="219"/>
      <c r="Z47" s="219"/>
      <c r="AA47" s="219"/>
      <c r="AB47" s="219"/>
      <c r="AC47" s="219"/>
      <c r="AD47" s="219"/>
      <c r="AE47" s="219"/>
      <c r="AF47" s="219"/>
      <c r="AG47" s="219"/>
      <c r="AH47" s="219"/>
      <c r="AI47" s="219"/>
      <c r="AJ47" s="219"/>
      <c r="AK47" s="219"/>
    </row>
    <row r="48" spans="3:37" ht="17.25" customHeight="1">
      <c r="C48" s="210"/>
      <c r="D48" s="210"/>
      <c r="E48" s="210"/>
      <c r="F48" s="210"/>
      <c r="G48" s="210"/>
      <c r="H48" s="210"/>
      <c r="I48" s="210"/>
      <c r="J48" s="210"/>
      <c r="K48" s="210"/>
      <c r="L48" s="210"/>
      <c r="M48" s="210"/>
      <c r="N48" s="210"/>
      <c r="O48" s="210"/>
      <c r="P48" s="210"/>
      <c r="Q48" s="219"/>
      <c r="R48" s="219"/>
      <c r="S48" s="219"/>
      <c r="T48" s="219"/>
      <c r="U48" s="219"/>
      <c r="V48" s="219"/>
      <c r="W48" s="219"/>
      <c r="X48" s="219"/>
      <c r="Y48" s="219"/>
      <c r="Z48" s="219"/>
      <c r="AA48" s="219"/>
      <c r="AB48" s="219"/>
      <c r="AC48" s="219"/>
      <c r="AD48" s="219"/>
      <c r="AE48" s="219"/>
      <c r="AF48" s="219"/>
      <c r="AG48" s="219"/>
      <c r="AH48" s="219"/>
      <c r="AI48" s="219"/>
      <c r="AJ48" s="219"/>
      <c r="AK48" s="219"/>
    </row>
    <row r="49" spans="3:37" ht="17.25" customHeight="1">
      <c r="C49" s="210"/>
      <c r="D49" s="210"/>
      <c r="E49" s="210"/>
      <c r="F49" s="210"/>
      <c r="G49" s="210"/>
      <c r="H49" s="210"/>
      <c r="I49" s="210"/>
      <c r="J49" s="210"/>
      <c r="K49" s="210"/>
      <c r="L49" s="210"/>
      <c r="M49" s="210"/>
      <c r="N49" s="210"/>
      <c r="O49" s="210"/>
      <c r="P49" s="210"/>
      <c r="Q49" s="219"/>
      <c r="R49" s="219"/>
      <c r="S49" s="219"/>
      <c r="T49" s="219"/>
      <c r="U49" s="219"/>
      <c r="V49" s="219"/>
      <c r="W49" s="219"/>
      <c r="X49" s="219"/>
      <c r="Y49" s="219"/>
      <c r="Z49" s="219"/>
      <c r="AA49" s="219"/>
      <c r="AB49" s="219"/>
      <c r="AC49" s="219"/>
      <c r="AD49" s="219"/>
      <c r="AE49" s="219"/>
      <c r="AF49" s="219"/>
      <c r="AG49" s="219"/>
      <c r="AH49" s="219"/>
      <c r="AI49" s="219"/>
      <c r="AJ49" s="219"/>
      <c r="AK49" s="219"/>
    </row>
    <row r="50" spans="3:37" ht="17.25" customHeight="1">
      <c r="C50" s="210"/>
      <c r="D50" s="210"/>
      <c r="E50" s="210"/>
      <c r="F50" s="210"/>
      <c r="G50" s="210"/>
      <c r="H50" s="210"/>
      <c r="I50" s="210"/>
      <c r="J50" s="210"/>
      <c r="K50" s="210"/>
      <c r="L50" s="210"/>
      <c r="M50" s="210"/>
      <c r="N50" s="210"/>
      <c r="O50" s="210"/>
      <c r="P50" s="210"/>
      <c r="Q50" s="219"/>
      <c r="R50" s="219"/>
      <c r="S50" s="219"/>
      <c r="T50" s="219"/>
      <c r="U50" s="219"/>
      <c r="V50" s="219"/>
      <c r="W50" s="219"/>
      <c r="X50" s="219"/>
      <c r="Y50" s="219"/>
      <c r="Z50" s="219"/>
      <c r="AA50" s="219"/>
      <c r="AB50" s="219"/>
      <c r="AC50" s="219"/>
      <c r="AD50" s="219"/>
      <c r="AE50" s="219"/>
      <c r="AF50" s="219"/>
      <c r="AG50" s="219"/>
      <c r="AH50" s="219"/>
      <c r="AI50" s="219"/>
      <c r="AJ50" s="219"/>
      <c r="AK50" s="219"/>
    </row>
    <row r="51" spans="3:37" ht="17.25" customHeight="1">
      <c r="C51" s="210"/>
      <c r="D51" s="210"/>
      <c r="E51" s="210"/>
      <c r="F51" s="210"/>
      <c r="G51" s="210"/>
      <c r="H51" s="210"/>
      <c r="I51" s="210"/>
      <c r="J51" s="210"/>
      <c r="K51" s="210"/>
      <c r="L51" s="210"/>
      <c r="M51" s="210"/>
      <c r="N51" s="210"/>
      <c r="O51" s="210"/>
      <c r="P51" s="210"/>
      <c r="Q51" s="219"/>
      <c r="R51" s="219"/>
      <c r="S51" s="219"/>
      <c r="T51" s="219"/>
      <c r="U51" s="219"/>
      <c r="V51" s="219"/>
      <c r="W51" s="219"/>
      <c r="X51" s="219"/>
      <c r="Y51" s="219"/>
      <c r="Z51" s="219"/>
      <c r="AA51" s="219"/>
      <c r="AB51" s="219"/>
      <c r="AC51" s="219"/>
      <c r="AD51" s="219"/>
      <c r="AE51" s="219"/>
      <c r="AF51" s="219"/>
      <c r="AG51" s="219"/>
      <c r="AH51" s="219"/>
      <c r="AI51" s="219"/>
      <c r="AJ51" s="219"/>
      <c r="AK51" s="219"/>
    </row>
    <row r="52" spans="3:37" ht="17.25" customHeight="1">
      <c r="C52" s="210"/>
      <c r="D52" s="210"/>
      <c r="E52" s="210"/>
      <c r="F52" s="210"/>
      <c r="G52" s="210"/>
      <c r="H52" s="210"/>
      <c r="I52" s="210"/>
      <c r="J52" s="210"/>
      <c r="K52" s="210"/>
      <c r="L52" s="210"/>
      <c r="M52" s="210"/>
      <c r="N52" s="210"/>
      <c r="O52" s="210"/>
      <c r="P52" s="210"/>
      <c r="Q52" s="219"/>
      <c r="R52" s="219"/>
      <c r="S52" s="219"/>
      <c r="T52" s="219"/>
      <c r="U52" s="219"/>
      <c r="V52" s="219"/>
      <c r="W52" s="219"/>
      <c r="X52" s="219"/>
      <c r="Y52" s="219"/>
      <c r="Z52" s="219"/>
      <c r="AA52" s="219"/>
      <c r="AB52" s="219"/>
      <c r="AC52" s="219"/>
      <c r="AD52" s="219"/>
      <c r="AE52" s="219"/>
      <c r="AF52" s="219"/>
      <c r="AG52" s="219"/>
      <c r="AH52" s="219"/>
      <c r="AI52" s="219"/>
      <c r="AJ52" s="219"/>
      <c r="AK52" s="219"/>
    </row>
    <row r="53" spans="3:37" ht="17.25" customHeight="1">
      <c r="C53" s="210"/>
      <c r="D53" s="210"/>
      <c r="E53" s="210"/>
      <c r="F53" s="210"/>
      <c r="G53" s="210"/>
      <c r="H53" s="210"/>
      <c r="I53" s="210"/>
      <c r="J53" s="210"/>
      <c r="K53" s="210"/>
      <c r="L53" s="210"/>
      <c r="M53" s="210"/>
      <c r="N53" s="210"/>
      <c r="O53" s="210"/>
      <c r="P53" s="210"/>
      <c r="Q53" s="219"/>
      <c r="R53" s="219"/>
      <c r="S53" s="219"/>
      <c r="T53" s="219"/>
      <c r="U53" s="219"/>
      <c r="V53" s="219"/>
      <c r="W53" s="219"/>
      <c r="X53" s="219"/>
      <c r="Y53" s="219"/>
      <c r="Z53" s="219"/>
      <c r="AA53" s="219"/>
      <c r="AB53" s="219"/>
      <c r="AC53" s="219"/>
      <c r="AD53" s="219"/>
      <c r="AE53" s="219"/>
      <c r="AF53" s="219"/>
      <c r="AG53" s="219"/>
      <c r="AH53" s="219"/>
      <c r="AI53" s="219"/>
      <c r="AJ53" s="219"/>
      <c r="AK53" s="219"/>
    </row>
    <row r="54" spans="3:37" ht="17.25" customHeight="1">
      <c r="C54" s="210"/>
      <c r="D54" s="210"/>
      <c r="E54" s="210"/>
      <c r="F54" s="210"/>
      <c r="G54" s="210"/>
      <c r="H54" s="210"/>
      <c r="I54" s="210"/>
      <c r="J54" s="210"/>
      <c r="K54" s="210"/>
      <c r="L54" s="210"/>
      <c r="M54" s="210"/>
      <c r="N54" s="210"/>
      <c r="O54" s="210"/>
      <c r="P54" s="210"/>
      <c r="Q54" s="219"/>
      <c r="R54" s="219"/>
      <c r="S54" s="219"/>
      <c r="T54" s="219"/>
      <c r="U54" s="219"/>
      <c r="V54" s="219"/>
      <c r="W54" s="219"/>
      <c r="X54" s="219"/>
      <c r="Y54" s="219"/>
      <c r="Z54" s="219"/>
      <c r="AA54" s="219"/>
      <c r="AB54" s="219"/>
      <c r="AC54" s="219"/>
      <c r="AD54" s="219"/>
      <c r="AE54" s="219"/>
      <c r="AF54" s="219"/>
      <c r="AG54" s="219"/>
      <c r="AH54" s="219"/>
      <c r="AI54" s="219"/>
      <c r="AJ54" s="219"/>
      <c r="AK54" s="219"/>
    </row>
    <row r="55" spans="3:37" ht="17.25" customHeight="1">
      <c r="C55" s="210"/>
      <c r="D55" s="210"/>
      <c r="E55" s="210"/>
      <c r="F55" s="210"/>
      <c r="G55" s="210"/>
      <c r="H55" s="210"/>
      <c r="I55" s="210"/>
      <c r="J55" s="210"/>
      <c r="K55" s="210"/>
      <c r="L55" s="210"/>
      <c r="M55" s="210"/>
      <c r="N55" s="210"/>
      <c r="O55" s="210"/>
      <c r="P55" s="210"/>
      <c r="Q55" s="219"/>
      <c r="R55" s="219"/>
      <c r="S55" s="219"/>
      <c r="T55" s="219"/>
      <c r="U55" s="219"/>
      <c r="V55" s="219"/>
      <c r="W55" s="219"/>
      <c r="X55" s="219"/>
      <c r="Y55" s="219"/>
      <c r="Z55" s="219"/>
      <c r="AA55" s="219"/>
      <c r="AB55" s="219"/>
      <c r="AC55" s="219"/>
      <c r="AD55" s="219"/>
      <c r="AE55" s="219"/>
      <c r="AF55" s="219"/>
      <c r="AG55" s="219"/>
      <c r="AH55" s="219"/>
      <c r="AI55" s="219"/>
      <c r="AJ55" s="219"/>
      <c r="AK55" s="219"/>
    </row>
    <row r="56" spans="3:37" ht="17.25" customHeight="1">
      <c r="C56" s="210"/>
      <c r="D56" s="210"/>
      <c r="E56" s="210"/>
      <c r="F56" s="210"/>
      <c r="G56" s="210"/>
      <c r="H56" s="210"/>
      <c r="I56" s="210"/>
      <c r="J56" s="210"/>
      <c r="K56" s="210"/>
      <c r="L56" s="210"/>
      <c r="M56" s="210"/>
      <c r="N56" s="210"/>
      <c r="O56" s="210"/>
      <c r="P56" s="210"/>
      <c r="Q56" s="219"/>
      <c r="R56" s="219"/>
      <c r="S56" s="219"/>
      <c r="T56" s="219"/>
      <c r="U56" s="219"/>
      <c r="V56" s="219"/>
      <c r="W56" s="219"/>
      <c r="X56" s="219"/>
      <c r="Y56" s="219"/>
      <c r="Z56" s="219"/>
      <c r="AA56" s="219"/>
      <c r="AB56" s="219"/>
      <c r="AC56" s="219"/>
      <c r="AD56" s="219"/>
      <c r="AE56" s="219"/>
      <c r="AF56" s="219"/>
      <c r="AG56" s="219"/>
      <c r="AH56" s="219"/>
      <c r="AI56" s="219"/>
      <c r="AJ56" s="219"/>
      <c r="AK56" s="219"/>
    </row>
    <row r="57" spans="3:37" ht="17.25" customHeight="1">
      <c r="C57" s="210"/>
      <c r="D57" s="210"/>
      <c r="E57" s="210"/>
      <c r="F57" s="210"/>
      <c r="G57" s="210"/>
      <c r="H57" s="210"/>
      <c r="I57" s="210"/>
      <c r="J57" s="210"/>
      <c r="K57" s="210"/>
      <c r="L57" s="210"/>
      <c r="M57" s="210"/>
      <c r="N57" s="210"/>
      <c r="O57" s="210"/>
      <c r="P57" s="210"/>
      <c r="Q57" s="219"/>
      <c r="R57" s="219"/>
      <c r="S57" s="219"/>
      <c r="T57" s="219"/>
      <c r="U57" s="219"/>
      <c r="V57" s="219"/>
      <c r="W57" s="219"/>
      <c r="X57" s="219"/>
      <c r="Y57" s="219"/>
      <c r="Z57" s="219"/>
      <c r="AA57" s="219"/>
      <c r="AB57" s="219"/>
      <c r="AC57" s="219"/>
      <c r="AD57" s="219"/>
      <c r="AE57" s="219"/>
      <c r="AF57" s="219"/>
      <c r="AG57" s="219"/>
      <c r="AH57" s="219"/>
      <c r="AI57" s="219"/>
      <c r="AJ57" s="219"/>
      <c r="AK57" s="219"/>
    </row>
    <row r="58" spans="3:37" ht="17.25" customHeight="1">
      <c r="C58" s="210"/>
      <c r="D58" s="210"/>
      <c r="E58" s="210"/>
      <c r="F58" s="210"/>
      <c r="G58" s="210"/>
      <c r="H58" s="210"/>
      <c r="I58" s="210"/>
      <c r="J58" s="210"/>
      <c r="K58" s="210"/>
      <c r="L58" s="210"/>
      <c r="M58" s="210"/>
      <c r="N58" s="210"/>
      <c r="O58" s="210"/>
      <c r="P58" s="210"/>
      <c r="Q58" s="219"/>
      <c r="R58" s="219"/>
      <c r="S58" s="219"/>
      <c r="T58" s="219"/>
      <c r="U58" s="219"/>
      <c r="V58" s="219"/>
      <c r="W58" s="219"/>
      <c r="X58" s="219"/>
      <c r="Y58" s="219"/>
      <c r="Z58" s="219"/>
      <c r="AA58" s="219"/>
      <c r="AB58" s="219"/>
      <c r="AC58" s="219"/>
      <c r="AD58" s="219"/>
      <c r="AE58" s="219"/>
      <c r="AF58" s="219"/>
      <c r="AG58" s="219"/>
      <c r="AH58" s="219"/>
      <c r="AI58" s="219"/>
      <c r="AJ58" s="219"/>
      <c r="AK58" s="219"/>
    </row>
    <row r="59" spans="3:37" ht="17.25" customHeight="1">
      <c r="C59" s="210"/>
      <c r="D59" s="210"/>
      <c r="E59" s="210"/>
      <c r="F59" s="210"/>
      <c r="G59" s="210"/>
      <c r="H59" s="210"/>
      <c r="I59" s="210"/>
      <c r="J59" s="210"/>
      <c r="K59" s="210"/>
      <c r="L59" s="210"/>
      <c r="M59" s="210"/>
      <c r="N59" s="210"/>
      <c r="O59" s="210"/>
      <c r="P59" s="210"/>
      <c r="Q59" s="219"/>
      <c r="R59" s="219"/>
      <c r="S59" s="219"/>
      <c r="T59" s="219"/>
      <c r="U59" s="219"/>
      <c r="V59" s="219"/>
      <c r="W59" s="219"/>
      <c r="X59" s="219"/>
      <c r="Y59" s="219"/>
      <c r="Z59" s="219"/>
      <c r="AA59" s="219"/>
      <c r="AB59" s="219"/>
      <c r="AC59" s="219"/>
      <c r="AD59" s="219"/>
      <c r="AE59" s="219"/>
      <c r="AF59" s="219"/>
      <c r="AG59" s="219"/>
      <c r="AH59" s="219"/>
      <c r="AI59" s="219"/>
      <c r="AJ59" s="219"/>
      <c r="AK59" s="219"/>
    </row>
    <row r="60" spans="3:37" ht="17.25" customHeight="1">
      <c r="C60" s="210"/>
      <c r="D60" s="210"/>
      <c r="E60" s="210"/>
      <c r="F60" s="210"/>
      <c r="G60" s="210"/>
      <c r="H60" s="210"/>
      <c r="I60" s="210"/>
      <c r="J60" s="210"/>
      <c r="K60" s="210"/>
      <c r="L60" s="210"/>
      <c r="M60" s="210"/>
      <c r="N60" s="210"/>
      <c r="O60" s="210"/>
      <c r="P60" s="210"/>
      <c r="Q60" s="219"/>
      <c r="R60" s="219"/>
      <c r="S60" s="219"/>
      <c r="T60" s="219"/>
      <c r="U60" s="219"/>
      <c r="V60" s="219"/>
      <c r="W60" s="219"/>
      <c r="X60" s="219"/>
      <c r="Y60" s="219"/>
      <c r="Z60" s="219"/>
      <c r="AA60" s="219"/>
      <c r="AB60" s="219"/>
      <c r="AC60" s="219"/>
      <c r="AD60" s="219"/>
      <c r="AE60" s="219"/>
      <c r="AF60" s="219"/>
      <c r="AG60" s="219"/>
      <c r="AH60" s="219"/>
      <c r="AI60" s="219"/>
      <c r="AJ60" s="219"/>
      <c r="AK60" s="219"/>
    </row>
    <row r="61" spans="3:37" ht="17.25" customHeight="1">
      <c r="C61" s="210"/>
      <c r="D61" s="210"/>
      <c r="E61" s="210"/>
      <c r="F61" s="210"/>
      <c r="G61" s="210"/>
      <c r="H61" s="210"/>
      <c r="I61" s="210"/>
      <c r="J61" s="210"/>
      <c r="K61" s="210"/>
      <c r="L61" s="210"/>
      <c r="M61" s="210"/>
      <c r="N61" s="210"/>
      <c r="O61" s="210"/>
      <c r="P61" s="210"/>
      <c r="Q61" s="219"/>
      <c r="R61" s="219"/>
      <c r="S61" s="219"/>
      <c r="T61" s="219"/>
      <c r="U61" s="219"/>
      <c r="V61" s="219"/>
      <c r="W61" s="219"/>
      <c r="X61" s="219"/>
      <c r="Y61" s="219"/>
      <c r="Z61" s="219"/>
      <c r="AA61" s="219"/>
      <c r="AB61" s="219"/>
      <c r="AC61" s="219"/>
      <c r="AD61" s="219"/>
      <c r="AE61" s="219"/>
      <c r="AF61" s="219"/>
      <c r="AG61" s="219"/>
      <c r="AH61" s="219"/>
      <c r="AI61" s="219"/>
      <c r="AJ61" s="219"/>
      <c r="AK61" s="219"/>
    </row>
    <row r="62" spans="3:37" ht="17.25" customHeight="1">
      <c r="C62" s="210"/>
      <c r="D62" s="210"/>
      <c r="E62" s="210"/>
      <c r="F62" s="210"/>
      <c r="G62" s="210"/>
      <c r="H62" s="210"/>
      <c r="I62" s="210"/>
      <c r="J62" s="210"/>
      <c r="K62" s="210"/>
      <c r="L62" s="210"/>
      <c r="M62" s="210"/>
      <c r="N62" s="210"/>
      <c r="O62" s="210"/>
      <c r="P62" s="210"/>
      <c r="Q62" s="219"/>
      <c r="R62" s="219"/>
      <c r="S62" s="219"/>
      <c r="T62" s="219"/>
      <c r="U62" s="219"/>
      <c r="V62" s="219"/>
      <c r="W62" s="219"/>
      <c r="X62" s="219"/>
      <c r="Y62" s="219"/>
      <c r="Z62" s="219"/>
      <c r="AA62" s="219"/>
      <c r="AB62" s="219"/>
      <c r="AC62" s="219"/>
      <c r="AD62" s="219"/>
      <c r="AE62" s="219"/>
      <c r="AF62" s="219"/>
      <c r="AG62" s="219"/>
      <c r="AH62" s="219"/>
      <c r="AI62" s="219"/>
      <c r="AJ62" s="219"/>
      <c r="AK62" s="219"/>
    </row>
    <row r="63" spans="3:37" ht="17.25" customHeight="1">
      <c r="C63" s="210"/>
      <c r="D63" s="210"/>
      <c r="E63" s="210"/>
      <c r="F63" s="210"/>
      <c r="G63" s="210"/>
      <c r="H63" s="210"/>
      <c r="I63" s="210"/>
      <c r="J63" s="210"/>
      <c r="K63" s="210"/>
      <c r="L63" s="210"/>
      <c r="M63" s="210"/>
      <c r="N63" s="210"/>
      <c r="O63" s="210"/>
      <c r="P63" s="210"/>
      <c r="Q63" s="219"/>
      <c r="R63" s="219"/>
      <c r="S63" s="219"/>
      <c r="T63" s="219"/>
      <c r="U63" s="219"/>
      <c r="V63" s="219"/>
      <c r="W63" s="219"/>
      <c r="X63" s="219"/>
      <c r="Y63" s="219"/>
      <c r="Z63" s="219"/>
      <c r="AA63" s="219"/>
      <c r="AB63" s="219"/>
      <c r="AC63" s="219"/>
      <c r="AD63" s="219"/>
      <c r="AE63" s="219"/>
      <c r="AF63" s="219"/>
      <c r="AG63" s="219"/>
      <c r="AH63" s="219"/>
      <c r="AI63" s="219"/>
      <c r="AJ63" s="219"/>
      <c r="AK63" s="219"/>
    </row>
    <row r="64" spans="3:37" ht="17.25" customHeight="1">
      <c r="C64" s="210"/>
      <c r="D64" s="210"/>
      <c r="E64" s="210"/>
      <c r="F64" s="210"/>
      <c r="G64" s="210"/>
      <c r="H64" s="210"/>
      <c r="I64" s="210"/>
      <c r="J64" s="210"/>
      <c r="K64" s="210"/>
      <c r="L64" s="210"/>
      <c r="M64" s="210"/>
      <c r="N64" s="210"/>
      <c r="O64" s="210"/>
      <c r="P64" s="210"/>
      <c r="Q64" s="219"/>
      <c r="R64" s="219"/>
      <c r="S64" s="219"/>
      <c r="T64" s="219"/>
      <c r="U64" s="219"/>
      <c r="V64" s="219"/>
      <c r="W64" s="219"/>
      <c r="X64" s="219"/>
      <c r="Y64" s="219"/>
      <c r="Z64" s="219"/>
      <c r="AA64" s="219"/>
      <c r="AB64" s="219"/>
      <c r="AC64" s="219"/>
      <c r="AD64" s="219"/>
      <c r="AE64" s="219"/>
      <c r="AF64" s="219"/>
      <c r="AG64" s="219"/>
      <c r="AH64" s="219"/>
      <c r="AI64" s="219"/>
      <c r="AJ64" s="219"/>
      <c r="AK64" s="219"/>
    </row>
    <row r="65" spans="3:37" ht="12.75">
      <c r="C65" s="210"/>
      <c r="D65" s="210"/>
      <c r="E65" s="210"/>
      <c r="F65" s="210"/>
      <c r="G65" s="210"/>
      <c r="H65" s="210"/>
      <c r="I65" s="210"/>
      <c r="J65" s="210"/>
      <c r="K65" s="210"/>
      <c r="L65" s="210"/>
      <c r="M65" s="210"/>
      <c r="N65" s="210"/>
      <c r="O65" s="210"/>
      <c r="P65" s="210"/>
      <c r="Q65" s="219"/>
      <c r="R65" s="219"/>
      <c r="S65" s="219"/>
      <c r="T65" s="219"/>
      <c r="U65" s="219"/>
      <c r="V65" s="219"/>
      <c r="W65" s="219"/>
      <c r="X65" s="219"/>
      <c r="Y65" s="219"/>
      <c r="Z65" s="219"/>
      <c r="AA65" s="219"/>
      <c r="AB65" s="219"/>
      <c r="AC65" s="219"/>
      <c r="AD65" s="219"/>
      <c r="AE65" s="219"/>
      <c r="AF65" s="219"/>
      <c r="AG65" s="219"/>
      <c r="AH65" s="219"/>
      <c r="AI65" s="219"/>
      <c r="AJ65" s="219"/>
      <c r="AK65" s="219"/>
    </row>
    <row r="66" spans="3:37" ht="12.75">
      <c r="C66" s="210"/>
      <c r="D66" s="210"/>
      <c r="E66" s="210"/>
      <c r="F66" s="210"/>
      <c r="G66" s="210"/>
      <c r="H66" s="210"/>
      <c r="I66" s="210"/>
      <c r="J66" s="210"/>
      <c r="K66" s="210"/>
      <c r="L66" s="210"/>
      <c r="M66" s="210"/>
      <c r="N66" s="210"/>
      <c r="O66" s="210"/>
      <c r="P66" s="210"/>
      <c r="Q66" s="219"/>
      <c r="R66" s="219"/>
      <c r="S66" s="219"/>
      <c r="T66" s="219"/>
      <c r="U66" s="219"/>
      <c r="V66" s="219"/>
      <c r="W66" s="219"/>
      <c r="X66" s="219"/>
      <c r="Y66" s="219"/>
      <c r="Z66" s="219"/>
      <c r="AA66" s="219"/>
      <c r="AB66" s="219"/>
      <c r="AC66" s="219"/>
      <c r="AD66" s="219"/>
      <c r="AE66" s="219"/>
      <c r="AF66" s="219"/>
      <c r="AG66" s="219"/>
      <c r="AH66" s="219"/>
      <c r="AI66" s="219"/>
      <c r="AJ66" s="219"/>
      <c r="AK66" s="219"/>
    </row>
    <row r="67" spans="3:37" ht="12.75">
      <c r="C67" s="210"/>
      <c r="D67" s="210"/>
      <c r="E67" s="210"/>
      <c r="F67" s="210"/>
      <c r="G67" s="210"/>
      <c r="H67" s="210"/>
      <c r="I67" s="210"/>
      <c r="J67" s="210"/>
      <c r="K67" s="210"/>
      <c r="L67" s="210"/>
      <c r="M67" s="210"/>
      <c r="N67" s="210"/>
      <c r="O67" s="210"/>
      <c r="P67" s="210"/>
      <c r="Q67" s="219"/>
      <c r="R67" s="219"/>
      <c r="S67" s="219"/>
      <c r="T67" s="219"/>
      <c r="U67" s="219"/>
      <c r="V67" s="219"/>
      <c r="W67" s="219"/>
      <c r="X67" s="219"/>
      <c r="Y67" s="219"/>
      <c r="Z67" s="219"/>
      <c r="AA67" s="219"/>
      <c r="AB67" s="219"/>
      <c r="AC67" s="219"/>
      <c r="AD67" s="219"/>
      <c r="AE67" s="219"/>
      <c r="AF67" s="219"/>
      <c r="AG67" s="219"/>
      <c r="AH67" s="219"/>
      <c r="AI67" s="219"/>
      <c r="AJ67" s="219"/>
      <c r="AK67" s="219"/>
    </row>
    <row r="68" spans="3:37" ht="12.75">
      <c r="C68" s="210"/>
      <c r="D68" s="210"/>
      <c r="E68" s="210"/>
      <c r="F68" s="210"/>
      <c r="G68" s="210"/>
      <c r="H68" s="210"/>
      <c r="I68" s="210"/>
      <c r="J68" s="210"/>
      <c r="K68" s="210"/>
      <c r="L68" s="210"/>
      <c r="M68" s="210"/>
      <c r="N68" s="210"/>
      <c r="O68" s="210"/>
      <c r="P68" s="210"/>
      <c r="Q68" s="219"/>
      <c r="R68" s="219"/>
      <c r="S68" s="219"/>
      <c r="T68" s="219"/>
      <c r="U68" s="219"/>
      <c r="V68" s="219"/>
      <c r="W68" s="219"/>
      <c r="X68" s="219"/>
      <c r="Y68" s="219"/>
      <c r="Z68" s="219"/>
      <c r="AA68" s="219"/>
      <c r="AB68" s="219"/>
      <c r="AC68" s="219"/>
      <c r="AD68" s="219"/>
      <c r="AE68" s="219"/>
      <c r="AF68" s="219"/>
      <c r="AG68" s="219"/>
      <c r="AH68" s="219"/>
      <c r="AI68" s="219"/>
      <c r="AJ68" s="219"/>
      <c r="AK68" s="219"/>
    </row>
    <row r="69" spans="3:37" ht="12.75">
      <c r="C69" s="210"/>
      <c r="D69" s="210"/>
      <c r="E69" s="210"/>
      <c r="F69" s="210"/>
      <c r="G69" s="210"/>
      <c r="H69" s="210"/>
      <c r="I69" s="210"/>
      <c r="J69" s="210"/>
      <c r="K69" s="210"/>
      <c r="L69" s="210"/>
      <c r="M69" s="210"/>
      <c r="N69" s="210"/>
      <c r="O69" s="210"/>
      <c r="P69" s="210"/>
      <c r="Q69" s="219"/>
      <c r="R69" s="219"/>
      <c r="S69" s="219"/>
      <c r="T69" s="219"/>
      <c r="U69" s="219"/>
      <c r="V69" s="219"/>
      <c r="W69" s="219"/>
      <c r="X69" s="219"/>
      <c r="Y69" s="219"/>
      <c r="Z69" s="219"/>
      <c r="AA69" s="219"/>
      <c r="AB69" s="219"/>
      <c r="AC69" s="219"/>
      <c r="AD69" s="219"/>
      <c r="AE69" s="219"/>
      <c r="AF69" s="219"/>
      <c r="AG69" s="219"/>
      <c r="AH69" s="219"/>
      <c r="AI69" s="219"/>
      <c r="AJ69" s="219"/>
      <c r="AK69" s="219"/>
    </row>
    <row r="70" spans="3:37" ht="12.75">
      <c r="C70" s="210"/>
      <c r="D70" s="210"/>
      <c r="E70" s="210"/>
      <c r="F70" s="210"/>
      <c r="G70" s="210"/>
      <c r="H70" s="210"/>
      <c r="I70" s="210"/>
      <c r="J70" s="210"/>
      <c r="K70" s="210"/>
      <c r="L70" s="210"/>
      <c r="M70" s="210"/>
      <c r="N70" s="210"/>
      <c r="O70" s="210"/>
      <c r="P70" s="210"/>
      <c r="Q70" s="219"/>
      <c r="R70" s="219"/>
      <c r="S70" s="219"/>
      <c r="T70" s="219"/>
      <c r="U70" s="219"/>
      <c r="V70" s="219"/>
      <c r="W70" s="219"/>
      <c r="X70" s="219"/>
      <c r="Y70" s="219"/>
      <c r="Z70" s="219"/>
      <c r="AA70" s="219"/>
      <c r="AB70" s="219"/>
      <c r="AC70" s="219"/>
      <c r="AD70" s="219"/>
      <c r="AE70" s="219"/>
      <c r="AF70" s="219"/>
      <c r="AG70" s="219"/>
      <c r="AH70" s="219"/>
      <c r="AI70" s="219"/>
      <c r="AJ70" s="219"/>
      <c r="AK70" s="219"/>
    </row>
    <row r="71" spans="3:37" ht="12.75">
      <c r="C71" s="210"/>
      <c r="D71" s="210"/>
      <c r="E71" s="210"/>
      <c r="F71" s="210"/>
      <c r="G71" s="210"/>
      <c r="H71" s="210"/>
      <c r="I71" s="210"/>
      <c r="J71" s="210"/>
      <c r="K71" s="210"/>
      <c r="L71" s="210"/>
      <c r="M71" s="210"/>
      <c r="N71" s="210"/>
      <c r="O71" s="210"/>
      <c r="P71" s="210"/>
      <c r="Q71" s="219"/>
      <c r="R71" s="219"/>
      <c r="S71" s="219"/>
      <c r="T71" s="219"/>
      <c r="U71" s="219"/>
      <c r="V71" s="219"/>
      <c r="W71" s="219"/>
      <c r="X71" s="219"/>
      <c r="Y71" s="219"/>
      <c r="Z71" s="219"/>
      <c r="AA71" s="219"/>
      <c r="AB71" s="219"/>
      <c r="AC71" s="219"/>
      <c r="AD71" s="219"/>
      <c r="AE71" s="219"/>
      <c r="AF71" s="219"/>
      <c r="AG71" s="219"/>
      <c r="AH71" s="219"/>
      <c r="AI71" s="219"/>
      <c r="AJ71" s="219"/>
      <c r="AK71" s="219"/>
    </row>
    <row r="72" spans="3:37" ht="12.75">
      <c r="C72" s="210"/>
      <c r="D72" s="210"/>
      <c r="E72" s="210"/>
      <c r="F72" s="210"/>
      <c r="G72" s="210"/>
      <c r="H72" s="210"/>
      <c r="I72" s="210"/>
      <c r="J72" s="210"/>
      <c r="K72" s="210"/>
      <c r="L72" s="210"/>
      <c r="M72" s="210"/>
      <c r="N72" s="210"/>
      <c r="O72" s="210"/>
      <c r="P72" s="210"/>
      <c r="Q72" s="219"/>
      <c r="R72" s="219"/>
      <c r="S72" s="219"/>
      <c r="T72" s="219"/>
      <c r="U72" s="219"/>
      <c r="V72" s="219"/>
      <c r="W72" s="219"/>
      <c r="X72" s="219"/>
      <c r="Y72" s="219"/>
      <c r="Z72" s="219"/>
      <c r="AA72" s="219"/>
      <c r="AB72" s="219"/>
      <c r="AC72" s="219"/>
      <c r="AD72" s="219"/>
      <c r="AE72" s="219"/>
      <c r="AF72" s="219"/>
      <c r="AG72" s="219"/>
      <c r="AH72" s="219"/>
      <c r="AI72" s="219"/>
      <c r="AJ72" s="219"/>
      <c r="AK72" s="219"/>
    </row>
    <row r="73" spans="3:37" ht="12.75">
      <c r="C73" s="210"/>
      <c r="D73" s="210"/>
      <c r="E73" s="210"/>
      <c r="F73" s="210"/>
      <c r="G73" s="210"/>
      <c r="H73" s="210"/>
      <c r="I73" s="210"/>
      <c r="J73" s="210"/>
      <c r="K73" s="210"/>
      <c r="L73" s="210"/>
      <c r="M73" s="210"/>
      <c r="N73" s="210"/>
      <c r="O73" s="210"/>
      <c r="P73" s="210"/>
      <c r="Q73" s="219"/>
      <c r="R73" s="219"/>
      <c r="S73" s="219"/>
      <c r="T73" s="219"/>
      <c r="U73" s="219"/>
      <c r="V73" s="219"/>
      <c r="W73" s="219"/>
      <c r="X73" s="219"/>
      <c r="Y73" s="219"/>
      <c r="Z73" s="219"/>
      <c r="AA73" s="219"/>
      <c r="AB73" s="219"/>
      <c r="AC73" s="219"/>
      <c r="AD73" s="219"/>
      <c r="AE73" s="219"/>
      <c r="AF73" s="219"/>
      <c r="AG73" s="219"/>
      <c r="AH73" s="219"/>
      <c r="AI73" s="219"/>
      <c r="AJ73" s="219"/>
      <c r="AK73" s="219"/>
    </row>
    <row r="74" spans="3:37" ht="12.75">
      <c r="C74" s="210"/>
      <c r="D74" s="210"/>
      <c r="E74" s="210"/>
      <c r="F74" s="210"/>
      <c r="G74" s="210"/>
      <c r="H74" s="210"/>
      <c r="I74" s="210"/>
      <c r="J74" s="210"/>
      <c r="K74" s="210"/>
      <c r="L74" s="210"/>
      <c r="M74" s="210"/>
      <c r="N74" s="210"/>
      <c r="O74" s="210"/>
      <c r="P74" s="210"/>
      <c r="Q74" s="219"/>
      <c r="R74" s="219"/>
      <c r="S74" s="219"/>
      <c r="T74" s="219"/>
      <c r="U74" s="219"/>
      <c r="V74" s="219"/>
      <c r="W74" s="219"/>
      <c r="X74" s="219"/>
      <c r="Y74" s="219"/>
      <c r="Z74" s="219"/>
      <c r="AA74" s="219"/>
      <c r="AB74" s="219"/>
      <c r="AC74" s="219"/>
      <c r="AD74" s="219"/>
      <c r="AE74" s="219"/>
      <c r="AF74" s="219"/>
      <c r="AG74" s="219"/>
      <c r="AH74" s="219"/>
      <c r="AI74" s="219"/>
      <c r="AJ74" s="219"/>
      <c r="AK74" s="219"/>
    </row>
    <row r="75" spans="3:37" ht="12.75">
      <c r="C75" s="210"/>
      <c r="D75" s="210"/>
      <c r="E75" s="210"/>
      <c r="F75" s="210"/>
      <c r="G75" s="210"/>
      <c r="H75" s="210"/>
      <c r="I75" s="210"/>
      <c r="J75" s="210"/>
      <c r="K75" s="210"/>
      <c r="L75" s="210"/>
      <c r="M75" s="210"/>
      <c r="N75" s="210"/>
      <c r="O75" s="210"/>
      <c r="P75" s="210"/>
      <c r="Q75" s="219"/>
      <c r="R75" s="219"/>
      <c r="S75" s="219"/>
      <c r="T75" s="219"/>
      <c r="U75" s="219"/>
      <c r="V75" s="219"/>
      <c r="W75" s="219"/>
      <c r="X75" s="219"/>
      <c r="Y75" s="219"/>
      <c r="Z75" s="219"/>
      <c r="AA75" s="219"/>
      <c r="AB75" s="219"/>
      <c r="AC75" s="219"/>
      <c r="AD75" s="219"/>
      <c r="AE75" s="219"/>
      <c r="AF75" s="219"/>
      <c r="AG75" s="219"/>
      <c r="AH75" s="219"/>
      <c r="AI75" s="219"/>
      <c r="AJ75" s="219"/>
      <c r="AK75" s="219"/>
    </row>
    <row r="76" spans="3:37" ht="12.75">
      <c r="C76" s="210"/>
      <c r="D76" s="210"/>
      <c r="E76" s="210"/>
      <c r="F76" s="210"/>
      <c r="G76" s="210"/>
      <c r="H76" s="210"/>
      <c r="I76" s="210"/>
      <c r="J76" s="210"/>
      <c r="K76" s="210"/>
      <c r="L76" s="210"/>
      <c r="M76" s="210"/>
      <c r="N76" s="210"/>
      <c r="O76" s="210"/>
      <c r="P76" s="210"/>
      <c r="Q76" s="219"/>
      <c r="R76" s="219"/>
      <c r="S76" s="219"/>
      <c r="T76" s="219"/>
      <c r="U76" s="219"/>
      <c r="V76" s="219"/>
      <c r="W76" s="219"/>
      <c r="X76" s="219"/>
      <c r="Y76" s="219"/>
      <c r="Z76" s="219"/>
      <c r="AA76" s="219"/>
      <c r="AB76" s="219"/>
      <c r="AC76" s="219"/>
      <c r="AD76" s="219"/>
      <c r="AE76" s="219"/>
      <c r="AF76" s="219"/>
      <c r="AG76" s="219"/>
      <c r="AH76" s="219"/>
      <c r="AI76" s="219"/>
      <c r="AJ76" s="219"/>
      <c r="AK76" s="219"/>
    </row>
    <row r="77" spans="3:37" ht="12.75">
      <c r="C77" s="210"/>
      <c r="D77" s="210"/>
      <c r="E77" s="210"/>
      <c r="F77" s="210"/>
      <c r="G77" s="210"/>
      <c r="H77" s="210"/>
      <c r="I77" s="210"/>
      <c r="J77" s="210"/>
      <c r="K77" s="210"/>
      <c r="L77" s="210"/>
      <c r="M77" s="210"/>
      <c r="N77" s="210"/>
      <c r="O77" s="210"/>
      <c r="P77" s="210"/>
      <c r="Q77" s="219"/>
      <c r="R77" s="219"/>
      <c r="S77" s="219"/>
      <c r="T77" s="219"/>
      <c r="U77" s="219"/>
      <c r="V77" s="219"/>
      <c r="W77" s="219"/>
      <c r="X77" s="219"/>
      <c r="Y77" s="219"/>
      <c r="Z77" s="219"/>
      <c r="AA77" s="219"/>
      <c r="AB77" s="219"/>
      <c r="AC77" s="219"/>
      <c r="AD77" s="219"/>
      <c r="AE77" s="219"/>
      <c r="AF77" s="219"/>
      <c r="AG77" s="219"/>
      <c r="AH77" s="219"/>
      <c r="AI77" s="219"/>
      <c r="AJ77" s="219"/>
      <c r="AK77" s="219"/>
    </row>
    <row r="78" spans="3:37" ht="12.75">
      <c r="C78" s="210"/>
      <c r="D78" s="210"/>
      <c r="E78" s="210"/>
      <c r="F78" s="210"/>
      <c r="G78" s="210"/>
      <c r="H78" s="210"/>
      <c r="I78" s="210"/>
      <c r="J78" s="210"/>
      <c r="K78" s="210"/>
      <c r="L78" s="210"/>
      <c r="M78" s="210"/>
      <c r="N78" s="210"/>
      <c r="O78" s="210"/>
      <c r="P78" s="210"/>
      <c r="Q78" s="219"/>
      <c r="R78" s="219"/>
      <c r="S78" s="219"/>
      <c r="T78" s="219"/>
      <c r="U78" s="219"/>
      <c r="V78" s="219"/>
      <c r="W78" s="219"/>
      <c r="X78" s="219"/>
      <c r="Y78" s="219"/>
      <c r="Z78" s="219"/>
      <c r="AA78" s="219"/>
      <c r="AB78" s="219"/>
      <c r="AC78" s="219"/>
      <c r="AD78" s="219"/>
      <c r="AE78" s="219"/>
      <c r="AF78" s="219"/>
      <c r="AG78" s="219"/>
      <c r="AH78" s="219"/>
      <c r="AI78" s="219"/>
      <c r="AJ78" s="219"/>
      <c r="AK78" s="219"/>
    </row>
    <row r="79" spans="3:37" ht="12.75">
      <c r="C79" s="210"/>
      <c r="D79" s="210"/>
      <c r="E79" s="210"/>
      <c r="F79" s="210"/>
      <c r="G79" s="210"/>
      <c r="H79" s="210"/>
      <c r="I79" s="210"/>
      <c r="J79" s="210"/>
      <c r="K79" s="210"/>
      <c r="L79" s="210"/>
      <c r="M79" s="210"/>
      <c r="N79" s="210"/>
      <c r="O79" s="210"/>
      <c r="P79" s="210"/>
      <c r="Q79" s="219"/>
      <c r="R79" s="219"/>
      <c r="S79" s="219"/>
      <c r="T79" s="219"/>
      <c r="U79" s="219"/>
      <c r="V79" s="219"/>
      <c r="W79" s="219"/>
      <c r="X79" s="219"/>
      <c r="Y79" s="219"/>
      <c r="Z79" s="219"/>
      <c r="AA79" s="219"/>
      <c r="AB79" s="219"/>
      <c r="AC79" s="219"/>
      <c r="AD79" s="219"/>
      <c r="AE79" s="219"/>
      <c r="AF79" s="219"/>
      <c r="AG79" s="219"/>
      <c r="AH79" s="219"/>
      <c r="AI79" s="219"/>
      <c r="AJ79" s="219"/>
      <c r="AK79" s="219"/>
    </row>
    <row r="80" spans="3:37" ht="12.75">
      <c r="C80" s="210"/>
      <c r="D80" s="210"/>
      <c r="E80" s="210"/>
      <c r="F80" s="210"/>
      <c r="G80" s="210"/>
      <c r="H80" s="210"/>
      <c r="I80" s="210"/>
      <c r="J80" s="210"/>
      <c r="K80" s="210"/>
      <c r="L80" s="210"/>
      <c r="M80" s="210"/>
      <c r="N80" s="210"/>
      <c r="O80" s="210"/>
      <c r="P80" s="210"/>
      <c r="Q80" s="219"/>
      <c r="R80" s="219"/>
      <c r="S80" s="219"/>
      <c r="T80" s="219"/>
      <c r="U80" s="219"/>
      <c r="V80" s="219"/>
      <c r="W80" s="219"/>
      <c r="X80" s="219"/>
      <c r="Y80" s="219"/>
      <c r="Z80" s="219"/>
      <c r="AA80" s="219"/>
      <c r="AB80" s="219"/>
      <c r="AC80" s="219"/>
      <c r="AD80" s="219"/>
      <c r="AE80" s="219"/>
      <c r="AF80" s="219"/>
      <c r="AG80" s="219"/>
      <c r="AH80" s="219"/>
      <c r="AI80" s="219"/>
      <c r="AJ80" s="219"/>
      <c r="AK80" s="219"/>
    </row>
    <row r="81" spans="3:37" ht="12.75">
      <c r="C81" s="210"/>
      <c r="D81" s="210"/>
      <c r="E81" s="210"/>
      <c r="F81" s="210"/>
      <c r="G81" s="210"/>
      <c r="H81" s="210"/>
      <c r="I81" s="210"/>
      <c r="J81" s="210"/>
      <c r="K81" s="210"/>
      <c r="L81" s="210"/>
      <c r="M81" s="210"/>
      <c r="N81" s="210"/>
      <c r="O81" s="210"/>
      <c r="P81" s="210"/>
      <c r="Q81" s="219"/>
      <c r="R81" s="219"/>
      <c r="S81" s="219"/>
      <c r="T81" s="219"/>
      <c r="U81" s="219"/>
      <c r="V81" s="219"/>
      <c r="W81" s="219"/>
      <c r="X81" s="219"/>
      <c r="Y81" s="219"/>
      <c r="Z81" s="219"/>
      <c r="AA81" s="219"/>
      <c r="AB81" s="219"/>
      <c r="AC81" s="219"/>
      <c r="AD81" s="219"/>
      <c r="AE81" s="219"/>
      <c r="AF81" s="219"/>
      <c r="AG81" s="219"/>
      <c r="AH81" s="219"/>
      <c r="AI81" s="219"/>
      <c r="AJ81" s="219"/>
      <c r="AK81" s="219"/>
    </row>
    <row r="82" spans="3:37" ht="12.75">
      <c r="C82" s="210"/>
      <c r="D82" s="210"/>
      <c r="E82" s="210"/>
      <c r="F82" s="210"/>
      <c r="G82" s="210"/>
      <c r="H82" s="210"/>
      <c r="I82" s="210"/>
      <c r="J82" s="210"/>
      <c r="K82" s="210"/>
      <c r="L82" s="210"/>
      <c r="M82" s="210"/>
      <c r="N82" s="210"/>
      <c r="O82" s="210"/>
      <c r="P82" s="210"/>
      <c r="Q82" s="219"/>
      <c r="R82" s="219"/>
      <c r="S82" s="219"/>
      <c r="T82" s="219"/>
      <c r="U82" s="219"/>
      <c r="V82" s="219"/>
      <c r="W82" s="219"/>
      <c r="X82" s="219"/>
      <c r="Y82" s="219"/>
      <c r="Z82" s="219"/>
      <c r="AA82" s="219"/>
      <c r="AB82" s="219"/>
      <c r="AC82" s="219"/>
      <c r="AD82" s="219"/>
      <c r="AE82" s="219"/>
      <c r="AF82" s="219"/>
      <c r="AG82" s="219"/>
      <c r="AH82" s="219"/>
      <c r="AI82" s="219"/>
      <c r="AJ82" s="219"/>
      <c r="AK82" s="219"/>
    </row>
    <row r="83" spans="3:37" ht="12.75">
      <c r="C83" s="210"/>
      <c r="D83" s="210"/>
      <c r="E83" s="210"/>
      <c r="F83" s="210"/>
      <c r="G83" s="210"/>
      <c r="H83" s="210"/>
      <c r="I83" s="210"/>
      <c r="J83" s="210"/>
      <c r="K83" s="210"/>
      <c r="L83" s="210"/>
      <c r="M83" s="210"/>
      <c r="N83" s="210"/>
      <c r="O83" s="210"/>
      <c r="P83" s="210"/>
      <c r="Q83" s="219"/>
      <c r="R83" s="219"/>
      <c r="S83" s="219"/>
      <c r="T83" s="219"/>
      <c r="U83" s="219"/>
      <c r="V83" s="219"/>
      <c r="W83" s="219"/>
      <c r="X83" s="219"/>
      <c r="Y83" s="219"/>
      <c r="Z83" s="219"/>
      <c r="AA83" s="219"/>
      <c r="AB83" s="219"/>
      <c r="AC83" s="219"/>
      <c r="AD83" s="219"/>
      <c r="AE83" s="219"/>
      <c r="AF83" s="219"/>
      <c r="AG83" s="219"/>
      <c r="AH83" s="219"/>
      <c r="AI83" s="219"/>
      <c r="AJ83" s="219"/>
      <c r="AK83" s="219"/>
    </row>
    <row r="84" spans="3:37" ht="12.75">
      <c r="C84" s="210"/>
      <c r="D84" s="210"/>
      <c r="E84" s="210"/>
      <c r="F84" s="210"/>
      <c r="G84" s="210"/>
      <c r="H84" s="210"/>
      <c r="I84" s="210"/>
      <c r="J84" s="210"/>
      <c r="K84" s="210"/>
      <c r="L84" s="210"/>
      <c r="M84" s="210"/>
      <c r="N84" s="210"/>
      <c r="O84" s="210"/>
      <c r="P84" s="210"/>
      <c r="Q84" s="219"/>
      <c r="R84" s="219"/>
      <c r="S84" s="219"/>
      <c r="T84" s="219"/>
      <c r="U84" s="219"/>
      <c r="V84" s="219"/>
      <c r="W84" s="219"/>
      <c r="X84" s="219"/>
      <c r="Y84" s="219"/>
      <c r="Z84" s="219"/>
      <c r="AA84" s="219"/>
      <c r="AB84" s="219"/>
      <c r="AC84" s="219"/>
      <c r="AD84" s="219"/>
      <c r="AE84" s="219"/>
      <c r="AF84" s="219"/>
      <c r="AG84" s="219"/>
      <c r="AH84" s="219"/>
      <c r="AI84" s="219"/>
      <c r="AJ84" s="219"/>
      <c r="AK84" s="219"/>
    </row>
    <row r="85" spans="3:37" ht="12.75">
      <c r="C85" s="210"/>
      <c r="D85" s="210"/>
      <c r="E85" s="210"/>
      <c r="F85" s="210"/>
      <c r="G85" s="210"/>
      <c r="H85" s="210"/>
      <c r="I85" s="210"/>
      <c r="J85" s="210"/>
      <c r="K85" s="210"/>
      <c r="L85" s="210"/>
      <c r="M85" s="210"/>
      <c r="N85" s="210"/>
      <c r="O85" s="210"/>
      <c r="P85" s="210"/>
      <c r="Q85" s="219"/>
      <c r="R85" s="219"/>
      <c r="S85" s="219"/>
      <c r="T85" s="219"/>
      <c r="U85" s="219"/>
      <c r="V85" s="219"/>
      <c r="W85" s="219"/>
      <c r="X85" s="219"/>
      <c r="Y85" s="219"/>
      <c r="Z85" s="219"/>
      <c r="AA85" s="219"/>
      <c r="AB85" s="219"/>
      <c r="AC85" s="219"/>
      <c r="AD85" s="219"/>
      <c r="AE85" s="219"/>
      <c r="AF85" s="219"/>
      <c r="AG85" s="219"/>
      <c r="AH85" s="219"/>
      <c r="AI85" s="219"/>
      <c r="AJ85" s="219"/>
      <c r="AK85" s="219"/>
    </row>
    <row r="86" spans="3:37" ht="12.75">
      <c r="C86" s="210"/>
      <c r="D86" s="210"/>
      <c r="E86" s="210"/>
      <c r="F86" s="210"/>
      <c r="G86" s="210"/>
      <c r="H86" s="210"/>
      <c r="I86" s="210"/>
      <c r="J86" s="210"/>
      <c r="K86" s="210"/>
      <c r="L86" s="210"/>
      <c r="M86" s="210"/>
      <c r="N86" s="210"/>
      <c r="O86" s="210"/>
      <c r="P86" s="210"/>
      <c r="Q86" s="219"/>
      <c r="R86" s="219"/>
      <c r="S86" s="219"/>
      <c r="T86" s="219"/>
      <c r="U86" s="219"/>
      <c r="V86" s="219"/>
      <c r="W86" s="219"/>
      <c r="X86" s="219"/>
      <c r="Y86" s="219"/>
      <c r="Z86" s="219"/>
      <c r="AA86" s="219"/>
      <c r="AB86" s="219"/>
      <c r="AC86" s="219"/>
      <c r="AD86" s="219"/>
      <c r="AE86" s="219"/>
      <c r="AF86" s="219"/>
      <c r="AG86" s="219"/>
      <c r="AH86" s="219"/>
      <c r="AI86" s="219"/>
      <c r="AJ86" s="219"/>
      <c r="AK86" s="219"/>
    </row>
    <row r="87" spans="3:37" ht="12.75">
      <c r="C87" s="210"/>
      <c r="D87" s="210"/>
      <c r="E87" s="210"/>
      <c r="F87" s="210"/>
      <c r="G87" s="210"/>
      <c r="H87" s="210"/>
      <c r="I87" s="210"/>
      <c r="J87" s="210"/>
      <c r="K87" s="210"/>
      <c r="L87" s="210"/>
      <c r="M87" s="210"/>
      <c r="N87" s="210"/>
      <c r="O87" s="210"/>
      <c r="P87" s="210"/>
      <c r="Q87" s="219"/>
      <c r="R87" s="219"/>
      <c r="S87" s="219"/>
      <c r="T87" s="219"/>
      <c r="U87" s="219"/>
      <c r="V87" s="219"/>
      <c r="W87" s="219"/>
      <c r="X87" s="219"/>
      <c r="Y87" s="219"/>
      <c r="Z87" s="219"/>
      <c r="AA87" s="219"/>
      <c r="AB87" s="219"/>
      <c r="AC87" s="219"/>
      <c r="AD87" s="219"/>
      <c r="AE87" s="219"/>
      <c r="AF87" s="219"/>
      <c r="AG87" s="219"/>
      <c r="AH87" s="219"/>
      <c r="AI87" s="219"/>
      <c r="AJ87" s="219"/>
      <c r="AK87" s="219"/>
    </row>
    <row r="88" spans="3:37" ht="12.75">
      <c r="C88" s="210"/>
      <c r="D88" s="210"/>
      <c r="E88" s="210"/>
      <c r="F88" s="210"/>
      <c r="G88" s="210"/>
      <c r="H88" s="210"/>
      <c r="I88" s="210"/>
      <c r="J88" s="210"/>
      <c r="K88" s="210"/>
      <c r="L88" s="210"/>
      <c r="M88" s="210"/>
      <c r="N88" s="210"/>
      <c r="O88" s="210"/>
      <c r="P88" s="210"/>
      <c r="Q88" s="219"/>
      <c r="R88" s="219"/>
      <c r="S88" s="219"/>
      <c r="T88" s="219"/>
      <c r="U88" s="219"/>
      <c r="V88" s="219"/>
      <c r="W88" s="219"/>
      <c r="X88" s="219"/>
      <c r="Y88" s="219"/>
      <c r="Z88" s="219"/>
      <c r="AA88" s="219"/>
      <c r="AB88" s="219"/>
      <c r="AC88" s="219"/>
      <c r="AD88" s="219"/>
      <c r="AE88" s="219"/>
      <c r="AF88" s="219"/>
      <c r="AG88" s="219"/>
      <c r="AH88" s="219"/>
      <c r="AI88" s="219"/>
      <c r="AJ88" s="219"/>
      <c r="AK88" s="219"/>
    </row>
    <row r="89" spans="3:37" ht="12.75">
      <c r="C89" s="210"/>
      <c r="D89" s="210"/>
      <c r="E89" s="210"/>
      <c r="F89" s="210"/>
      <c r="G89" s="210"/>
      <c r="H89" s="210"/>
      <c r="I89" s="210"/>
      <c r="J89" s="210"/>
      <c r="K89" s="210"/>
      <c r="L89" s="210"/>
      <c r="M89" s="210"/>
      <c r="N89" s="210"/>
      <c r="O89" s="210"/>
      <c r="P89" s="210"/>
      <c r="Q89" s="219"/>
      <c r="R89" s="219"/>
      <c r="S89" s="219"/>
      <c r="T89" s="219"/>
      <c r="U89" s="219"/>
      <c r="V89" s="219"/>
      <c r="W89" s="219"/>
      <c r="X89" s="219"/>
      <c r="Y89" s="219"/>
      <c r="Z89" s="219"/>
      <c r="AA89" s="219"/>
      <c r="AB89" s="219"/>
      <c r="AC89" s="219"/>
      <c r="AD89" s="219"/>
      <c r="AE89" s="219"/>
      <c r="AF89" s="219"/>
      <c r="AG89" s="219"/>
      <c r="AH89" s="219"/>
      <c r="AI89" s="219"/>
      <c r="AJ89" s="219"/>
      <c r="AK89" s="219"/>
    </row>
    <row r="90" spans="3:37" ht="12.75">
      <c r="C90" s="210"/>
      <c r="D90" s="210"/>
      <c r="E90" s="210"/>
      <c r="F90" s="210"/>
      <c r="G90" s="210"/>
      <c r="H90" s="210"/>
      <c r="I90" s="210"/>
      <c r="J90" s="210"/>
      <c r="K90" s="210"/>
      <c r="L90" s="210"/>
      <c r="M90" s="210"/>
      <c r="N90" s="210"/>
      <c r="O90" s="210"/>
      <c r="P90" s="210"/>
      <c r="Q90" s="219"/>
      <c r="R90" s="219"/>
      <c r="S90" s="219"/>
      <c r="T90" s="219"/>
      <c r="U90" s="219"/>
      <c r="V90" s="219"/>
      <c r="W90" s="219"/>
      <c r="X90" s="219"/>
      <c r="Y90" s="219"/>
      <c r="Z90" s="219"/>
      <c r="AA90" s="219"/>
      <c r="AB90" s="219"/>
      <c r="AC90" s="219"/>
      <c r="AD90" s="219"/>
      <c r="AE90" s="219"/>
      <c r="AF90" s="219"/>
      <c r="AG90" s="219"/>
      <c r="AH90" s="219"/>
      <c r="AI90" s="219"/>
      <c r="AJ90" s="219"/>
      <c r="AK90" s="219"/>
    </row>
    <row r="91" spans="3:37" ht="12.75">
      <c r="C91" s="210"/>
      <c r="D91" s="210"/>
      <c r="E91" s="210"/>
      <c r="F91" s="210"/>
      <c r="G91" s="210"/>
      <c r="H91" s="210"/>
      <c r="I91" s="210"/>
      <c r="J91" s="210"/>
      <c r="K91" s="210"/>
      <c r="L91" s="210"/>
      <c r="M91" s="210"/>
      <c r="N91" s="210"/>
      <c r="O91" s="210"/>
      <c r="P91" s="210"/>
      <c r="Q91" s="219"/>
      <c r="R91" s="219"/>
      <c r="S91" s="219"/>
      <c r="T91" s="219"/>
      <c r="U91" s="219"/>
      <c r="V91" s="219"/>
      <c r="W91" s="219"/>
      <c r="X91" s="219"/>
      <c r="Y91" s="219"/>
      <c r="Z91" s="219"/>
      <c r="AA91" s="219"/>
      <c r="AB91" s="219"/>
      <c r="AC91" s="219"/>
      <c r="AD91" s="219"/>
      <c r="AE91" s="219"/>
      <c r="AF91" s="219"/>
      <c r="AG91" s="219"/>
      <c r="AH91" s="219"/>
      <c r="AI91" s="219"/>
      <c r="AJ91" s="219"/>
      <c r="AK91" s="219"/>
    </row>
    <row r="92" spans="3:37" ht="12.75">
      <c r="C92" s="210"/>
      <c r="D92" s="210"/>
      <c r="E92" s="210"/>
      <c r="F92" s="210"/>
      <c r="G92" s="210"/>
      <c r="H92" s="210"/>
      <c r="I92" s="210"/>
      <c r="J92" s="210"/>
      <c r="K92" s="210"/>
      <c r="L92" s="210"/>
      <c r="M92" s="210"/>
      <c r="N92" s="210"/>
      <c r="O92" s="210"/>
      <c r="P92" s="210"/>
      <c r="Q92" s="219"/>
      <c r="R92" s="219"/>
      <c r="S92" s="219"/>
      <c r="T92" s="219"/>
      <c r="U92" s="219"/>
      <c r="V92" s="219"/>
      <c r="W92" s="219"/>
      <c r="X92" s="219"/>
      <c r="Y92" s="219"/>
      <c r="Z92" s="219"/>
      <c r="AA92" s="219"/>
      <c r="AB92" s="219"/>
      <c r="AC92" s="219"/>
      <c r="AD92" s="219"/>
      <c r="AE92" s="219"/>
      <c r="AF92" s="219"/>
      <c r="AG92" s="219"/>
      <c r="AH92" s="219"/>
      <c r="AI92" s="219"/>
      <c r="AJ92" s="219"/>
      <c r="AK92" s="219"/>
    </row>
    <row r="93" spans="3:37" ht="12.75">
      <c r="C93" s="210"/>
      <c r="D93" s="210"/>
      <c r="E93" s="210"/>
      <c r="F93" s="210"/>
      <c r="G93" s="210"/>
      <c r="H93" s="210"/>
      <c r="I93" s="210"/>
      <c r="J93" s="210"/>
      <c r="K93" s="210"/>
      <c r="L93" s="210"/>
      <c r="M93" s="210"/>
      <c r="N93" s="210"/>
      <c r="O93" s="210"/>
      <c r="P93" s="210"/>
      <c r="Q93" s="219"/>
      <c r="R93" s="219"/>
      <c r="S93" s="219"/>
      <c r="T93" s="219"/>
      <c r="U93" s="219"/>
      <c r="V93" s="219"/>
      <c r="W93" s="219"/>
      <c r="X93" s="219"/>
      <c r="Y93" s="219"/>
      <c r="Z93" s="219"/>
      <c r="AA93" s="219"/>
      <c r="AB93" s="219"/>
      <c r="AC93" s="219"/>
      <c r="AD93" s="219"/>
      <c r="AE93" s="219"/>
      <c r="AF93" s="219"/>
      <c r="AG93" s="219"/>
      <c r="AH93" s="219"/>
      <c r="AI93" s="219"/>
      <c r="AJ93" s="219"/>
      <c r="AK93" s="219"/>
    </row>
    <row r="94" spans="3:37" ht="12.75">
      <c r="C94" s="210"/>
      <c r="D94" s="210"/>
      <c r="E94" s="210"/>
      <c r="F94" s="210"/>
      <c r="G94" s="210"/>
      <c r="H94" s="210"/>
      <c r="I94" s="210"/>
      <c r="J94" s="210"/>
      <c r="K94" s="210"/>
      <c r="L94" s="210"/>
      <c r="M94" s="210"/>
      <c r="N94" s="210"/>
      <c r="O94" s="210"/>
      <c r="P94" s="210"/>
      <c r="Q94" s="219"/>
      <c r="R94" s="219"/>
      <c r="S94" s="219"/>
      <c r="T94" s="219"/>
      <c r="U94" s="219"/>
      <c r="V94" s="219"/>
      <c r="W94" s="219"/>
      <c r="X94" s="219"/>
      <c r="Y94" s="219"/>
      <c r="Z94" s="219"/>
      <c r="AA94" s="219"/>
      <c r="AB94" s="219"/>
      <c r="AC94" s="219"/>
      <c r="AD94" s="219"/>
      <c r="AE94" s="219"/>
      <c r="AF94" s="219"/>
      <c r="AG94" s="219"/>
      <c r="AH94" s="219"/>
      <c r="AI94" s="219"/>
      <c r="AJ94" s="219"/>
      <c r="AK94" s="219"/>
    </row>
    <row r="95" spans="3:37" ht="12.75">
      <c r="C95" s="210"/>
      <c r="D95" s="210"/>
      <c r="E95" s="210"/>
      <c r="F95" s="210"/>
      <c r="G95" s="210"/>
      <c r="H95" s="210"/>
      <c r="I95" s="210"/>
      <c r="J95" s="210"/>
      <c r="K95" s="210"/>
      <c r="L95" s="210"/>
      <c r="M95" s="210"/>
      <c r="N95" s="210"/>
      <c r="O95" s="210"/>
      <c r="P95" s="210"/>
      <c r="Q95" s="219"/>
      <c r="R95" s="219"/>
      <c r="S95" s="219"/>
      <c r="T95" s="219"/>
      <c r="U95" s="219"/>
      <c r="V95" s="219"/>
      <c r="W95" s="219"/>
      <c r="X95" s="219"/>
      <c r="Y95" s="219"/>
      <c r="Z95" s="219"/>
      <c r="AA95" s="219"/>
      <c r="AB95" s="219"/>
      <c r="AC95" s="219"/>
      <c r="AD95" s="219"/>
      <c r="AE95" s="219"/>
      <c r="AF95" s="219"/>
      <c r="AG95" s="219"/>
      <c r="AH95" s="219"/>
      <c r="AI95" s="219"/>
      <c r="AJ95" s="219"/>
      <c r="AK95" s="219"/>
    </row>
    <row r="96" spans="3:37" ht="12.75">
      <c r="C96" s="210"/>
      <c r="D96" s="210"/>
      <c r="E96" s="210"/>
      <c r="F96" s="210"/>
      <c r="G96" s="210"/>
      <c r="H96" s="210"/>
      <c r="I96" s="210"/>
      <c r="J96" s="210"/>
      <c r="K96" s="210"/>
      <c r="L96" s="210"/>
      <c r="M96" s="210"/>
      <c r="N96" s="210"/>
      <c r="O96" s="210"/>
      <c r="P96" s="210"/>
      <c r="Q96" s="219"/>
      <c r="R96" s="219"/>
      <c r="S96" s="219"/>
      <c r="T96" s="219"/>
      <c r="U96" s="219"/>
      <c r="V96" s="219"/>
      <c r="W96" s="219"/>
      <c r="X96" s="219"/>
      <c r="Y96" s="219"/>
      <c r="Z96" s="219"/>
      <c r="AA96" s="219"/>
      <c r="AB96" s="219"/>
      <c r="AC96" s="219"/>
      <c r="AD96" s="219"/>
      <c r="AE96" s="219"/>
      <c r="AF96" s="219"/>
      <c r="AG96" s="219"/>
      <c r="AH96" s="219"/>
      <c r="AI96" s="219"/>
      <c r="AJ96" s="219"/>
      <c r="AK96" s="219"/>
    </row>
    <row r="97" spans="3:37" ht="12.75">
      <c r="C97" s="210"/>
      <c r="D97" s="210"/>
      <c r="E97" s="210"/>
      <c r="F97" s="210"/>
      <c r="G97" s="210"/>
      <c r="H97" s="210"/>
      <c r="I97" s="210"/>
      <c r="J97" s="210"/>
      <c r="K97" s="210"/>
      <c r="L97" s="210"/>
      <c r="M97" s="210"/>
      <c r="N97" s="210"/>
      <c r="O97" s="210"/>
      <c r="P97" s="210"/>
      <c r="Q97" s="219"/>
      <c r="R97" s="219"/>
      <c r="S97" s="219"/>
      <c r="T97" s="219"/>
      <c r="U97" s="219"/>
      <c r="V97" s="219"/>
      <c r="W97" s="219"/>
      <c r="X97" s="219"/>
      <c r="Y97" s="219"/>
      <c r="Z97" s="219"/>
      <c r="AA97" s="219"/>
      <c r="AB97" s="219"/>
      <c r="AC97" s="219"/>
      <c r="AD97" s="219"/>
      <c r="AE97" s="219"/>
      <c r="AF97" s="219"/>
      <c r="AG97" s="219"/>
      <c r="AH97" s="219"/>
      <c r="AI97" s="219"/>
      <c r="AJ97" s="219"/>
      <c r="AK97" s="219"/>
    </row>
    <row r="98" spans="3:37" ht="12.75">
      <c r="C98" s="210"/>
      <c r="D98" s="210"/>
      <c r="E98" s="210"/>
      <c r="F98" s="210"/>
      <c r="G98" s="210"/>
      <c r="H98" s="210"/>
      <c r="I98" s="210"/>
      <c r="J98" s="210"/>
      <c r="K98" s="210"/>
      <c r="L98" s="210"/>
      <c r="M98" s="210"/>
      <c r="N98" s="210"/>
      <c r="O98" s="210"/>
      <c r="P98" s="210"/>
      <c r="Q98" s="219"/>
      <c r="R98" s="219"/>
      <c r="S98" s="219"/>
      <c r="T98" s="219"/>
      <c r="U98" s="219"/>
      <c r="V98" s="219"/>
      <c r="W98" s="219"/>
      <c r="X98" s="219"/>
      <c r="Y98" s="219"/>
      <c r="Z98" s="219"/>
      <c r="AA98" s="219"/>
      <c r="AB98" s="219"/>
      <c r="AC98" s="219"/>
      <c r="AD98" s="219"/>
      <c r="AE98" s="219"/>
      <c r="AF98" s="219"/>
      <c r="AG98" s="219"/>
      <c r="AH98" s="219"/>
      <c r="AI98" s="219"/>
      <c r="AJ98" s="219"/>
      <c r="AK98" s="219"/>
    </row>
    <row r="99" spans="3:37" ht="12.75">
      <c r="C99" s="210"/>
      <c r="D99" s="210"/>
      <c r="E99" s="210"/>
      <c r="F99" s="210"/>
      <c r="G99" s="210"/>
      <c r="H99" s="210"/>
      <c r="I99" s="210"/>
      <c r="J99" s="210"/>
      <c r="K99" s="210"/>
      <c r="L99" s="210"/>
      <c r="M99" s="210"/>
      <c r="N99" s="210"/>
      <c r="O99" s="210"/>
      <c r="P99" s="210"/>
      <c r="Q99" s="219"/>
      <c r="R99" s="219"/>
      <c r="S99" s="219"/>
      <c r="T99" s="219"/>
      <c r="U99" s="219"/>
      <c r="V99" s="219"/>
      <c r="W99" s="219"/>
      <c r="X99" s="219"/>
      <c r="Y99" s="219"/>
      <c r="Z99" s="219"/>
      <c r="AA99" s="219"/>
      <c r="AB99" s="219"/>
      <c r="AC99" s="219"/>
      <c r="AD99" s="219"/>
      <c r="AE99" s="219"/>
      <c r="AF99" s="219"/>
      <c r="AG99" s="219"/>
      <c r="AH99" s="219"/>
      <c r="AI99" s="219"/>
      <c r="AJ99" s="219"/>
      <c r="AK99" s="219"/>
    </row>
    <row r="100" spans="3:37" ht="12.75">
      <c r="C100" s="210"/>
      <c r="D100" s="210"/>
      <c r="E100" s="210"/>
      <c r="F100" s="210"/>
      <c r="G100" s="210"/>
      <c r="H100" s="210"/>
      <c r="I100" s="210"/>
      <c r="J100" s="210"/>
      <c r="K100" s="210"/>
      <c r="L100" s="210"/>
      <c r="M100" s="210"/>
      <c r="N100" s="210"/>
      <c r="O100" s="210"/>
      <c r="P100" s="210"/>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row>
    <row r="101" spans="3:37" ht="12.75">
      <c r="C101" s="210"/>
      <c r="D101" s="210"/>
      <c r="E101" s="210"/>
      <c r="F101" s="210"/>
      <c r="G101" s="210"/>
      <c r="H101" s="210"/>
      <c r="I101" s="210"/>
      <c r="J101" s="210"/>
      <c r="K101" s="210"/>
      <c r="L101" s="210"/>
      <c r="M101" s="210"/>
      <c r="N101" s="210"/>
      <c r="O101" s="210"/>
      <c r="P101" s="210"/>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row>
    <row r="102" spans="3:37" ht="12.75">
      <c r="C102" s="210"/>
      <c r="D102" s="210"/>
      <c r="E102" s="210"/>
      <c r="F102" s="210"/>
      <c r="G102" s="210"/>
      <c r="H102" s="210"/>
      <c r="I102" s="210"/>
      <c r="J102" s="210"/>
      <c r="K102" s="210"/>
      <c r="L102" s="210"/>
      <c r="M102" s="210"/>
      <c r="N102" s="210"/>
      <c r="O102" s="210"/>
      <c r="P102" s="210"/>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row>
    <row r="103" spans="3:37" ht="12.75">
      <c r="C103" s="210"/>
      <c r="D103" s="210"/>
      <c r="E103" s="210"/>
      <c r="F103" s="210"/>
      <c r="G103" s="210"/>
      <c r="H103" s="210"/>
      <c r="I103" s="210"/>
      <c r="J103" s="210"/>
      <c r="K103" s="210"/>
      <c r="L103" s="210"/>
      <c r="M103" s="210"/>
      <c r="N103" s="210"/>
      <c r="O103" s="210"/>
      <c r="P103" s="210"/>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row>
    <row r="104" spans="3:37" ht="12.75">
      <c r="C104" s="210"/>
      <c r="D104" s="210"/>
      <c r="E104" s="210"/>
      <c r="F104" s="210"/>
      <c r="G104" s="210"/>
      <c r="H104" s="210"/>
      <c r="I104" s="210"/>
      <c r="J104" s="210"/>
      <c r="K104" s="210"/>
      <c r="L104" s="210"/>
      <c r="M104" s="210"/>
      <c r="N104" s="210"/>
      <c r="O104" s="210"/>
      <c r="P104" s="210"/>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row>
    <row r="105" spans="3:37" ht="12.75">
      <c r="C105" s="210"/>
      <c r="D105" s="210"/>
      <c r="E105" s="210"/>
      <c r="F105" s="210"/>
      <c r="G105" s="210"/>
      <c r="H105" s="210"/>
      <c r="I105" s="210"/>
      <c r="J105" s="210"/>
      <c r="K105" s="210"/>
      <c r="L105" s="210"/>
      <c r="M105" s="210"/>
      <c r="N105" s="210"/>
      <c r="O105" s="210"/>
      <c r="P105" s="210"/>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row>
    <row r="106" spans="3:37" ht="12.75">
      <c r="C106" s="210"/>
      <c r="D106" s="210"/>
      <c r="E106" s="210"/>
      <c r="F106" s="210"/>
      <c r="G106" s="210"/>
      <c r="H106" s="210"/>
      <c r="I106" s="210"/>
      <c r="J106" s="210"/>
      <c r="K106" s="210"/>
      <c r="L106" s="210"/>
      <c r="M106" s="210"/>
      <c r="N106" s="210"/>
      <c r="O106" s="210"/>
      <c r="P106" s="210"/>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row>
    <row r="107" spans="3:37" ht="12.75">
      <c r="C107" s="210"/>
      <c r="D107" s="210"/>
      <c r="E107" s="210"/>
      <c r="F107" s="210"/>
      <c r="G107" s="210"/>
      <c r="H107" s="210"/>
      <c r="I107" s="210"/>
      <c r="J107" s="210"/>
      <c r="K107" s="210"/>
      <c r="L107" s="210"/>
      <c r="M107" s="210"/>
      <c r="N107" s="210"/>
      <c r="O107" s="210"/>
      <c r="P107" s="210"/>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row>
    <row r="108" spans="3:37" ht="12.75">
      <c r="C108" s="210"/>
      <c r="D108" s="210"/>
      <c r="E108" s="210"/>
      <c r="F108" s="210"/>
      <c r="G108" s="210"/>
      <c r="H108" s="210"/>
      <c r="I108" s="210"/>
      <c r="J108" s="210"/>
      <c r="K108" s="210"/>
      <c r="L108" s="210"/>
      <c r="M108" s="210"/>
      <c r="N108" s="210"/>
      <c r="O108" s="210"/>
      <c r="P108" s="210"/>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row>
    <row r="109" spans="3:37" ht="12.75">
      <c r="C109" s="210"/>
      <c r="D109" s="210"/>
      <c r="E109" s="210"/>
      <c r="F109" s="210"/>
      <c r="G109" s="210"/>
      <c r="H109" s="210"/>
      <c r="I109" s="210"/>
      <c r="J109" s="210"/>
      <c r="K109" s="210"/>
      <c r="L109" s="210"/>
      <c r="M109" s="210"/>
      <c r="N109" s="210"/>
      <c r="O109" s="210"/>
      <c r="P109" s="210"/>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row>
    <row r="110" spans="3:37" ht="12.75">
      <c r="C110" s="210"/>
      <c r="D110" s="210"/>
      <c r="E110" s="210"/>
      <c r="F110" s="210"/>
      <c r="G110" s="210"/>
      <c r="H110" s="210"/>
      <c r="I110" s="210"/>
      <c r="J110" s="210"/>
      <c r="K110" s="210"/>
      <c r="L110" s="210"/>
      <c r="M110" s="210"/>
      <c r="N110" s="210"/>
      <c r="O110" s="210"/>
      <c r="P110" s="210"/>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row>
    <row r="111" spans="3:37" ht="12.75">
      <c r="C111" s="210"/>
      <c r="D111" s="210"/>
      <c r="E111" s="210"/>
      <c r="F111" s="210"/>
      <c r="G111" s="210"/>
      <c r="H111" s="210"/>
      <c r="I111" s="210"/>
      <c r="J111" s="210"/>
      <c r="K111" s="210"/>
      <c r="L111" s="210"/>
      <c r="M111" s="210"/>
      <c r="N111" s="210"/>
      <c r="O111" s="210"/>
      <c r="P111" s="210"/>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row>
    <row r="112" spans="3:37" ht="12.75">
      <c r="C112" s="210"/>
      <c r="D112" s="210"/>
      <c r="E112" s="210"/>
      <c r="F112" s="210"/>
      <c r="G112" s="210"/>
      <c r="H112" s="210"/>
      <c r="I112" s="210"/>
      <c r="J112" s="210"/>
      <c r="K112" s="210"/>
      <c r="L112" s="210"/>
      <c r="M112" s="210"/>
      <c r="N112" s="210"/>
      <c r="O112" s="210"/>
      <c r="P112" s="210"/>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row>
    <row r="113" spans="3:37" ht="12.75">
      <c r="C113" s="210"/>
      <c r="D113" s="210"/>
      <c r="E113" s="210"/>
      <c r="F113" s="210"/>
      <c r="G113" s="210"/>
      <c r="H113" s="210"/>
      <c r="I113" s="210"/>
      <c r="J113" s="210"/>
      <c r="K113" s="210"/>
      <c r="L113" s="210"/>
      <c r="M113" s="210"/>
      <c r="N113" s="210"/>
      <c r="O113" s="210"/>
      <c r="P113" s="210"/>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row>
    <row r="114" spans="3:37" ht="12.75">
      <c r="C114" s="210"/>
      <c r="D114" s="210"/>
      <c r="E114" s="210"/>
      <c r="F114" s="210"/>
      <c r="G114" s="210"/>
      <c r="H114" s="210"/>
      <c r="I114" s="210"/>
      <c r="J114" s="210"/>
      <c r="K114" s="210"/>
      <c r="L114" s="210"/>
      <c r="M114" s="210"/>
      <c r="N114" s="210"/>
      <c r="O114" s="210"/>
      <c r="P114" s="210"/>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row>
    <row r="115" spans="3:37" ht="12.75">
      <c r="C115" s="210"/>
      <c r="D115" s="210"/>
      <c r="E115" s="210"/>
      <c r="F115" s="210"/>
      <c r="G115" s="210"/>
      <c r="H115" s="210"/>
      <c r="I115" s="210"/>
      <c r="J115" s="210"/>
      <c r="K115" s="210"/>
      <c r="L115" s="210"/>
      <c r="M115" s="210"/>
      <c r="N115" s="210"/>
      <c r="O115" s="210"/>
      <c r="P115" s="210"/>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row>
    <row r="116" spans="3:37" ht="12.75">
      <c r="C116" s="210"/>
      <c r="D116" s="210"/>
      <c r="E116" s="210"/>
      <c r="F116" s="210"/>
      <c r="G116" s="210"/>
      <c r="H116" s="210"/>
      <c r="I116" s="210"/>
      <c r="J116" s="210"/>
      <c r="K116" s="210"/>
      <c r="L116" s="210"/>
      <c r="M116" s="210"/>
      <c r="N116" s="210"/>
      <c r="O116" s="210"/>
      <c r="P116" s="210"/>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row>
    <row r="117" spans="3:37" ht="12.75">
      <c r="C117" s="210"/>
      <c r="D117" s="210"/>
      <c r="E117" s="210"/>
      <c r="F117" s="210"/>
      <c r="G117" s="210"/>
      <c r="H117" s="210"/>
      <c r="I117" s="210"/>
      <c r="J117" s="210"/>
      <c r="K117" s="210"/>
      <c r="L117" s="210"/>
      <c r="M117" s="210"/>
      <c r="N117" s="210"/>
      <c r="O117" s="210"/>
      <c r="P117" s="210"/>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row>
    <row r="118" spans="3:37" ht="12.75">
      <c r="C118" s="210"/>
      <c r="D118" s="210"/>
      <c r="E118" s="210"/>
      <c r="F118" s="210"/>
      <c r="G118" s="210"/>
      <c r="H118" s="210"/>
      <c r="I118" s="210"/>
      <c r="J118" s="210"/>
      <c r="K118" s="210"/>
      <c r="L118" s="210"/>
      <c r="M118" s="210"/>
      <c r="N118" s="210"/>
      <c r="O118" s="210"/>
      <c r="P118" s="210"/>
      <c r="Q118" s="219"/>
      <c r="R118" s="219"/>
      <c r="S118" s="219"/>
      <c r="T118" s="219"/>
      <c r="U118" s="219"/>
      <c r="V118" s="219"/>
      <c r="W118" s="219"/>
      <c r="X118" s="219"/>
      <c r="Y118" s="219"/>
      <c r="Z118" s="219"/>
      <c r="AA118" s="219"/>
      <c r="AB118" s="219"/>
      <c r="AC118" s="219"/>
      <c r="AD118" s="219"/>
      <c r="AE118" s="219"/>
      <c r="AF118" s="219"/>
      <c r="AG118" s="219"/>
      <c r="AH118" s="219"/>
      <c r="AI118" s="219"/>
      <c r="AJ118" s="219"/>
      <c r="AK118" s="219"/>
    </row>
    <row r="119" spans="3:37" ht="12.75">
      <c r="C119" s="210"/>
      <c r="D119" s="210"/>
      <c r="E119" s="210"/>
      <c r="F119" s="210"/>
      <c r="G119" s="210"/>
      <c r="H119" s="210"/>
      <c r="I119" s="210"/>
      <c r="J119" s="210"/>
      <c r="K119" s="210"/>
      <c r="L119" s="210"/>
      <c r="M119" s="210"/>
      <c r="N119" s="210"/>
      <c r="O119" s="210"/>
      <c r="P119" s="210"/>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row>
    <row r="120" spans="3:37" ht="12.75">
      <c r="C120" s="210"/>
      <c r="D120" s="210"/>
      <c r="E120" s="210"/>
      <c r="F120" s="210"/>
      <c r="G120" s="210"/>
      <c r="H120" s="210"/>
      <c r="I120" s="210"/>
      <c r="J120" s="210"/>
      <c r="K120" s="210"/>
      <c r="L120" s="210"/>
      <c r="M120" s="210"/>
      <c r="N120" s="210"/>
      <c r="O120" s="210"/>
      <c r="P120" s="210"/>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row>
    <row r="121" spans="3:37" ht="12.75">
      <c r="C121" s="210"/>
      <c r="D121" s="210"/>
      <c r="E121" s="210"/>
      <c r="F121" s="210"/>
      <c r="G121" s="210"/>
      <c r="H121" s="210"/>
      <c r="I121" s="210"/>
      <c r="J121" s="210"/>
      <c r="K121" s="210"/>
      <c r="L121" s="210"/>
      <c r="M121" s="210"/>
      <c r="N121" s="210"/>
      <c r="O121" s="210"/>
      <c r="P121" s="210"/>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row>
    <row r="122" spans="3:37" ht="12.75">
      <c r="C122" s="210"/>
      <c r="D122" s="210"/>
      <c r="E122" s="210"/>
      <c r="F122" s="210"/>
      <c r="G122" s="210"/>
      <c r="H122" s="210"/>
      <c r="I122" s="210"/>
      <c r="J122" s="210"/>
      <c r="K122" s="210"/>
      <c r="L122" s="210"/>
      <c r="M122" s="210"/>
      <c r="N122" s="210"/>
      <c r="O122" s="210"/>
      <c r="P122" s="210"/>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row>
    <row r="123" spans="3:37" ht="12.75">
      <c r="C123" s="210"/>
      <c r="D123" s="210"/>
      <c r="E123" s="210"/>
      <c r="F123" s="210"/>
      <c r="G123" s="210"/>
      <c r="H123" s="210"/>
      <c r="I123" s="210"/>
      <c r="J123" s="210"/>
      <c r="K123" s="210"/>
      <c r="L123" s="210"/>
      <c r="M123" s="210"/>
      <c r="N123" s="210"/>
      <c r="O123" s="210"/>
      <c r="P123" s="210"/>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row>
    <row r="124" spans="3:37" ht="12.75">
      <c r="C124" s="210"/>
      <c r="D124" s="210"/>
      <c r="E124" s="210"/>
      <c r="F124" s="210"/>
      <c r="G124" s="210"/>
      <c r="H124" s="210"/>
      <c r="I124" s="210"/>
      <c r="J124" s="210"/>
      <c r="K124" s="210"/>
      <c r="L124" s="210"/>
      <c r="M124" s="210"/>
      <c r="N124" s="210"/>
      <c r="O124" s="210"/>
      <c r="P124" s="210"/>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row>
    <row r="125" spans="3:37" ht="12.75">
      <c r="C125" s="210"/>
      <c r="D125" s="210"/>
      <c r="E125" s="210"/>
      <c r="F125" s="210"/>
      <c r="G125" s="210"/>
      <c r="H125" s="210"/>
      <c r="I125" s="210"/>
      <c r="J125" s="210"/>
      <c r="K125" s="210"/>
      <c r="L125" s="210"/>
      <c r="M125" s="210"/>
      <c r="N125" s="210"/>
      <c r="O125" s="210"/>
      <c r="P125" s="210"/>
      <c r="Q125" s="219"/>
      <c r="R125" s="219"/>
      <c r="S125" s="219"/>
      <c r="T125" s="219"/>
      <c r="U125" s="219"/>
      <c r="V125" s="219"/>
      <c r="W125" s="219"/>
      <c r="X125" s="219"/>
      <c r="Y125" s="219"/>
      <c r="Z125" s="219"/>
      <c r="AA125" s="219"/>
      <c r="AB125" s="219"/>
      <c r="AC125" s="219"/>
      <c r="AD125" s="219"/>
      <c r="AE125" s="219"/>
      <c r="AF125" s="219"/>
      <c r="AG125" s="219"/>
      <c r="AH125" s="219"/>
      <c r="AI125" s="219"/>
      <c r="AJ125" s="219"/>
      <c r="AK125" s="219"/>
    </row>
    <row r="126" spans="3:37" ht="12.75">
      <c r="C126" s="210"/>
      <c r="D126" s="210"/>
      <c r="E126" s="210"/>
      <c r="F126" s="210"/>
      <c r="G126" s="210"/>
      <c r="H126" s="210"/>
      <c r="I126" s="210"/>
      <c r="J126" s="210"/>
      <c r="K126" s="210"/>
      <c r="L126" s="210"/>
      <c r="M126" s="210"/>
      <c r="N126" s="210"/>
      <c r="O126" s="210"/>
      <c r="P126" s="210"/>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row>
    <row r="127" spans="3:37" ht="12.75">
      <c r="C127" s="201"/>
      <c r="D127" s="201"/>
      <c r="E127" s="210"/>
      <c r="F127" s="210"/>
      <c r="G127" s="210"/>
      <c r="H127" s="210"/>
      <c r="I127" s="210"/>
      <c r="J127" s="210"/>
      <c r="K127" s="210"/>
      <c r="L127" s="210"/>
      <c r="M127" s="210"/>
      <c r="N127" s="210"/>
      <c r="O127" s="210"/>
      <c r="P127" s="210"/>
      <c r="Q127" s="219"/>
      <c r="R127" s="219"/>
      <c r="S127" s="219"/>
      <c r="T127" s="219"/>
      <c r="U127" s="219"/>
      <c r="V127" s="219"/>
      <c r="W127" s="219"/>
      <c r="X127" s="219"/>
      <c r="Y127" s="219"/>
      <c r="Z127" s="219"/>
      <c r="AA127" s="219"/>
      <c r="AB127" s="219"/>
      <c r="AC127" s="219"/>
      <c r="AD127" s="219"/>
      <c r="AE127" s="219"/>
      <c r="AF127" s="219"/>
      <c r="AG127" s="219"/>
      <c r="AH127" s="219"/>
      <c r="AI127" s="219"/>
      <c r="AJ127" s="219"/>
      <c r="AK127" s="219"/>
    </row>
    <row r="128" spans="3:37" ht="12.75">
      <c r="C128" s="201"/>
      <c r="D128" s="201"/>
      <c r="E128" s="210"/>
      <c r="F128" s="210"/>
      <c r="G128" s="210"/>
      <c r="H128" s="210"/>
      <c r="I128" s="210"/>
      <c r="J128" s="210"/>
      <c r="K128" s="210"/>
      <c r="L128" s="210"/>
      <c r="M128" s="210"/>
      <c r="N128" s="210"/>
      <c r="O128" s="210"/>
      <c r="P128" s="210"/>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row>
    <row r="129" spans="3:37" ht="12.75">
      <c r="C129" s="201"/>
      <c r="D129" s="201"/>
      <c r="E129" s="210"/>
      <c r="F129" s="210"/>
      <c r="G129" s="210"/>
      <c r="H129" s="210"/>
      <c r="I129" s="210"/>
      <c r="J129" s="210"/>
      <c r="K129" s="210"/>
      <c r="L129" s="210"/>
      <c r="M129" s="210"/>
      <c r="N129" s="210"/>
      <c r="O129" s="210"/>
      <c r="P129" s="210"/>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row>
    <row r="130" spans="3:37" ht="12.75">
      <c r="C130" s="201"/>
      <c r="D130" s="201"/>
      <c r="E130" s="210"/>
      <c r="F130" s="210"/>
      <c r="G130" s="210"/>
      <c r="H130" s="210"/>
      <c r="I130" s="210"/>
      <c r="J130" s="210"/>
      <c r="K130" s="210"/>
      <c r="L130" s="210"/>
      <c r="M130" s="210"/>
      <c r="N130" s="210"/>
      <c r="O130" s="210"/>
      <c r="P130" s="210"/>
      <c r="Q130" s="219"/>
      <c r="R130" s="219"/>
      <c r="S130" s="219"/>
      <c r="T130" s="219"/>
      <c r="U130" s="219"/>
      <c r="V130" s="219"/>
      <c r="W130" s="219"/>
      <c r="X130" s="219"/>
      <c r="Y130" s="219"/>
      <c r="Z130" s="219"/>
      <c r="AA130" s="219"/>
      <c r="AB130" s="219"/>
      <c r="AC130" s="219"/>
      <c r="AD130" s="219"/>
      <c r="AE130" s="219"/>
      <c r="AF130" s="219"/>
      <c r="AG130" s="219"/>
      <c r="AH130" s="219"/>
      <c r="AI130" s="219"/>
      <c r="AJ130" s="219"/>
      <c r="AK130" s="219"/>
    </row>
    <row r="131" spans="3:37" ht="12.75">
      <c r="C131" s="201"/>
      <c r="D131" s="201"/>
      <c r="E131" s="210"/>
      <c r="F131" s="210"/>
      <c r="G131" s="210"/>
      <c r="H131" s="210"/>
      <c r="I131" s="210"/>
      <c r="J131" s="210"/>
      <c r="K131" s="210"/>
      <c r="L131" s="210"/>
      <c r="M131" s="210"/>
      <c r="N131" s="210"/>
      <c r="O131" s="210"/>
      <c r="P131" s="210"/>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row>
    <row r="132" spans="3:37" ht="12.75">
      <c r="C132" s="201"/>
      <c r="D132" s="201"/>
      <c r="E132" s="210"/>
      <c r="F132" s="210"/>
      <c r="G132" s="210"/>
      <c r="H132" s="210"/>
      <c r="I132" s="210"/>
      <c r="J132" s="210"/>
      <c r="K132" s="210"/>
      <c r="L132" s="210"/>
      <c r="M132" s="210"/>
      <c r="N132" s="210"/>
      <c r="O132" s="210"/>
      <c r="P132" s="210"/>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row>
    <row r="133" spans="3:37" ht="12.75">
      <c r="C133" s="201"/>
      <c r="D133" s="201"/>
      <c r="E133" s="210"/>
      <c r="F133" s="210"/>
      <c r="G133" s="210"/>
      <c r="H133" s="210"/>
      <c r="I133" s="210"/>
      <c r="J133" s="210"/>
      <c r="K133" s="210"/>
      <c r="L133" s="210"/>
      <c r="M133" s="210"/>
      <c r="N133" s="210"/>
      <c r="O133" s="210"/>
      <c r="P133" s="210"/>
      <c r="Q133" s="219"/>
      <c r="R133" s="219"/>
      <c r="S133" s="219"/>
      <c r="T133" s="219"/>
      <c r="U133" s="219"/>
      <c r="V133" s="219"/>
      <c r="W133" s="219"/>
      <c r="X133" s="219"/>
      <c r="Y133" s="219"/>
      <c r="Z133" s="219"/>
      <c r="AA133" s="219"/>
      <c r="AB133" s="219"/>
      <c r="AC133" s="219"/>
      <c r="AD133" s="219"/>
      <c r="AE133" s="219"/>
      <c r="AF133" s="219"/>
      <c r="AG133" s="219"/>
      <c r="AH133" s="219"/>
      <c r="AI133" s="219"/>
      <c r="AJ133" s="219"/>
      <c r="AK133" s="219"/>
    </row>
    <row r="134" spans="3:37" ht="12.75">
      <c r="C134" s="201"/>
      <c r="D134" s="201"/>
      <c r="E134" s="210"/>
      <c r="F134" s="210"/>
      <c r="G134" s="210"/>
      <c r="H134" s="210"/>
      <c r="I134" s="210"/>
      <c r="J134" s="210"/>
      <c r="K134" s="210"/>
      <c r="L134" s="210"/>
      <c r="M134" s="210"/>
      <c r="N134" s="210"/>
      <c r="O134" s="210"/>
      <c r="P134" s="210"/>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row>
    <row r="135" spans="3:37" ht="12.75">
      <c r="C135" s="201"/>
      <c r="D135" s="201"/>
      <c r="E135" s="210"/>
      <c r="F135" s="210"/>
      <c r="G135" s="210"/>
      <c r="H135" s="210"/>
      <c r="I135" s="210"/>
      <c r="J135" s="210"/>
      <c r="K135" s="210"/>
      <c r="L135" s="210"/>
      <c r="M135" s="210"/>
      <c r="N135" s="210"/>
      <c r="O135" s="210"/>
      <c r="P135" s="210"/>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row>
    <row r="136" spans="3:37" ht="12.75">
      <c r="C136" s="201"/>
      <c r="D136" s="201"/>
      <c r="E136" s="210"/>
      <c r="F136" s="210"/>
      <c r="G136" s="210"/>
      <c r="H136" s="210"/>
      <c r="I136" s="210"/>
      <c r="J136" s="210"/>
      <c r="K136" s="210"/>
      <c r="L136" s="210"/>
      <c r="M136" s="210"/>
      <c r="N136" s="210"/>
      <c r="O136" s="210"/>
      <c r="P136" s="210"/>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row>
    <row r="137" spans="3:37" ht="12.75">
      <c r="C137" s="201"/>
      <c r="D137" s="201"/>
      <c r="E137" s="210"/>
      <c r="F137" s="210"/>
      <c r="G137" s="210"/>
      <c r="H137" s="210"/>
      <c r="I137" s="210"/>
      <c r="J137" s="210"/>
      <c r="K137" s="210"/>
      <c r="L137" s="210"/>
      <c r="M137" s="210"/>
      <c r="N137" s="210"/>
      <c r="O137" s="210"/>
      <c r="P137" s="210"/>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row>
    <row r="138" spans="3:37" ht="12.75">
      <c r="C138" s="201"/>
      <c r="D138" s="201"/>
      <c r="E138" s="210"/>
      <c r="F138" s="210"/>
      <c r="G138" s="210"/>
      <c r="H138" s="210"/>
      <c r="I138" s="210"/>
      <c r="J138" s="210"/>
      <c r="K138" s="210"/>
      <c r="L138" s="210"/>
      <c r="M138" s="210"/>
      <c r="N138" s="210"/>
      <c r="O138" s="210"/>
      <c r="P138" s="210"/>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row>
    <row r="139" spans="3:37" ht="12.75">
      <c r="C139" s="201"/>
      <c r="D139" s="201"/>
      <c r="E139" s="210"/>
      <c r="F139" s="210"/>
      <c r="G139" s="210"/>
      <c r="H139" s="210"/>
      <c r="I139" s="210"/>
      <c r="J139" s="210"/>
      <c r="K139" s="210"/>
      <c r="L139" s="210"/>
      <c r="M139" s="210"/>
      <c r="N139" s="210"/>
      <c r="O139" s="210"/>
      <c r="P139" s="210"/>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row>
    <row r="140" spans="3:37" ht="12.75">
      <c r="C140" s="201"/>
      <c r="D140" s="201"/>
      <c r="E140" s="210"/>
      <c r="F140" s="210"/>
      <c r="G140" s="210"/>
      <c r="H140" s="210"/>
      <c r="I140" s="210"/>
      <c r="J140" s="210"/>
      <c r="K140" s="210"/>
      <c r="L140" s="210"/>
      <c r="M140" s="210"/>
      <c r="N140" s="210"/>
      <c r="O140" s="210"/>
      <c r="P140" s="210"/>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row>
    <row r="141" spans="3:37" ht="12.75">
      <c r="C141" s="201"/>
      <c r="D141" s="201"/>
      <c r="E141" s="210"/>
      <c r="F141" s="210"/>
      <c r="G141" s="210"/>
      <c r="H141" s="210"/>
      <c r="I141" s="210"/>
      <c r="J141" s="210"/>
      <c r="K141" s="210"/>
      <c r="L141" s="210"/>
      <c r="M141" s="210"/>
      <c r="N141" s="210"/>
      <c r="O141" s="210"/>
      <c r="P141" s="210"/>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row>
    <row r="142" spans="3:37" ht="12.75">
      <c r="C142" s="201"/>
      <c r="D142" s="201"/>
      <c r="E142" s="210"/>
      <c r="F142" s="210"/>
      <c r="G142" s="210"/>
      <c r="H142" s="210"/>
      <c r="I142" s="210"/>
      <c r="J142" s="210"/>
      <c r="K142" s="210"/>
      <c r="L142" s="210"/>
      <c r="M142" s="210"/>
      <c r="N142" s="210"/>
      <c r="O142" s="210"/>
      <c r="P142" s="210"/>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row>
    <row r="143" spans="3:37" ht="12.75">
      <c r="C143" s="201"/>
      <c r="D143" s="201"/>
      <c r="E143" s="210"/>
      <c r="F143" s="210"/>
      <c r="G143" s="210"/>
      <c r="H143" s="210"/>
      <c r="I143" s="210"/>
      <c r="J143" s="210"/>
      <c r="K143" s="210"/>
      <c r="L143" s="210"/>
      <c r="M143" s="210"/>
      <c r="N143" s="210"/>
      <c r="O143" s="210"/>
      <c r="P143" s="210"/>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row>
    <row r="144" spans="3:37" ht="12.75">
      <c r="C144" s="201"/>
      <c r="D144" s="201"/>
      <c r="E144" s="210"/>
      <c r="F144" s="210"/>
      <c r="G144" s="210"/>
      <c r="H144" s="210"/>
      <c r="I144" s="210"/>
      <c r="J144" s="210"/>
      <c r="K144" s="210"/>
      <c r="L144" s="210"/>
      <c r="M144" s="210"/>
      <c r="N144" s="210"/>
      <c r="O144" s="210"/>
      <c r="P144" s="210"/>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row>
    <row r="145" spans="3:37" ht="12.75">
      <c r="C145" s="201"/>
      <c r="D145" s="201"/>
      <c r="E145" s="210"/>
      <c r="F145" s="210"/>
      <c r="G145" s="210"/>
      <c r="H145" s="210"/>
      <c r="I145" s="210"/>
      <c r="J145" s="210"/>
      <c r="K145" s="210"/>
      <c r="L145" s="210"/>
      <c r="M145" s="210"/>
      <c r="N145" s="210"/>
      <c r="O145" s="210"/>
      <c r="P145" s="210"/>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row>
    <row r="146" spans="3:37" ht="12.75">
      <c r="C146" s="201"/>
      <c r="D146" s="201"/>
      <c r="E146" s="210"/>
      <c r="F146" s="210"/>
      <c r="G146" s="210"/>
      <c r="H146" s="210"/>
      <c r="I146" s="210"/>
      <c r="J146" s="210"/>
      <c r="K146" s="210"/>
      <c r="L146" s="210"/>
      <c r="M146" s="210"/>
      <c r="N146" s="210"/>
      <c r="O146" s="210"/>
      <c r="P146" s="210"/>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row>
    <row r="147" spans="3:37" ht="12.75">
      <c r="C147" s="201"/>
      <c r="D147" s="201"/>
      <c r="E147" s="210"/>
      <c r="F147" s="210"/>
      <c r="G147" s="210"/>
      <c r="H147" s="210"/>
      <c r="I147" s="210"/>
      <c r="J147" s="210"/>
      <c r="K147" s="210"/>
      <c r="L147" s="210"/>
      <c r="M147" s="210"/>
      <c r="N147" s="210"/>
      <c r="O147" s="210"/>
      <c r="P147" s="210"/>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row>
    <row r="148" spans="3:37" ht="12.75">
      <c r="C148" s="201"/>
      <c r="D148" s="201"/>
      <c r="E148" s="210"/>
      <c r="F148" s="210"/>
      <c r="G148" s="210"/>
      <c r="H148" s="210"/>
      <c r="I148" s="210"/>
      <c r="J148" s="210"/>
      <c r="K148" s="210"/>
      <c r="L148" s="210"/>
      <c r="M148" s="210"/>
      <c r="N148" s="210"/>
      <c r="O148" s="210"/>
      <c r="P148" s="210"/>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row>
    <row r="149" spans="3:37" ht="12.75">
      <c r="C149" s="201"/>
      <c r="D149" s="201"/>
      <c r="E149" s="210"/>
      <c r="F149" s="210"/>
      <c r="G149" s="210"/>
      <c r="H149" s="210"/>
      <c r="I149" s="210"/>
      <c r="J149" s="210"/>
      <c r="K149" s="210"/>
      <c r="L149" s="210"/>
      <c r="M149" s="210"/>
      <c r="N149" s="210"/>
      <c r="O149" s="210"/>
      <c r="P149" s="210"/>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row>
    <row r="150" spans="3:37" ht="12.75">
      <c r="C150" s="201"/>
      <c r="D150" s="201"/>
      <c r="E150" s="210"/>
      <c r="F150" s="210"/>
      <c r="G150" s="210"/>
      <c r="H150" s="210"/>
      <c r="I150" s="210"/>
      <c r="J150" s="210"/>
      <c r="K150" s="210"/>
      <c r="L150" s="210"/>
      <c r="M150" s="210"/>
      <c r="N150" s="210"/>
      <c r="O150" s="210"/>
      <c r="P150" s="210"/>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row>
    <row r="151" spans="3:37" ht="12.75">
      <c r="C151" s="201"/>
      <c r="D151" s="201"/>
      <c r="E151" s="210"/>
      <c r="F151" s="210"/>
      <c r="G151" s="210"/>
      <c r="H151" s="210"/>
      <c r="I151" s="210"/>
      <c r="J151" s="210"/>
      <c r="K151" s="210"/>
      <c r="L151" s="210"/>
      <c r="M151" s="210"/>
      <c r="N151" s="210"/>
      <c r="O151" s="210"/>
      <c r="P151" s="210"/>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row>
    <row r="152" spans="3:37" ht="12.75">
      <c r="C152" s="201"/>
      <c r="D152" s="201"/>
      <c r="E152" s="210"/>
      <c r="F152" s="210"/>
      <c r="G152" s="210"/>
      <c r="H152" s="210"/>
      <c r="I152" s="210"/>
      <c r="J152" s="210"/>
      <c r="K152" s="210"/>
      <c r="L152" s="210"/>
      <c r="M152" s="210"/>
      <c r="N152" s="210"/>
      <c r="O152" s="210"/>
      <c r="P152" s="210"/>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row>
    <row r="153" spans="3:37" ht="12.75">
      <c r="C153" s="201"/>
      <c r="D153" s="201"/>
      <c r="E153" s="210"/>
      <c r="F153" s="210"/>
      <c r="G153" s="210"/>
      <c r="H153" s="210"/>
      <c r="I153" s="210"/>
      <c r="J153" s="210"/>
      <c r="K153" s="210"/>
      <c r="L153" s="210"/>
      <c r="M153" s="210"/>
      <c r="N153" s="210"/>
      <c r="O153" s="210"/>
      <c r="P153" s="210"/>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row>
    <row r="154" spans="3:37" ht="12.75">
      <c r="C154" s="201"/>
      <c r="D154" s="201"/>
      <c r="E154" s="210"/>
      <c r="F154" s="210"/>
      <c r="G154" s="210"/>
      <c r="H154" s="210"/>
      <c r="I154" s="210"/>
      <c r="J154" s="210"/>
      <c r="K154" s="210"/>
      <c r="L154" s="210"/>
      <c r="M154" s="210"/>
      <c r="N154" s="210"/>
      <c r="O154" s="210"/>
      <c r="P154" s="210"/>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row>
    <row r="155" spans="3:37" ht="12.75">
      <c r="C155" s="201"/>
      <c r="D155" s="201"/>
      <c r="E155" s="210"/>
      <c r="F155" s="210"/>
      <c r="G155" s="210"/>
      <c r="H155" s="210"/>
      <c r="I155" s="210"/>
      <c r="J155" s="210"/>
      <c r="K155" s="210"/>
      <c r="L155" s="210"/>
      <c r="M155" s="210"/>
      <c r="N155" s="210"/>
      <c r="O155" s="210"/>
      <c r="P155" s="210"/>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row>
    <row r="156" spans="3:37" ht="12.75">
      <c r="C156" s="201"/>
      <c r="D156" s="201"/>
      <c r="E156" s="210"/>
      <c r="F156" s="210"/>
      <c r="G156" s="210"/>
      <c r="H156" s="210"/>
      <c r="I156" s="210"/>
      <c r="J156" s="210"/>
      <c r="K156" s="210"/>
      <c r="L156" s="210"/>
      <c r="M156" s="210"/>
      <c r="N156" s="210"/>
      <c r="O156" s="210"/>
      <c r="P156" s="210"/>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row>
    <row r="157" spans="3:37" ht="12.75">
      <c r="C157" s="201"/>
      <c r="D157" s="201"/>
      <c r="E157" s="210"/>
      <c r="F157" s="210"/>
      <c r="G157" s="210"/>
      <c r="H157" s="210"/>
      <c r="I157" s="210"/>
      <c r="J157" s="210"/>
      <c r="K157" s="210"/>
      <c r="L157" s="210"/>
      <c r="M157" s="210"/>
      <c r="N157" s="210"/>
      <c r="O157" s="210"/>
      <c r="P157" s="210"/>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row>
    <row r="158" spans="3:37" ht="12.75">
      <c r="C158" s="201"/>
      <c r="D158" s="201"/>
      <c r="E158" s="210"/>
      <c r="F158" s="210"/>
      <c r="G158" s="210"/>
      <c r="H158" s="210"/>
      <c r="I158" s="210"/>
      <c r="J158" s="210"/>
      <c r="K158" s="210"/>
      <c r="L158" s="210"/>
      <c r="M158" s="210"/>
      <c r="N158" s="210"/>
      <c r="O158" s="210"/>
      <c r="P158" s="210"/>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row>
    <row r="159" spans="3:37" ht="12.75">
      <c r="C159" s="201"/>
      <c r="D159" s="201"/>
      <c r="E159" s="210"/>
      <c r="F159" s="210"/>
      <c r="G159" s="210"/>
      <c r="H159" s="210"/>
      <c r="I159" s="210"/>
      <c r="J159" s="210"/>
      <c r="K159" s="210"/>
      <c r="L159" s="210"/>
      <c r="M159" s="210"/>
      <c r="N159" s="210"/>
      <c r="O159" s="210"/>
      <c r="P159" s="210"/>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row>
    <row r="160" spans="3:37" ht="12.75">
      <c r="C160" s="201"/>
      <c r="D160" s="201"/>
      <c r="E160" s="210"/>
      <c r="F160" s="210"/>
      <c r="G160" s="210"/>
      <c r="H160" s="210"/>
      <c r="I160" s="210"/>
      <c r="J160" s="210"/>
      <c r="K160" s="210"/>
      <c r="L160" s="210"/>
      <c r="M160" s="210"/>
      <c r="N160" s="210"/>
      <c r="O160" s="210"/>
      <c r="P160" s="210"/>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row>
    <row r="161" spans="3:37" ht="12.75">
      <c r="C161" s="201"/>
      <c r="D161" s="201"/>
      <c r="E161" s="210"/>
      <c r="F161" s="210"/>
      <c r="G161" s="210"/>
      <c r="H161" s="210"/>
      <c r="I161" s="210"/>
      <c r="J161" s="210"/>
      <c r="K161" s="210"/>
      <c r="L161" s="210"/>
      <c r="M161" s="210"/>
      <c r="N161" s="210"/>
      <c r="O161" s="210"/>
      <c r="P161" s="210"/>
      <c r="Q161" s="219"/>
      <c r="R161" s="219"/>
      <c r="S161" s="219"/>
      <c r="T161" s="219"/>
      <c r="U161" s="219"/>
      <c r="V161" s="219"/>
      <c r="W161" s="219"/>
      <c r="X161" s="219"/>
      <c r="Y161" s="219"/>
      <c r="Z161" s="219"/>
      <c r="AA161" s="219"/>
      <c r="AB161" s="219"/>
      <c r="AC161" s="219"/>
      <c r="AD161" s="219"/>
      <c r="AE161" s="219"/>
      <c r="AF161" s="219"/>
      <c r="AG161" s="219"/>
      <c r="AH161" s="219"/>
      <c r="AI161" s="219"/>
      <c r="AJ161" s="219"/>
      <c r="AK161" s="219"/>
    </row>
    <row r="162" spans="3:37" ht="12.75">
      <c r="C162" s="201"/>
      <c r="D162" s="201"/>
      <c r="E162" s="210"/>
      <c r="F162" s="210"/>
      <c r="G162" s="210"/>
      <c r="H162" s="210"/>
      <c r="I162" s="210"/>
      <c r="J162" s="210"/>
      <c r="K162" s="210"/>
      <c r="L162" s="210"/>
      <c r="M162" s="210"/>
      <c r="N162" s="210"/>
      <c r="O162" s="210"/>
      <c r="P162" s="210"/>
      <c r="Q162" s="219"/>
      <c r="R162" s="219"/>
      <c r="S162" s="219"/>
      <c r="T162" s="219"/>
      <c r="U162" s="219"/>
      <c r="V162" s="219"/>
      <c r="W162" s="219"/>
      <c r="X162" s="219"/>
      <c r="Y162" s="219"/>
      <c r="Z162" s="219"/>
      <c r="AA162" s="219"/>
      <c r="AB162" s="219"/>
      <c r="AC162" s="219"/>
      <c r="AD162" s="219"/>
      <c r="AE162" s="219"/>
      <c r="AF162" s="219"/>
      <c r="AG162" s="219"/>
      <c r="AH162" s="219"/>
      <c r="AI162" s="219"/>
      <c r="AJ162" s="219"/>
      <c r="AK162" s="219"/>
    </row>
    <row r="163" spans="3:37" ht="12.75">
      <c r="C163" s="201"/>
      <c r="D163" s="201"/>
      <c r="E163" s="210"/>
      <c r="F163" s="210"/>
      <c r="G163" s="210"/>
      <c r="H163" s="210"/>
      <c r="I163" s="210"/>
      <c r="J163" s="210"/>
      <c r="K163" s="210"/>
      <c r="L163" s="210"/>
      <c r="M163" s="210"/>
      <c r="N163" s="210"/>
      <c r="O163" s="210"/>
      <c r="P163" s="210"/>
      <c r="Q163" s="219"/>
      <c r="R163" s="219"/>
      <c r="S163" s="219"/>
      <c r="T163" s="219"/>
      <c r="U163" s="219"/>
      <c r="V163" s="219"/>
      <c r="W163" s="219"/>
      <c r="X163" s="219"/>
      <c r="Y163" s="219"/>
      <c r="Z163" s="219"/>
      <c r="AA163" s="219"/>
      <c r="AB163" s="219"/>
      <c r="AC163" s="219"/>
      <c r="AD163" s="219"/>
      <c r="AE163" s="219"/>
      <c r="AF163" s="219"/>
      <c r="AG163" s="219"/>
      <c r="AH163" s="219"/>
      <c r="AI163" s="219"/>
      <c r="AJ163" s="219"/>
      <c r="AK163" s="219"/>
    </row>
    <row r="164" spans="3:37" ht="12.75">
      <c r="C164" s="201"/>
      <c r="D164" s="201"/>
      <c r="E164" s="210"/>
      <c r="F164" s="210"/>
      <c r="G164" s="210"/>
      <c r="H164" s="210"/>
      <c r="I164" s="210"/>
      <c r="J164" s="210"/>
      <c r="K164" s="210"/>
      <c r="L164" s="210"/>
      <c r="M164" s="210"/>
      <c r="N164" s="210"/>
      <c r="O164" s="210"/>
      <c r="P164" s="210"/>
      <c r="Q164" s="219"/>
      <c r="R164" s="219"/>
      <c r="S164" s="219"/>
      <c r="T164" s="219"/>
      <c r="U164" s="219"/>
      <c r="V164" s="219"/>
      <c r="W164" s="219"/>
      <c r="X164" s="219"/>
      <c r="Y164" s="219"/>
      <c r="Z164" s="219"/>
      <c r="AA164" s="219"/>
      <c r="AB164" s="219"/>
      <c r="AC164" s="219"/>
      <c r="AD164" s="219"/>
      <c r="AE164" s="219"/>
      <c r="AF164" s="219"/>
      <c r="AG164" s="219"/>
      <c r="AH164" s="219"/>
      <c r="AI164" s="219"/>
      <c r="AJ164" s="219"/>
      <c r="AK164" s="219"/>
    </row>
    <row r="165" spans="3:37" ht="12.75">
      <c r="C165" s="201"/>
      <c r="D165" s="201"/>
      <c r="E165" s="210"/>
      <c r="F165" s="210"/>
      <c r="G165" s="210"/>
      <c r="H165" s="210"/>
      <c r="I165" s="210"/>
      <c r="J165" s="210"/>
      <c r="K165" s="210"/>
      <c r="L165" s="210"/>
      <c r="M165" s="210"/>
      <c r="N165" s="210"/>
      <c r="O165" s="210"/>
      <c r="P165" s="210"/>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row>
    <row r="166" spans="3:37" ht="12.75">
      <c r="C166" s="201"/>
      <c r="D166" s="201"/>
      <c r="E166" s="210"/>
      <c r="F166" s="210"/>
      <c r="G166" s="210"/>
      <c r="H166" s="210"/>
      <c r="I166" s="210"/>
      <c r="J166" s="210"/>
      <c r="K166" s="210"/>
      <c r="L166" s="210"/>
      <c r="M166" s="210"/>
      <c r="N166" s="210"/>
      <c r="O166" s="210"/>
      <c r="P166" s="210"/>
      <c r="Q166" s="219"/>
      <c r="R166" s="219"/>
      <c r="S166" s="219"/>
      <c r="T166" s="219"/>
      <c r="U166" s="219"/>
      <c r="V166" s="219"/>
      <c r="W166" s="219"/>
      <c r="X166" s="219"/>
      <c r="Y166" s="219"/>
      <c r="Z166" s="219"/>
      <c r="AA166" s="219"/>
      <c r="AB166" s="219"/>
      <c r="AC166" s="219"/>
      <c r="AD166" s="219"/>
      <c r="AE166" s="219"/>
      <c r="AF166" s="219"/>
      <c r="AG166" s="219"/>
      <c r="AH166" s="219"/>
      <c r="AI166" s="219"/>
      <c r="AJ166" s="219"/>
      <c r="AK166" s="219"/>
    </row>
    <row r="167" spans="3:37" ht="12.75">
      <c r="C167" s="201"/>
      <c r="D167" s="201"/>
      <c r="E167" s="210"/>
      <c r="F167" s="210"/>
      <c r="G167" s="210"/>
      <c r="H167" s="210"/>
      <c r="I167" s="210"/>
      <c r="J167" s="210"/>
      <c r="K167" s="210"/>
      <c r="L167" s="210"/>
      <c r="M167" s="210"/>
      <c r="N167" s="210"/>
      <c r="O167" s="210"/>
      <c r="P167" s="210"/>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row>
    <row r="168" spans="3:37" ht="12.75">
      <c r="C168" s="201"/>
      <c r="D168" s="201"/>
      <c r="E168" s="210"/>
      <c r="F168" s="210"/>
      <c r="G168" s="210"/>
      <c r="H168" s="210"/>
      <c r="I168" s="210"/>
      <c r="J168" s="210"/>
      <c r="K168" s="210"/>
      <c r="L168" s="210"/>
      <c r="M168" s="210"/>
      <c r="N168" s="210"/>
      <c r="O168" s="210"/>
      <c r="P168" s="210"/>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219"/>
    </row>
    <row r="169" spans="3:37" ht="12.75">
      <c r="C169" s="201"/>
      <c r="D169" s="201"/>
      <c r="E169" s="210"/>
      <c r="F169" s="210"/>
      <c r="G169" s="210"/>
      <c r="H169" s="210"/>
      <c r="I169" s="210"/>
      <c r="J169" s="210"/>
      <c r="K169" s="210"/>
      <c r="L169" s="210"/>
      <c r="M169" s="210"/>
      <c r="N169" s="210"/>
      <c r="O169" s="210"/>
      <c r="P169" s="210"/>
      <c r="Q169" s="219"/>
      <c r="R169" s="219"/>
      <c r="S169" s="219"/>
      <c r="T169" s="219"/>
      <c r="U169" s="219"/>
      <c r="V169" s="219"/>
      <c r="W169" s="219"/>
      <c r="X169" s="219"/>
      <c r="Y169" s="219"/>
      <c r="Z169" s="219"/>
      <c r="AA169" s="219"/>
      <c r="AB169" s="219"/>
      <c r="AC169" s="219"/>
      <c r="AD169" s="219"/>
      <c r="AE169" s="219"/>
      <c r="AF169" s="219"/>
      <c r="AG169" s="219"/>
      <c r="AH169" s="219"/>
      <c r="AI169" s="219"/>
      <c r="AJ169" s="219"/>
      <c r="AK169" s="219"/>
    </row>
    <row r="170" spans="3:37" ht="12.75">
      <c r="C170" s="201"/>
      <c r="D170" s="201"/>
      <c r="E170" s="210"/>
      <c r="F170" s="210"/>
      <c r="G170" s="210"/>
      <c r="H170" s="210"/>
      <c r="I170" s="210"/>
      <c r="J170" s="210"/>
      <c r="K170" s="210"/>
      <c r="L170" s="210"/>
      <c r="M170" s="210"/>
      <c r="N170" s="210"/>
      <c r="O170" s="210"/>
      <c r="P170" s="210"/>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row>
    <row r="171" spans="3:37" ht="12.75">
      <c r="C171" s="201"/>
      <c r="D171" s="201"/>
      <c r="E171" s="210"/>
      <c r="F171" s="210"/>
      <c r="G171" s="210"/>
      <c r="H171" s="210"/>
      <c r="I171" s="210"/>
      <c r="J171" s="210"/>
      <c r="K171" s="210"/>
      <c r="L171" s="210"/>
      <c r="M171" s="210"/>
      <c r="N171" s="210"/>
      <c r="O171" s="210"/>
      <c r="P171" s="210"/>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row>
    <row r="172" spans="3:37" ht="12.75">
      <c r="C172" s="201"/>
      <c r="D172" s="201"/>
      <c r="E172" s="210"/>
      <c r="F172" s="210"/>
      <c r="G172" s="210"/>
      <c r="H172" s="210"/>
      <c r="I172" s="210"/>
      <c r="J172" s="210"/>
      <c r="K172" s="210"/>
      <c r="L172" s="210"/>
      <c r="M172" s="210"/>
      <c r="N172" s="210"/>
      <c r="O172" s="210"/>
      <c r="P172" s="210"/>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row>
    <row r="173" spans="3:37" ht="12.75">
      <c r="C173" s="201"/>
      <c r="D173" s="201"/>
      <c r="E173" s="210"/>
      <c r="F173" s="210"/>
      <c r="G173" s="210"/>
      <c r="H173" s="210"/>
      <c r="I173" s="210"/>
      <c r="J173" s="210"/>
      <c r="K173" s="210"/>
      <c r="L173" s="210"/>
      <c r="M173" s="210"/>
      <c r="N173" s="210"/>
      <c r="O173" s="210"/>
      <c r="P173" s="210"/>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row>
    <row r="174" spans="3:37" ht="12.75">
      <c r="C174" s="201"/>
      <c r="D174" s="201"/>
      <c r="E174" s="210"/>
      <c r="F174" s="210"/>
      <c r="G174" s="210"/>
      <c r="H174" s="210"/>
      <c r="I174" s="210"/>
      <c r="J174" s="210"/>
      <c r="K174" s="210"/>
      <c r="L174" s="210"/>
      <c r="M174" s="210"/>
      <c r="N174" s="210"/>
      <c r="O174" s="210"/>
      <c r="P174" s="210"/>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row>
    <row r="175" spans="3:37" ht="12.75">
      <c r="C175" s="201"/>
      <c r="D175" s="201"/>
      <c r="E175" s="210"/>
      <c r="F175" s="210"/>
      <c r="G175" s="210"/>
      <c r="H175" s="210"/>
      <c r="I175" s="210"/>
      <c r="J175" s="210"/>
      <c r="K175" s="210"/>
      <c r="L175" s="210"/>
      <c r="M175" s="210"/>
      <c r="N175" s="210"/>
      <c r="O175" s="210"/>
      <c r="P175" s="210"/>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row>
    <row r="176" spans="3:37" ht="12.75">
      <c r="C176" s="201"/>
      <c r="D176" s="201"/>
      <c r="E176" s="210"/>
      <c r="F176" s="210"/>
      <c r="G176" s="210"/>
      <c r="H176" s="210"/>
      <c r="I176" s="210"/>
      <c r="J176" s="210"/>
      <c r="K176" s="210"/>
      <c r="L176" s="210"/>
      <c r="M176" s="210"/>
      <c r="N176" s="210"/>
      <c r="O176" s="210"/>
      <c r="P176" s="210"/>
      <c r="Q176" s="219"/>
      <c r="R176" s="219"/>
      <c r="S176" s="219"/>
      <c r="T176" s="219"/>
      <c r="U176" s="219"/>
      <c r="V176" s="219"/>
      <c r="W176" s="219"/>
      <c r="X176" s="219"/>
      <c r="Y176" s="219"/>
      <c r="Z176" s="219"/>
      <c r="AA176" s="219"/>
      <c r="AB176" s="219"/>
      <c r="AC176" s="219"/>
      <c r="AD176" s="219"/>
      <c r="AE176" s="219"/>
      <c r="AF176" s="219"/>
      <c r="AG176" s="219"/>
      <c r="AH176" s="219"/>
      <c r="AI176" s="219"/>
      <c r="AJ176" s="219"/>
      <c r="AK176" s="219"/>
    </row>
    <row r="177" spans="3:37" ht="12.75">
      <c r="C177" s="201"/>
      <c r="D177" s="201"/>
      <c r="E177" s="210"/>
      <c r="F177" s="210"/>
      <c r="G177" s="210"/>
      <c r="H177" s="210"/>
      <c r="I177" s="210"/>
      <c r="J177" s="210"/>
      <c r="K177" s="210"/>
      <c r="L177" s="210"/>
      <c r="M177" s="210"/>
      <c r="N177" s="210"/>
      <c r="O177" s="210"/>
      <c r="P177" s="210"/>
      <c r="Q177" s="219"/>
      <c r="R177" s="219"/>
      <c r="S177" s="219"/>
      <c r="T177" s="219"/>
      <c r="U177" s="219"/>
      <c r="V177" s="219"/>
      <c r="W177" s="219"/>
      <c r="X177" s="219"/>
      <c r="Y177" s="219"/>
      <c r="Z177" s="219"/>
      <c r="AA177" s="219"/>
      <c r="AB177" s="219"/>
      <c r="AC177" s="219"/>
      <c r="AD177" s="219"/>
      <c r="AE177" s="219"/>
      <c r="AF177" s="219"/>
      <c r="AG177" s="219"/>
      <c r="AH177" s="219"/>
      <c r="AI177" s="219"/>
      <c r="AJ177" s="219"/>
      <c r="AK177" s="219"/>
    </row>
    <row r="178" spans="3:37" ht="12.75">
      <c r="C178" s="201"/>
      <c r="D178" s="201"/>
      <c r="E178" s="210"/>
      <c r="F178" s="210"/>
      <c r="G178" s="210"/>
      <c r="H178" s="210"/>
      <c r="I178" s="210"/>
      <c r="J178" s="210"/>
      <c r="K178" s="210"/>
      <c r="L178" s="210"/>
      <c r="M178" s="210"/>
      <c r="N178" s="210"/>
      <c r="O178" s="210"/>
      <c r="P178" s="210"/>
      <c r="Q178" s="219"/>
      <c r="R178" s="219"/>
      <c r="S178" s="219"/>
      <c r="T178" s="219"/>
      <c r="U178" s="219"/>
      <c r="V178" s="219"/>
      <c r="W178" s="219"/>
      <c r="X178" s="219"/>
      <c r="Y178" s="219"/>
      <c r="Z178" s="219"/>
      <c r="AA178" s="219"/>
      <c r="AB178" s="219"/>
      <c r="AC178" s="219"/>
      <c r="AD178" s="219"/>
      <c r="AE178" s="219"/>
      <c r="AF178" s="219"/>
      <c r="AG178" s="219"/>
      <c r="AH178" s="219"/>
      <c r="AI178" s="219"/>
      <c r="AJ178" s="219"/>
      <c r="AK178" s="219"/>
    </row>
    <row r="179" spans="3:37" ht="12.75">
      <c r="C179" s="201"/>
      <c r="D179" s="201"/>
      <c r="E179" s="210"/>
      <c r="F179" s="210"/>
      <c r="G179" s="210"/>
      <c r="H179" s="210"/>
      <c r="I179" s="210"/>
      <c r="J179" s="210"/>
      <c r="K179" s="210"/>
      <c r="L179" s="210"/>
      <c r="M179" s="210"/>
      <c r="N179" s="210"/>
      <c r="O179" s="210"/>
      <c r="P179" s="210"/>
      <c r="Q179" s="219"/>
      <c r="R179" s="219"/>
      <c r="S179" s="219"/>
      <c r="T179" s="219"/>
      <c r="U179" s="219"/>
      <c r="V179" s="219"/>
      <c r="W179" s="219"/>
      <c r="X179" s="219"/>
      <c r="Y179" s="219"/>
      <c r="Z179" s="219"/>
      <c r="AA179" s="219"/>
      <c r="AB179" s="219"/>
      <c r="AC179" s="219"/>
      <c r="AD179" s="219"/>
      <c r="AE179" s="219"/>
      <c r="AF179" s="219"/>
      <c r="AG179" s="219"/>
      <c r="AH179" s="219"/>
      <c r="AI179" s="219"/>
      <c r="AJ179" s="219"/>
      <c r="AK179" s="219"/>
    </row>
    <row r="180" spans="3:37" ht="12.75">
      <c r="C180" s="201"/>
      <c r="D180" s="201"/>
      <c r="E180" s="210"/>
      <c r="F180" s="210"/>
      <c r="G180" s="210"/>
      <c r="H180" s="210"/>
      <c r="I180" s="210"/>
      <c r="J180" s="210"/>
      <c r="K180" s="210"/>
      <c r="L180" s="210"/>
      <c r="M180" s="210"/>
      <c r="N180" s="210"/>
      <c r="O180" s="210"/>
      <c r="P180" s="210"/>
      <c r="Q180" s="219"/>
      <c r="R180" s="219"/>
      <c r="S180" s="219"/>
      <c r="T180" s="219"/>
      <c r="U180" s="219"/>
      <c r="V180" s="219"/>
      <c r="W180" s="219"/>
      <c r="X180" s="219"/>
      <c r="Y180" s="219"/>
      <c r="Z180" s="219"/>
      <c r="AA180" s="219"/>
      <c r="AB180" s="219"/>
      <c r="AC180" s="219"/>
      <c r="AD180" s="219"/>
      <c r="AE180" s="219"/>
      <c r="AF180" s="219"/>
      <c r="AG180" s="219"/>
      <c r="AH180" s="219"/>
      <c r="AI180" s="219"/>
      <c r="AJ180" s="219"/>
      <c r="AK180" s="219"/>
    </row>
    <row r="181" spans="3:37" ht="12.75">
      <c r="C181" s="201"/>
      <c r="D181" s="201"/>
      <c r="E181" s="210"/>
      <c r="F181" s="210"/>
      <c r="G181" s="210"/>
      <c r="H181" s="210"/>
      <c r="I181" s="210"/>
      <c r="J181" s="210"/>
      <c r="K181" s="210"/>
      <c r="L181" s="210"/>
      <c r="M181" s="210"/>
      <c r="N181" s="210"/>
      <c r="O181" s="210"/>
      <c r="P181" s="210"/>
      <c r="Q181" s="219"/>
      <c r="R181" s="219"/>
      <c r="S181" s="219"/>
      <c r="T181" s="219"/>
      <c r="U181" s="219"/>
      <c r="V181" s="219"/>
      <c r="W181" s="219"/>
      <c r="X181" s="219"/>
      <c r="Y181" s="219"/>
      <c r="Z181" s="219"/>
      <c r="AA181" s="219"/>
      <c r="AB181" s="219"/>
      <c r="AC181" s="219"/>
      <c r="AD181" s="219"/>
      <c r="AE181" s="219"/>
      <c r="AF181" s="219"/>
      <c r="AG181" s="219"/>
      <c r="AH181" s="219"/>
      <c r="AI181" s="219"/>
      <c r="AJ181" s="219"/>
      <c r="AK181" s="219"/>
    </row>
    <row r="182" spans="3:37" ht="12.75">
      <c r="C182" s="201"/>
      <c r="D182" s="201"/>
      <c r="E182" s="210"/>
      <c r="F182" s="210"/>
      <c r="G182" s="210"/>
      <c r="H182" s="210"/>
      <c r="I182" s="210"/>
      <c r="J182" s="210"/>
      <c r="K182" s="210"/>
      <c r="L182" s="210"/>
      <c r="M182" s="210"/>
      <c r="N182" s="210"/>
      <c r="O182" s="210"/>
      <c r="P182" s="210"/>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row>
    <row r="183" spans="3:37" ht="12.75">
      <c r="C183" s="201"/>
      <c r="D183" s="201"/>
      <c r="E183" s="210"/>
      <c r="F183" s="210"/>
      <c r="G183" s="210"/>
      <c r="H183" s="210"/>
      <c r="I183" s="210"/>
      <c r="J183" s="210"/>
      <c r="K183" s="210"/>
      <c r="L183" s="210"/>
      <c r="M183" s="210"/>
      <c r="N183" s="210"/>
      <c r="O183" s="210"/>
      <c r="P183" s="210"/>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row>
    <row r="184" spans="3:37" ht="12.75">
      <c r="C184" s="201"/>
      <c r="D184" s="201"/>
      <c r="E184" s="210"/>
      <c r="F184" s="210"/>
      <c r="G184" s="210"/>
      <c r="H184" s="210"/>
      <c r="I184" s="210"/>
      <c r="J184" s="210"/>
      <c r="K184" s="210"/>
      <c r="L184" s="210"/>
      <c r="M184" s="210"/>
      <c r="N184" s="210"/>
      <c r="O184" s="210"/>
      <c r="P184" s="210"/>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row>
    <row r="185" spans="3:37" ht="12.75">
      <c r="C185" s="201"/>
      <c r="D185" s="201"/>
      <c r="E185" s="210"/>
      <c r="F185" s="210"/>
      <c r="G185" s="210"/>
      <c r="H185" s="210"/>
      <c r="I185" s="210"/>
      <c r="J185" s="210"/>
      <c r="K185" s="210"/>
      <c r="L185" s="210"/>
      <c r="M185" s="210"/>
      <c r="N185" s="210"/>
      <c r="O185" s="210"/>
      <c r="P185" s="210"/>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row>
    <row r="186" spans="3:16" ht="12.75">
      <c r="C186" s="201"/>
      <c r="D186" s="201"/>
      <c r="E186" s="201"/>
      <c r="F186" s="201"/>
      <c r="G186" s="201"/>
      <c r="H186" s="201"/>
      <c r="I186" s="201"/>
      <c r="J186" s="201"/>
      <c r="K186" s="201"/>
      <c r="L186" s="201"/>
      <c r="M186" s="201"/>
      <c r="N186" s="201"/>
      <c r="O186" s="201"/>
      <c r="P186" s="201"/>
    </row>
    <row r="187" spans="3:16" ht="12.75">
      <c r="C187" s="201"/>
      <c r="D187" s="201"/>
      <c r="E187" s="201"/>
      <c r="F187" s="201"/>
      <c r="G187" s="201"/>
      <c r="H187" s="201"/>
      <c r="I187" s="201"/>
      <c r="J187" s="201"/>
      <c r="K187" s="201"/>
      <c r="L187" s="201"/>
      <c r="M187" s="201"/>
      <c r="N187" s="201"/>
      <c r="O187" s="201"/>
      <c r="P187" s="201"/>
    </row>
    <row r="188" spans="3:16" ht="12.75">
      <c r="C188" s="201"/>
      <c r="D188" s="201"/>
      <c r="E188" s="201"/>
      <c r="F188" s="201"/>
      <c r="G188" s="201"/>
      <c r="H188" s="201"/>
      <c r="I188" s="201"/>
      <c r="J188" s="201"/>
      <c r="K188" s="201"/>
      <c r="L188" s="201"/>
      <c r="M188" s="201"/>
      <c r="N188" s="201"/>
      <c r="O188" s="201"/>
      <c r="P188" s="201"/>
    </row>
    <row r="189" spans="3:16" ht="12.75">
      <c r="C189" s="201"/>
      <c r="D189" s="201"/>
      <c r="E189" s="201"/>
      <c r="F189" s="201"/>
      <c r="G189" s="201"/>
      <c r="H189" s="201"/>
      <c r="I189" s="201"/>
      <c r="J189" s="201"/>
      <c r="K189" s="201"/>
      <c r="L189" s="201"/>
      <c r="M189" s="201"/>
      <c r="N189" s="201"/>
      <c r="O189" s="201"/>
      <c r="P189" s="201"/>
    </row>
    <row r="190" spans="3:16" ht="12.75">
      <c r="C190" s="201"/>
      <c r="D190" s="201"/>
      <c r="E190" s="201"/>
      <c r="F190" s="201"/>
      <c r="G190" s="201"/>
      <c r="H190" s="201"/>
      <c r="I190" s="201"/>
      <c r="J190" s="201"/>
      <c r="K190" s="201"/>
      <c r="L190" s="201"/>
      <c r="M190" s="201"/>
      <c r="N190" s="201"/>
      <c r="O190" s="201"/>
      <c r="P190" s="201"/>
    </row>
    <row r="191" spans="3:16" ht="12.75">
      <c r="C191" s="201"/>
      <c r="D191" s="201"/>
      <c r="E191" s="201"/>
      <c r="F191" s="201"/>
      <c r="G191" s="201"/>
      <c r="H191" s="201"/>
      <c r="I191" s="201"/>
      <c r="J191" s="201"/>
      <c r="K191" s="201"/>
      <c r="L191" s="201"/>
      <c r="M191" s="201"/>
      <c r="N191" s="201"/>
      <c r="O191" s="201"/>
      <c r="P191" s="201"/>
    </row>
    <row r="192" spans="3:16" ht="12.75">
      <c r="C192" s="201"/>
      <c r="D192" s="201"/>
      <c r="E192" s="201"/>
      <c r="F192" s="201"/>
      <c r="G192" s="201"/>
      <c r="H192" s="201"/>
      <c r="I192" s="201"/>
      <c r="J192" s="201"/>
      <c r="K192" s="201"/>
      <c r="L192" s="201"/>
      <c r="M192" s="201"/>
      <c r="N192" s="201"/>
      <c r="O192" s="201"/>
      <c r="P192" s="201"/>
    </row>
    <row r="193" spans="3:16" ht="12.75">
      <c r="C193" s="201"/>
      <c r="D193" s="201"/>
      <c r="E193" s="201"/>
      <c r="F193" s="201"/>
      <c r="G193" s="201"/>
      <c r="H193" s="201"/>
      <c r="I193" s="201"/>
      <c r="J193" s="201"/>
      <c r="K193" s="201"/>
      <c r="L193" s="201"/>
      <c r="M193" s="201"/>
      <c r="N193" s="201"/>
      <c r="O193" s="201"/>
      <c r="P193" s="201"/>
    </row>
    <row r="194" spans="3:16" ht="12.75">
      <c r="C194" s="201"/>
      <c r="D194" s="201"/>
      <c r="E194" s="201"/>
      <c r="F194" s="201"/>
      <c r="G194" s="201"/>
      <c r="H194" s="201"/>
      <c r="I194" s="201"/>
      <c r="J194" s="201"/>
      <c r="K194" s="201"/>
      <c r="L194" s="201"/>
      <c r="M194" s="201"/>
      <c r="N194" s="201"/>
      <c r="O194" s="201"/>
      <c r="P194" s="201"/>
    </row>
    <row r="195" spans="3:16" ht="12.75">
      <c r="C195" s="201"/>
      <c r="D195" s="201"/>
      <c r="E195" s="201"/>
      <c r="F195" s="201"/>
      <c r="G195" s="201"/>
      <c r="H195" s="201"/>
      <c r="I195" s="201"/>
      <c r="J195" s="201"/>
      <c r="K195" s="201"/>
      <c r="L195" s="201"/>
      <c r="M195" s="201"/>
      <c r="N195" s="201"/>
      <c r="O195" s="201"/>
      <c r="P195" s="201"/>
    </row>
    <row r="196" spans="3:16" ht="12.75">
      <c r="C196" s="201"/>
      <c r="D196" s="201"/>
      <c r="E196" s="201"/>
      <c r="F196" s="201"/>
      <c r="G196" s="201"/>
      <c r="H196" s="201"/>
      <c r="I196" s="201"/>
      <c r="J196" s="201"/>
      <c r="K196" s="201"/>
      <c r="L196" s="201"/>
      <c r="M196" s="201"/>
      <c r="N196" s="201"/>
      <c r="O196" s="201"/>
      <c r="P196" s="201"/>
    </row>
    <row r="197" spans="3:16" ht="12.75">
      <c r="C197" s="201"/>
      <c r="D197" s="201"/>
      <c r="E197" s="201"/>
      <c r="F197" s="201"/>
      <c r="G197" s="201"/>
      <c r="H197" s="201"/>
      <c r="I197" s="201"/>
      <c r="J197" s="201"/>
      <c r="K197" s="201"/>
      <c r="L197" s="201"/>
      <c r="M197" s="201"/>
      <c r="N197" s="201"/>
      <c r="O197" s="201"/>
      <c r="P197" s="201"/>
    </row>
    <row r="198" spans="3:16" ht="12.75">
      <c r="C198" s="201"/>
      <c r="D198" s="201"/>
      <c r="E198" s="201"/>
      <c r="F198" s="201"/>
      <c r="G198" s="201"/>
      <c r="H198" s="201"/>
      <c r="I198" s="201"/>
      <c r="J198" s="201"/>
      <c r="K198" s="201"/>
      <c r="L198" s="201"/>
      <c r="M198" s="201"/>
      <c r="N198" s="201"/>
      <c r="O198" s="201"/>
      <c r="P198" s="201"/>
    </row>
    <row r="199" spans="3:16" ht="12.75">
      <c r="C199" s="201"/>
      <c r="D199" s="201"/>
      <c r="E199" s="201"/>
      <c r="F199" s="201"/>
      <c r="G199" s="201"/>
      <c r="H199" s="201"/>
      <c r="I199" s="201"/>
      <c r="J199" s="201"/>
      <c r="K199" s="201"/>
      <c r="L199" s="201"/>
      <c r="M199" s="201"/>
      <c r="N199" s="201"/>
      <c r="O199" s="201"/>
      <c r="P199" s="201"/>
    </row>
    <row r="200" spans="3:16" ht="12.75">
      <c r="C200" s="201"/>
      <c r="D200" s="201"/>
      <c r="E200" s="201"/>
      <c r="F200" s="201"/>
      <c r="G200" s="201"/>
      <c r="H200" s="201"/>
      <c r="I200" s="201"/>
      <c r="J200" s="201"/>
      <c r="K200" s="201"/>
      <c r="L200" s="201"/>
      <c r="M200" s="201"/>
      <c r="N200" s="201"/>
      <c r="O200" s="201"/>
      <c r="P200" s="201"/>
    </row>
    <row r="201" spans="3:16" ht="12.75">
      <c r="C201" s="201"/>
      <c r="D201" s="201"/>
      <c r="E201" s="201"/>
      <c r="F201" s="201"/>
      <c r="G201" s="201"/>
      <c r="H201" s="201"/>
      <c r="I201" s="201"/>
      <c r="J201" s="201"/>
      <c r="K201" s="201"/>
      <c r="L201" s="201"/>
      <c r="M201" s="201"/>
      <c r="N201" s="201"/>
      <c r="O201" s="201"/>
      <c r="P201" s="201"/>
    </row>
    <row r="202" spans="3:16" ht="12.75">
      <c r="C202" s="201"/>
      <c r="D202" s="201"/>
      <c r="E202" s="201"/>
      <c r="F202" s="201"/>
      <c r="G202" s="201"/>
      <c r="H202" s="201"/>
      <c r="I202" s="201"/>
      <c r="J202" s="201"/>
      <c r="K202" s="201"/>
      <c r="L202" s="201"/>
      <c r="M202" s="201"/>
      <c r="N202" s="201"/>
      <c r="O202" s="201"/>
      <c r="P202" s="201"/>
    </row>
    <row r="203" spans="3:16" ht="12.75">
      <c r="C203" s="201"/>
      <c r="D203" s="201"/>
      <c r="E203" s="201"/>
      <c r="F203" s="201"/>
      <c r="G203" s="201"/>
      <c r="H203" s="201"/>
      <c r="I203" s="201"/>
      <c r="J203" s="201"/>
      <c r="K203" s="201"/>
      <c r="L203" s="201"/>
      <c r="M203" s="201"/>
      <c r="N203" s="201"/>
      <c r="O203" s="201"/>
      <c r="P203" s="201"/>
    </row>
    <row r="204" spans="3:16" ht="12.75">
      <c r="C204" s="201"/>
      <c r="D204" s="201"/>
      <c r="E204" s="201"/>
      <c r="F204" s="201"/>
      <c r="G204" s="201"/>
      <c r="H204" s="201"/>
      <c r="I204" s="201"/>
      <c r="J204" s="201"/>
      <c r="K204" s="201"/>
      <c r="L204" s="201"/>
      <c r="M204" s="201"/>
      <c r="N204" s="201"/>
      <c r="O204" s="201"/>
      <c r="P204" s="201"/>
    </row>
    <row r="205" spans="3:16" ht="12.75">
      <c r="C205" s="201"/>
      <c r="D205" s="201"/>
      <c r="E205" s="201"/>
      <c r="F205" s="201"/>
      <c r="G205" s="201"/>
      <c r="H205" s="201"/>
      <c r="I205" s="201"/>
      <c r="J205" s="201"/>
      <c r="K205" s="201"/>
      <c r="L205" s="201"/>
      <c r="M205" s="201"/>
      <c r="N205" s="201"/>
      <c r="O205" s="201"/>
      <c r="P205" s="201"/>
    </row>
    <row r="206" spans="3:16" ht="12.75">
      <c r="C206" s="201"/>
      <c r="D206" s="201"/>
      <c r="E206" s="201"/>
      <c r="F206" s="201"/>
      <c r="G206" s="201"/>
      <c r="H206" s="201"/>
      <c r="I206" s="201"/>
      <c r="J206" s="201"/>
      <c r="K206" s="201"/>
      <c r="L206" s="201"/>
      <c r="M206" s="201"/>
      <c r="N206" s="201"/>
      <c r="O206" s="201"/>
      <c r="P206" s="201"/>
    </row>
    <row r="207" spans="3:16" ht="12.75">
      <c r="C207" s="201"/>
      <c r="D207" s="201"/>
      <c r="E207" s="201"/>
      <c r="F207" s="201"/>
      <c r="G207" s="201"/>
      <c r="H207" s="201"/>
      <c r="I207" s="201"/>
      <c r="J207" s="201"/>
      <c r="K207" s="201"/>
      <c r="L207" s="201"/>
      <c r="M207" s="201"/>
      <c r="N207" s="201"/>
      <c r="O207" s="201"/>
      <c r="P207" s="201"/>
    </row>
    <row r="208" spans="3:16" ht="12.75">
      <c r="C208" s="201"/>
      <c r="D208" s="201"/>
      <c r="E208" s="201"/>
      <c r="F208" s="201"/>
      <c r="G208" s="201"/>
      <c r="H208" s="201"/>
      <c r="I208" s="201"/>
      <c r="J208" s="201"/>
      <c r="K208" s="201"/>
      <c r="L208" s="201"/>
      <c r="M208" s="201"/>
      <c r="N208" s="201"/>
      <c r="O208" s="201"/>
      <c r="P208" s="201"/>
    </row>
    <row r="209" spans="3:16" ht="12.75">
      <c r="C209" s="201"/>
      <c r="D209" s="201"/>
      <c r="E209" s="201"/>
      <c r="F209" s="201"/>
      <c r="G209" s="201"/>
      <c r="H209" s="201"/>
      <c r="I209" s="201"/>
      <c r="J209" s="201"/>
      <c r="K209" s="201"/>
      <c r="L209" s="201"/>
      <c r="M209" s="201"/>
      <c r="N209" s="201"/>
      <c r="O209" s="201"/>
      <c r="P209" s="201"/>
    </row>
    <row r="210" spans="3:16" ht="12.75">
      <c r="C210" s="201"/>
      <c r="D210" s="201"/>
      <c r="E210" s="201"/>
      <c r="F210" s="201"/>
      <c r="G210" s="201"/>
      <c r="H210" s="201"/>
      <c r="I210" s="201"/>
      <c r="J210" s="201"/>
      <c r="K210" s="201"/>
      <c r="L210" s="201"/>
      <c r="M210" s="201"/>
      <c r="N210" s="201"/>
      <c r="O210" s="201"/>
      <c r="P210" s="201"/>
    </row>
    <row r="211" spans="3:16" ht="12.75">
      <c r="C211" s="201"/>
      <c r="D211" s="201"/>
      <c r="E211" s="201"/>
      <c r="F211" s="201"/>
      <c r="G211" s="201"/>
      <c r="H211" s="201"/>
      <c r="I211" s="201"/>
      <c r="J211" s="201"/>
      <c r="K211" s="201"/>
      <c r="L211" s="201"/>
      <c r="M211" s="201"/>
      <c r="N211" s="201"/>
      <c r="O211" s="201"/>
      <c r="P211" s="201"/>
    </row>
    <row r="212" spans="3:16" ht="12.75">
      <c r="C212" s="201"/>
      <c r="D212" s="201"/>
      <c r="E212" s="201"/>
      <c r="F212" s="201"/>
      <c r="G212" s="201"/>
      <c r="H212" s="201"/>
      <c r="I212" s="201"/>
      <c r="J212" s="201"/>
      <c r="K212" s="201"/>
      <c r="L212" s="201"/>
      <c r="M212" s="201"/>
      <c r="N212" s="201"/>
      <c r="O212" s="201"/>
      <c r="P212" s="201"/>
    </row>
    <row r="213" spans="3:16" ht="12.75">
      <c r="C213" s="201"/>
      <c r="D213" s="201"/>
      <c r="E213" s="201"/>
      <c r="F213" s="201"/>
      <c r="G213" s="201"/>
      <c r="H213" s="201"/>
      <c r="I213" s="201"/>
      <c r="J213" s="201"/>
      <c r="K213" s="201"/>
      <c r="L213" s="201"/>
      <c r="M213" s="201"/>
      <c r="N213" s="201"/>
      <c r="O213" s="201"/>
      <c r="P213" s="201"/>
    </row>
    <row r="214" spans="3:16" ht="12.75">
      <c r="C214" s="201"/>
      <c r="D214" s="201"/>
      <c r="E214" s="201"/>
      <c r="F214" s="201"/>
      <c r="G214" s="201"/>
      <c r="H214" s="201"/>
      <c r="I214" s="201"/>
      <c r="J214" s="201"/>
      <c r="K214" s="201"/>
      <c r="L214" s="201"/>
      <c r="M214" s="201"/>
      <c r="N214" s="201"/>
      <c r="O214" s="201"/>
      <c r="P214" s="201"/>
    </row>
    <row r="215" spans="3:16" ht="12.75">
      <c r="C215" s="201"/>
      <c r="D215" s="201"/>
      <c r="E215" s="201"/>
      <c r="F215" s="201"/>
      <c r="G215" s="201"/>
      <c r="H215" s="201"/>
      <c r="I215" s="201"/>
      <c r="J215" s="201"/>
      <c r="K215" s="201"/>
      <c r="L215" s="201"/>
      <c r="M215" s="201"/>
      <c r="N215" s="201"/>
      <c r="O215" s="201"/>
      <c r="P215" s="201"/>
    </row>
    <row r="216" spans="3:16" ht="12.75">
      <c r="C216" s="201"/>
      <c r="D216" s="201"/>
      <c r="E216" s="201"/>
      <c r="F216" s="201"/>
      <c r="G216" s="201"/>
      <c r="H216" s="201"/>
      <c r="I216" s="201"/>
      <c r="J216" s="201"/>
      <c r="K216" s="201"/>
      <c r="L216" s="201"/>
      <c r="M216" s="201"/>
      <c r="N216" s="201"/>
      <c r="O216" s="201"/>
      <c r="P216" s="201"/>
    </row>
    <row r="217" spans="3:16" ht="12.75">
      <c r="C217" s="201"/>
      <c r="D217" s="201"/>
      <c r="E217" s="201"/>
      <c r="F217" s="201"/>
      <c r="G217" s="201"/>
      <c r="H217" s="201"/>
      <c r="I217" s="201"/>
      <c r="J217" s="201"/>
      <c r="K217" s="201"/>
      <c r="L217" s="201"/>
      <c r="M217" s="201"/>
      <c r="N217" s="201"/>
      <c r="O217" s="201"/>
      <c r="P217" s="201"/>
    </row>
    <row r="218" spans="3:16" ht="12.75">
      <c r="C218" s="201"/>
      <c r="D218" s="201"/>
      <c r="E218" s="201"/>
      <c r="F218" s="201"/>
      <c r="G218" s="201"/>
      <c r="H218" s="201"/>
      <c r="I218" s="201"/>
      <c r="J218" s="201"/>
      <c r="K218" s="201"/>
      <c r="L218" s="201"/>
      <c r="M218" s="201"/>
      <c r="N218" s="201"/>
      <c r="O218" s="201"/>
      <c r="P218" s="201"/>
    </row>
    <row r="219" spans="3:16" ht="12.75">
      <c r="C219" s="201"/>
      <c r="D219" s="201"/>
      <c r="E219" s="201"/>
      <c r="F219" s="201"/>
      <c r="G219" s="201"/>
      <c r="H219" s="201"/>
      <c r="I219" s="201"/>
      <c r="J219" s="201"/>
      <c r="K219" s="201"/>
      <c r="L219" s="201"/>
      <c r="M219" s="201"/>
      <c r="N219" s="201"/>
      <c r="O219" s="201"/>
      <c r="P219" s="201"/>
    </row>
    <row r="220" spans="3:16" ht="12.75">
      <c r="C220" s="201"/>
      <c r="D220" s="201"/>
      <c r="E220" s="201"/>
      <c r="F220" s="201"/>
      <c r="G220" s="201"/>
      <c r="H220" s="201"/>
      <c r="I220" s="201"/>
      <c r="J220" s="201"/>
      <c r="K220" s="201"/>
      <c r="L220" s="201"/>
      <c r="M220" s="201"/>
      <c r="N220" s="201"/>
      <c r="O220" s="201"/>
      <c r="P220" s="201"/>
    </row>
    <row r="221" spans="3:16" ht="12.75">
      <c r="C221" s="201"/>
      <c r="D221" s="201"/>
      <c r="E221" s="201"/>
      <c r="F221" s="201"/>
      <c r="G221" s="201"/>
      <c r="H221" s="201"/>
      <c r="I221" s="201"/>
      <c r="J221" s="201"/>
      <c r="K221" s="201"/>
      <c r="L221" s="201"/>
      <c r="M221" s="201"/>
      <c r="N221" s="201"/>
      <c r="O221" s="201"/>
      <c r="P221" s="201"/>
    </row>
    <row r="222" spans="3:16" ht="12.75">
      <c r="C222" s="201"/>
      <c r="D222" s="201"/>
      <c r="E222" s="201"/>
      <c r="F222" s="201"/>
      <c r="G222" s="201"/>
      <c r="H222" s="201"/>
      <c r="I222" s="201"/>
      <c r="J222" s="201"/>
      <c r="K222" s="201"/>
      <c r="L222" s="201"/>
      <c r="M222" s="201"/>
      <c r="N222" s="201"/>
      <c r="O222" s="201"/>
      <c r="P222" s="201"/>
    </row>
    <row r="223" spans="3:16" ht="12.75">
      <c r="C223" s="201"/>
      <c r="D223" s="201"/>
      <c r="E223" s="201"/>
      <c r="F223" s="201"/>
      <c r="G223" s="201"/>
      <c r="H223" s="201"/>
      <c r="I223" s="201"/>
      <c r="J223" s="201"/>
      <c r="K223" s="201"/>
      <c r="L223" s="201"/>
      <c r="M223" s="201"/>
      <c r="N223" s="201"/>
      <c r="O223" s="201"/>
      <c r="P223" s="201"/>
    </row>
    <row r="224" spans="3:16" ht="12.75">
      <c r="C224" s="201"/>
      <c r="D224" s="201"/>
      <c r="E224" s="201"/>
      <c r="F224" s="201"/>
      <c r="G224" s="201"/>
      <c r="H224" s="201"/>
      <c r="I224" s="201"/>
      <c r="J224" s="201"/>
      <c r="K224" s="201"/>
      <c r="L224" s="201"/>
      <c r="M224" s="201"/>
      <c r="N224" s="201"/>
      <c r="O224" s="201"/>
      <c r="P224" s="201"/>
    </row>
    <row r="225" spans="3:16" ht="12.75">
      <c r="C225" s="201"/>
      <c r="D225" s="201"/>
      <c r="E225" s="201"/>
      <c r="F225" s="201"/>
      <c r="G225" s="201"/>
      <c r="H225" s="201"/>
      <c r="I225" s="201"/>
      <c r="J225" s="201"/>
      <c r="K225" s="201"/>
      <c r="L225" s="201"/>
      <c r="M225" s="201"/>
      <c r="N225" s="201"/>
      <c r="O225" s="201"/>
      <c r="P225" s="201"/>
    </row>
    <row r="226" spans="3:16" ht="12.75">
      <c r="C226" s="201"/>
      <c r="D226" s="201"/>
      <c r="E226" s="201"/>
      <c r="F226" s="201"/>
      <c r="G226" s="201"/>
      <c r="H226" s="201"/>
      <c r="I226" s="201"/>
      <c r="J226" s="201"/>
      <c r="K226" s="201"/>
      <c r="L226" s="201"/>
      <c r="M226" s="201"/>
      <c r="N226" s="201"/>
      <c r="O226" s="201"/>
      <c r="P226" s="201"/>
    </row>
    <row r="227" spans="3:16" ht="12.75">
      <c r="C227" s="201"/>
      <c r="D227" s="201"/>
      <c r="E227" s="201"/>
      <c r="F227" s="201"/>
      <c r="G227" s="201"/>
      <c r="H227" s="201"/>
      <c r="I227" s="201"/>
      <c r="J227" s="201"/>
      <c r="K227" s="201"/>
      <c r="L227" s="201"/>
      <c r="M227" s="201"/>
      <c r="N227" s="201"/>
      <c r="O227" s="201"/>
      <c r="P227" s="201"/>
    </row>
    <row r="228" spans="3:16" ht="12.75">
      <c r="C228" s="201"/>
      <c r="D228" s="201"/>
      <c r="E228" s="201"/>
      <c r="F228" s="201"/>
      <c r="G228" s="201"/>
      <c r="H228" s="201"/>
      <c r="I228" s="201"/>
      <c r="J228" s="201"/>
      <c r="K228" s="201"/>
      <c r="L228" s="201"/>
      <c r="M228" s="201"/>
      <c r="N228" s="201"/>
      <c r="O228" s="201"/>
      <c r="P228" s="201"/>
    </row>
    <row r="229" spans="3:16" ht="12.75">
      <c r="C229" s="201"/>
      <c r="D229" s="201"/>
      <c r="E229" s="201"/>
      <c r="F229" s="201"/>
      <c r="G229" s="201"/>
      <c r="H229" s="201"/>
      <c r="I229" s="201"/>
      <c r="J229" s="201"/>
      <c r="K229" s="201"/>
      <c r="L229" s="201"/>
      <c r="M229" s="201"/>
      <c r="N229" s="201"/>
      <c r="O229" s="201"/>
      <c r="P229" s="201"/>
    </row>
    <row r="230" spans="3:16" ht="12.75">
      <c r="C230" s="201"/>
      <c r="D230" s="201"/>
      <c r="E230" s="201"/>
      <c r="F230" s="201"/>
      <c r="G230" s="201"/>
      <c r="H230" s="201"/>
      <c r="I230" s="201"/>
      <c r="J230" s="201"/>
      <c r="K230" s="201"/>
      <c r="L230" s="201"/>
      <c r="M230" s="201"/>
      <c r="N230" s="201"/>
      <c r="O230" s="201"/>
      <c r="P230" s="201"/>
    </row>
    <row r="231" spans="3:16" ht="12.75">
      <c r="C231" s="201"/>
      <c r="D231" s="201"/>
      <c r="E231" s="201"/>
      <c r="F231" s="201"/>
      <c r="G231" s="201"/>
      <c r="H231" s="201"/>
      <c r="I231" s="201"/>
      <c r="J231" s="201"/>
      <c r="K231" s="201"/>
      <c r="L231" s="201"/>
      <c r="M231" s="201"/>
      <c r="N231" s="201"/>
      <c r="O231" s="201"/>
      <c r="P231" s="201"/>
    </row>
    <row r="232" spans="3:16" ht="12.75">
      <c r="C232" s="201"/>
      <c r="D232" s="201"/>
      <c r="E232" s="201"/>
      <c r="F232" s="201"/>
      <c r="G232" s="201"/>
      <c r="H232" s="201"/>
      <c r="I232" s="201"/>
      <c r="J232" s="201"/>
      <c r="K232" s="201"/>
      <c r="L232" s="201"/>
      <c r="M232" s="201"/>
      <c r="N232" s="201"/>
      <c r="O232" s="201"/>
      <c r="P232" s="201"/>
    </row>
    <row r="233" spans="3:16" ht="12.75">
      <c r="C233" s="201"/>
      <c r="D233" s="201"/>
      <c r="E233" s="201"/>
      <c r="F233" s="201"/>
      <c r="G233" s="201"/>
      <c r="H233" s="201"/>
      <c r="I233" s="201"/>
      <c r="J233" s="201"/>
      <c r="K233" s="201"/>
      <c r="L233" s="201"/>
      <c r="M233" s="201"/>
      <c r="N233" s="201"/>
      <c r="O233" s="201"/>
      <c r="P233" s="201"/>
    </row>
    <row r="234" spans="3:16" ht="12.75">
      <c r="C234" s="201"/>
      <c r="D234" s="201"/>
      <c r="E234" s="201"/>
      <c r="F234" s="201"/>
      <c r="G234" s="201"/>
      <c r="H234" s="201"/>
      <c r="I234" s="201"/>
      <c r="J234" s="201"/>
      <c r="K234" s="201"/>
      <c r="L234" s="201"/>
      <c r="M234" s="201"/>
      <c r="N234" s="201"/>
      <c r="O234" s="201"/>
      <c r="P234" s="201"/>
    </row>
    <row r="235" spans="3:16" ht="12.75">
      <c r="C235" s="201"/>
      <c r="D235" s="201"/>
      <c r="E235" s="201"/>
      <c r="F235" s="201"/>
      <c r="G235" s="201"/>
      <c r="H235" s="201"/>
      <c r="I235" s="201"/>
      <c r="J235" s="201"/>
      <c r="K235" s="201"/>
      <c r="L235" s="201"/>
      <c r="M235" s="201"/>
      <c r="N235" s="201"/>
      <c r="O235" s="201"/>
      <c r="P235" s="201"/>
    </row>
    <row r="236" spans="3:16" ht="12.75">
      <c r="C236" s="201"/>
      <c r="D236" s="201"/>
      <c r="E236" s="201"/>
      <c r="F236" s="201"/>
      <c r="G236" s="201"/>
      <c r="H236" s="201"/>
      <c r="I236" s="201"/>
      <c r="J236" s="201"/>
      <c r="K236" s="201"/>
      <c r="L236" s="201"/>
      <c r="M236" s="201"/>
      <c r="N236" s="201"/>
      <c r="O236" s="201"/>
      <c r="P236" s="201"/>
    </row>
    <row r="237" spans="3:16" ht="12.75">
      <c r="C237" s="201"/>
      <c r="D237" s="201"/>
      <c r="E237" s="201"/>
      <c r="F237" s="201"/>
      <c r="G237" s="201"/>
      <c r="H237" s="201"/>
      <c r="I237" s="201"/>
      <c r="J237" s="201"/>
      <c r="K237" s="201"/>
      <c r="L237" s="201"/>
      <c r="M237" s="201"/>
      <c r="N237" s="201"/>
      <c r="O237" s="201"/>
      <c r="P237" s="201"/>
    </row>
    <row r="238" spans="3:16" ht="12.75">
      <c r="C238" s="201"/>
      <c r="D238" s="201"/>
      <c r="E238" s="201"/>
      <c r="F238" s="201"/>
      <c r="G238" s="201"/>
      <c r="H238" s="201"/>
      <c r="I238" s="201"/>
      <c r="J238" s="201"/>
      <c r="K238" s="201"/>
      <c r="L238" s="201"/>
      <c r="M238" s="201"/>
      <c r="N238" s="201"/>
      <c r="O238" s="201"/>
      <c r="P238" s="201"/>
    </row>
    <row r="239" spans="3:16" ht="12.75">
      <c r="C239" s="201"/>
      <c r="D239" s="201"/>
      <c r="E239" s="201"/>
      <c r="F239" s="201"/>
      <c r="G239" s="201"/>
      <c r="H239" s="201"/>
      <c r="I239" s="201"/>
      <c r="J239" s="201"/>
      <c r="K239" s="201"/>
      <c r="L239" s="201"/>
      <c r="M239" s="201"/>
      <c r="N239" s="201"/>
      <c r="O239" s="201"/>
      <c r="P239" s="201"/>
    </row>
    <row r="240" spans="3:16" ht="12.75">
      <c r="C240" s="201"/>
      <c r="D240" s="201"/>
      <c r="E240" s="201"/>
      <c r="F240" s="201"/>
      <c r="G240" s="201"/>
      <c r="H240" s="201"/>
      <c r="I240" s="201"/>
      <c r="J240" s="201"/>
      <c r="K240" s="201"/>
      <c r="L240" s="201"/>
      <c r="M240" s="201"/>
      <c r="N240" s="201"/>
      <c r="O240" s="201"/>
      <c r="P240" s="201"/>
    </row>
    <row r="241" spans="3:16" ht="12.75">
      <c r="C241" s="201"/>
      <c r="D241" s="201"/>
      <c r="E241" s="201"/>
      <c r="F241" s="201"/>
      <c r="G241" s="201"/>
      <c r="H241" s="201"/>
      <c r="I241" s="201"/>
      <c r="J241" s="201"/>
      <c r="K241" s="201"/>
      <c r="L241" s="201"/>
      <c r="M241" s="201"/>
      <c r="N241" s="201"/>
      <c r="O241" s="201"/>
      <c r="P241" s="201"/>
    </row>
    <row r="242" spans="3:16" ht="12.75">
      <c r="C242" s="201"/>
      <c r="D242" s="201"/>
      <c r="E242" s="201"/>
      <c r="F242" s="201"/>
      <c r="G242" s="201"/>
      <c r="H242" s="201"/>
      <c r="I242" s="201"/>
      <c r="J242" s="201"/>
      <c r="K242" s="201"/>
      <c r="L242" s="201"/>
      <c r="M242" s="201"/>
      <c r="N242" s="201"/>
      <c r="O242" s="201"/>
      <c r="P242" s="201"/>
    </row>
    <row r="243" spans="3:16" ht="12.75">
      <c r="C243" s="201"/>
      <c r="D243" s="201"/>
      <c r="E243" s="201"/>
      <c r="F243" s="201"/>
      <c r="G243" s="201"/>
      <c r="H243" s="201"/>
      <c r="I243" s="201"/>
      <c r="J243" s="201"/>
      <c r="K243" s="201"/>
      <c r="L243" s="201"/>
      <c r="M243" s="201"/>
      <c r="N243" s="201"/>
      <c r="O243" s="201"/>
      <c r="P243" s="201"/>
    </row>
    <row r="244" spans="3:16" ht="12.75">
      <c r="C244" s="201"/>
      <c r="D244" s="201"/>
      <c r="E244" s="201"/>
      <c r="F244" s="201"/>
      <c r="G244" s="201"/>
      <c r="H244" s="201"/>
      <c r="I244" s="201"/>
      <c r="J244" s="201"/>
      <c r="K244" s="201"/>
      <c r="L244" s="201"/>
      <c r="M244" s="201"/>
      <c r="N244" s="201"/>
      <c r="O244" s="201"/>
      <c r="P244" s="201"/>
    </row>
    <row r="245" spans="3:16" ht="12.75">
      <c r="C245" s="201"/>
      <c r="D245" s="201"/>
      <c r="E245" s="201"/>
      <c r="F245" s="201"/>
      <c r="G245" s="201"/>
      <c r="H245" s="201"/>
      <c r="I245" s="201"/>
      <c r="J245" s="201"/>
      <c r="K245" s="201"/>
      <c r="L245" s="201"/>
      <c r="M245" s="201"/>
      <c r="N245" s="201"/>
      <c r="O245" s="201"/>
      <c r="P245" s="201"/>
    </row>
    <row r="246" spans="3:16" ht="12.75">
      <c r="C246" s="201"/>
      <c r="D246" s="201"/>
      <c r="E246" s="201"/>
      <c r="F246" s="201"/>
      <c r="G246" s="201"/>
      <c r="H246" s="201"/>
      <c r="I246" s="201"/>
      <c r="J246" s="201"/>
      <c r="K246" s="201"/>
      <c r="L246" s="201"/>
      <c r="M246" s="201"/>
      <c r="N246" s="201"/>
      <c r="O246" s="201"/>
      <c r="P246" s="201"/>
    </row>
    <row r="247" spans="3:16" ht="12.75">
      <c r="C247" s="201"/>
      <c r="D247" s="201"/>
      <c r="E247" s="201"/>
      <c r="F247" s="201"/>
      <c r="G247" s="201"/>
      <c r="H247" s="201"/>
      <c r="I247" s="201"/>
      <c r="J247" s="201"/>
      <c r="K247" s="201"/>
      <c r="L247" s="201"/>
      <c r="M247" s="201"/>
      <c r="N247" s="201"/>
      <c r="O247" s="201"/>
      <c r="P247" s="201"/>
    </row>
    <row r="248" spans="3:16" ht="12.75">
      <c r="C248" s="201"/>
      <c r="D248" s="201"/>
      <c r="E248" s="201"/>
      <c r="F248" s="201"/>
      <c r="G248" s="201"/>
      <c r="H248" s="201"/>
      <c r="I248" s="201"/>
      <c r="J248" s="201"/>
      <c r="K248" s="201"/>
      <c r="L248" s="201"/>
      <c r="M248" s="201"/>
      <c r="N248" s="201"/>
      <c r="O248" s="201"/>
      <c r="P248" s="201"/>
    </row>
    <row r="249" spans="3:16" ht="12.75">
      <c r="C249" s="201"/>
      <c r="D249" s="201"/>
      <c r="E249" s="201"/>
      <c r="F249" s="201"/>
      <c r="G249" s="201"/>
      <c r="H249" s="201"/>
      <c r="I249" s="201"/>
      <c r="J249" s="201"/>
      <c r="K249" s="201"/>
      <c r="L249" s="201"/>
      <c r="M249" s="201"/>
      <c r="N249" s="201"/>
      <c r="O249" s="201"/>
      <c r="P249" s="201"/>
    </row>
    <row r="250" spans="3:16" ht="12.75">
      <c r="C250" s="201"/>
      <c r="D250" s="201"/>
      <c r="E250" s="201"/>
      <c r="F250" s="201"/>
      <c r="G250" s="201"/>
      <c r="H250" s="201"/>
      <c r="I250" s="201"/>
      <c r="J250" s="201"/>
      <c r="K250" s="201"/>
      <c r="L250" s="201"/>
      <c r="M250" s="201"/>
      <c r="N250" s="201"/>
      <c r="O250" s="201"/>
      <c r="P250" s="201"/>
    </row>
    <row r="251" spans="3:16" ht="12.75">
      <c r="C251" s="201"/>
      <c r="D251" s="201"/>
      <c r="E251" s="201"/>
      <c r="F251" s="201"/>
      <c r="G251" s="201"/>
      <c r="H251" s="201"/>
      <c r="I251" s="201"/>
      <c r="J251" s="201"/>
      <c r="K251" s="201"/>
      <c r="L251" s="201"/>
      <c r="M251" s="201"/>
      <c r="N251" s="201"/>
      <c r="O251" s="201"/>
      <c r="P251" s="201"/>
    </row>
    <row r="252" spans="3:16" ht="12.75">
      <c r="C252" s="201"/>
      <c r="D252" s="201"/>
      <c r="E252" s="201"/>
      <c r="F252" s="201"/>
      <c r="G252" s="201"/>
      <c r="H252" s="201"/>
      <c r="I252" s="201"/>
      <c r="J252" s="201"/>
      <c r="K252" s="201"/>
      <c r="L252" s="201"/>
      <c r="M252" s="201"/>
      <c r="N252" s="201"/>
      <c r="O252" s="201"/>
      <c r="P252" s="201"/>
    </row>
    <row r="253" spans="3:16" ht="12.75">
      <c r="C253" s="201"/>
      <c r="D253" s="201"/>
      <c r="E253" s="201"/>
      <c r="F253" s="201"/>
      <c r="G253" s="201"/>
      <c r="H253" s="201"/>
      <c r="I253" s="201"/>
      <c r="J253" s="201"/>
      <c r="K253" s="201"/>
      <c r="L253" s="201"/>
      <c r="M253" s="201"/>
      <c r="N253" s="201"/>
      <c r="O253" s="201"/>
      <c r="P253" s="201"/>
    </row>
    <row r="254" spans="3:16" ht="12.75">
      <c r="C254" s="201"/>
      <c r="D254" s="201"/>
      <c r="E254" s="201"/>
      <c r="F254" s="201"/>
      <c r="G254" s="201"/>
      <c r="H254" s="201"/>
      <c r="I254" s="201"/>
      <c r="J254" s="201"/>
      <c r="K254" s="201"/>
      <c r="L254" s="201"/>
      <c r="M254" s="201"/>
      <c r="N254" s="201"/>
      <c r="O254" s="201"/>
      <c r="P254" s="201"/>
    </row>
    <row r="255" spans="3:16" ht="12.75">
      <c r="C255" s="201"/>
      <c r="D255" s="201"/>
      <c r="E255" s="201"/>
      <c r="F255" s="201"/>
      <c r="G255" s="201"/>
      <c r="H255" s="201"/>
      <c r="I255" s="201"/>
      <c r="J255" s="201"/>
      <c r="K255" s="201"/>
      <c r="L255" s="201"/>
      <c r="M255" s="201"/>
      <c r="N255" s="201"/>
      <c r="O255" s="201"/>
      <c r="P255" s="201"/>
    </row>
    <row r="256" spans="3:16" ht="12.75">
      <c r="C256" s="201"/>
      <c r="D256" s="201"/>
      <c r="E256" s="201"/>
      <c r="F256" s="201"/>
      <c r="G256" s="201"/>
      <c r="H256" s="201"/>
      <c r="I256" s="201"/>
      <c r="J256" s="201"/>
      <c r="K256" s="201"/>
      <c r="L256" s="201"/>
      <c r="M256" s="201"/>
      <c r="N256" s="201"/>
      <c r="O256" s="201"/>
      <c r="P256" s="201"/>
    </row>
    <row r="257" spans="3:16" ht="12.75">
      <c r="C257" s="201"/>
      <c r="D257" s="201"/>
      <c r="E257" s="201"/>
      <c r="F257" s="201"/>
      <c r="G257" s="201"/>
      <c r="H257" s="201"/>
      <c r="I257" s="201"/>
      <c r="J257" s="201"/>
      <c r="K257" s="201"/>
      <c r="L257" s="201"/>
      <c r="M257" s="201"/>
      <c r="N257" s="201"/>
      <c r="O257" s="201"/>
      <c r="P257" s="201"/>
    </row>
    <row r="258" spans="3:16" ht="12.75">
      <c r="C258" s="201"/>
      <c r="D258" s="201"/>
      <c r="E258" s="201"/>
      <c r="F258" s="201"/>
      <c r="G258" s="201"/>
      <c r="H258" s="201"/>
      <c r="I258" s="201"/>
      <c r="J258" s="201"/>
      <c r="K258" s="201"/>
      <c r="L258" s="201"/>
      <c r="M258" s="201"/>
      <c r="N258" s="201"/>
      <c r="O258" s="201"/>
      <c r="P258" s="201"/>
    </row>
    <row r="259" spans="3:16" ht="12.75">
      <c r="C259" s="201"/>
      <c r="D259" s="201"/>
      <c r="E259" s="201"/>
      <c r="F259" s="201"/>
      <c r="G259" s="201"/>
      <c r="H259" s="201"/>
      <c r="I259" s="201"/>
      <c r="J259" s="201"/>
      <c r="K259" s="201"/>
      <c r="L259" s="201"/>
      <c r="M259" s="201"/>
      <c r="N259" s="201"/>
      <c r="O259" s="201"/>
      <c r="P259" s="201"/>
    </row>
    <row r="260" spans="3:16" ht="12.75">
      <c r="C260" s="201"/>
      <c r="D260" s="201"/>
      <c r="E260" s="201"/>
      <c r="F260" s="201"/>
      <c r="G260" s="201"/>
      <c r="H260" s="201"/>
      <c r="I260" s="201"/>
      <c r="J260" s="201"/>
      <c r="K260" s="201"/>
      <c r="L260" s="201"/>
      <c r="M260" s="201"/>
      <c r="N260" s="201"/>
      <c r="O260" s="201"/>
      <c r="P260" s="201"/>
    </row>
    <row r="261" spans="3:16" ht="12.75">
      <c r="C261" s="201"/>
      <c r="D261" s="201"/>
      <c r="E261" s="201"/>
      <c r="F261" s="201"/>
      <c r="G261" s="201"/>
      <c r="H261" s="201"/>
      <c r="I261" s="201"/>
      <c r="J261" s="201"/>
      <c r="K261" s="201"/>
      <c r="L261" s="201"/>
      <c r="M261" s="201"/>
      <c r="N261" s="201"/>
      <c r="O261" s="201"/>
      <c r="P261" s="201"/>
    </row>
    <row r="262" spans="3:16" ht="12.75">
      <c r="C262" s="201"/>
      <c r="D262" s="201"/>
      <c r="E262" s="201"/>
      <c r="F262" s="201"/>
      <c r="G262" s="201"/>
      <c r="H262" s="201"/>
      <c r="I262" s="201"/>
      <c r="J262" s="201"/>
      <c r="K262" s="201"/>
      <c r="L262" s="201"/>
      <c r="M262" s="201"/>
      <c r="N262" s="201"/>
      <c r="O262" s="201"/>
      <c r="P262" s="201"/>
    </row>
    <row r="263" spans="3:16" ht="12.75">
      <c r="C263" s="201"/>
      <c r="D263" s="201"/>
      <c r="E263" s="201"/>
      <c r="F263" s="201"/>
      <c r="G263" s="201"/>
      <c r="H263" s="201"/>
      <c r="I263" s="201"/>
      <c r="J263" s="201"/>
      <c r="K263" s="201"/>
      <c r="L263" s="201"/>
      <c r="M263" s="201"/>
      <c r="N263" s="201"/>
      <c r="O263" s="201"/>
      <c r="P263" s="201"/>
    </row>
    <row r="264" spans="3:16" ht="12.75">
      <c r="C264" s="201"/>
      <c r="D264" s="201"/>
      <c r="E264" s="201"/>
      <c r="F264" s="201"/>
      <c r="G264" s="201"/>
      <c r="H264" s="201"/>
      <c r="I264" s="201"/>
      <c r="J264" s="201"/>
      <c r="K264" s="201"/>
      <c r="L264" s="201"/>
      <c r="M264" s="201"/>
      <c r="N264" s="201"/>
      <c r="O264" s="201"/>
      <c r="P264" s="201"/>
    </row>
    <row r="265" spans="3:16" ht="12.75">
      <c r="C265" s="201"/>
      <c r="D265" s="201"/>
      <c r="E265" s="201"/>
      <c r="F265" s="201"/>
      <c r="G265" s="201"/>
      <c r="H265" s="201"/>
      <c r="I265" s="201"/>
      <c r="J265" s="201"/>
      <c r="K265" s="201"/>
      <c r="L265" s="201"/>
      <c r="M265" s="201"/>
      <c r="N265" s="201"/>
      <c r="O265" s="201"/>
      <c r="P265" s="201"/>
    </row>
    <row r="266" spans="3:16" ht="12.75">
      <c r="C266" s="201"/>
      <c r="D266" s="201"/>
      <c r="E266" s="201"/>
      <c r="F266" s="201"/>
      <c r="G266" s="201"/>
      <c r="H266" s="201"/>
      <c r="I266" s="201"/>
      <c r="J266" s="201"/>
      <c r="K266" s="201"/>
      <c r="L266" s="201"/>
      <c r="M266" s="201"/>
      <c r="N266" s="201"/>
      <c r="O266" s="201"/>
      <c r="P266" s="201"/>
    </row>
    <row r="267" spans="3:16" ht="12.75">
      <c r="C267" s="201"/>
      <c r="D267" s="201"/>
      <c r="E267" s="201"/>
      <c r="F267" s="201"/>
      <c r="G267" s="201"/>
      <c r="H267" s="201"/>
      <c r="I267" s="201"/>
      <c r="J267" s="201"/>
      <c r="K267" s="201"/>
      <c r="L267" s="201"/>
      <c r="M267" s="201"/>
      <c r="N267" s="201"/>
      <c r="O267" s="201"/>
      <c r="P267" s="201"/>
    </row>
    <row r="268" spans="3:16" ht="12.75">
      <c r="C268" s="201"/>
      <c r="D268" s="201"/>
      <c r="E268" s="201"/>
      <c r="F268" s="201"/>
      <c r="G268" s="201"/>
      <c r="H268" s="201"/>
      <c r="I268" s="201"/>
      <c r="J268" s="201"/>
      <c r="K268" s="201"/>
      <c r="L268" s="201"/>
      <c r="M268" s="201"/>
      <c r="N268" s="201"/>
      <c r="O268" s="201"/>
      <c r="P268" s="201"/>
    </row>
    <row r="269" spans="3:16" ht="12.75">
      <c r="C269" s="201"/>
      <c r="D269" s="201"/>
      <c r="E269" s="201"/>
      <c r="F269" s="201"/>
      <c r="G269" s="201"/>
      <c r="H269" s="201"/>
      <c r="I269" s="201"/>
      <c r="J269" s="201"/>
      <c r="K269" s="201"/>
      <c r="L269" s="201"/>
      <c r="M269" s="201"/>
      <c r="N269" s="201"/>
      <c r="O269" s="201"/>
      <c r="P269" s="201"/>
    </row>
    <row r="270" spans="3:16" ht="12.75">
      <c r="C270" s="201"/>
      <c r="D270" s="201"/>
      <c r="E270" s="201"/>
      <c r="F270" s="201"/>
      <c r="G270" s="201"/>
      <c r="H270" s="201"/>
      <c r="I270" s="201"/>
      <c r="J270" s="201"/>
      <c r="K270" s="201"/>
      <c r="L270" s="201"/>
      <c r="M270" s="201"/>
      <c r="N270" s="201"/>
      <c r="O270" s="201"/>
      <c r="P270" s="201"/>
    </row>
    <row r="271" spans="3:16" ht="12.75">
      <c r="C271" s="201"/>
      <c r="D271" s="201"/>
      <c r="E271" s="201"/>
      <c r="F271" s="201"/>
      <c r="G271" s="201"/>
      <c r="H271" s="201"/>
      <c r="I271" s="201"/>
      <c r="J271" s="201"/>
      <c r="K271" s="201"/>
      <c r="L271" s="201"/>
      <c r="M271" s="201"/>
      <c r="N271" s="201"/>
      <c r="O271" s="201"/>
      <c r="P271" s="201"/>
    </row>
    <row r="272" spans="3:16" ht="12.75">
      <c r="C272" s="201"/>
      <c r="D272" s="201"/>
      <c r="E272" s="201"/>
      <c r="F272" s="201"/>
      <c r="G272" s="201"/>
      <c r="H272" s="201"/>
      <c r="I272" s="201"/>
      <c r="J272" s="201"/>
      <c r="K272" s="201"/>
      <c r="L272" s="201"/>
      <c r="M272" s="201"/>
      <c r="N272" s="201"/>
      <c r="O272" s="201"/>
      <c r="P272" s="201"/>
    </row>
    <row r="273" spans="3:16" ht="12.75">
      <c r="C273" s="201"/>
      <c r="D273" s="201"/>
      <c r="E273" s="201"/>
      <c r="F273" s="201"/>
      <c r="G273" s="201"/>
      <c r="H273" s="201"/>
      <c r="I273" s="201"/>
      <c r="J273" s="201"/>
      <c r="K273" s="201"/>
      <c r="L273" s="201"/>
      <c r="M273" s="201"/>
      <c r="N273" s="201"/>
      <c r="O273" s="201"/>
      <c r="P273" s="201"/>
    </row>
    <row r="274" spans="3:16" ht="12.75">
      <c r="C274" s="201"/>
      <c r="D274" s="201"/>
      <c r="E274" s="201"/>
      <c r="F274" s="201"/>
      <c r="G274" s="201"/>
      <c r="H274" s="201"/>
      <c r="I274" s="201"/>
      <c r="J274" s="201"/>
      <c r="K274" s="201"/>
      <c r="L274" s="201"/>
      <c r="M274" s="201"/>
      <c r="N274" s="201"/>
      <c r="O274" s="201"/>
      <c r="P274" s="201"/>
    </row>
    <row r="275" spans="3:16" ht="12.75">
      <c r="C275" s="201"/>
      <c r="D275" s="201"/>
      <c r="E275" s="201"/>
      <c r="F275" s="201"/>
      <c r="G275" s="201"/>
      <c r="H275" s="201"/>
      <c r="I275" s="201"/>
      <c r="J275" s="201"/>
      <c r="K275" s="201"/>
      <c r="L275" s="201"/>
      <c r="M275" s="201"/>
      <c r="N275" s="201"/>
      <c r="O275" s="201"/>
      <c r="P275" s="201"/>
    </row>
    <row r="276" spans="3:16" ht="12.75">
      <c r="C276" s="201"/>
      <c r="D276" s="201"/>
      <c r="E276" s="201"/>
      <c r="F276" s="201"/>
      <c r="G276" s="201"/>
      <c r="H276" s="201"/>
      <c r="I276" s="201"/>
      <c r="J276" s="201"/>
      <c r="K276" s="201"/>
      <c r="L276" s="201"/>
      <c r="M276" s="201"/>
      <c r="N276" s="201"/>
      <c r="O276" s="201"/>
      <c r="P276" s="201"/>
    </row>
    <row r="277" spans="3:16" ht="12.75">
      <c r="C277" s="201"/>
      <c r="D277" s="201"/>
      <c r="E277" s="201"/>
      <c r="F277" s="201"/>
      <c r="G277" s="201"/>
      <c r="H277" s="201"/>
      <c r="I277" s="201"/>
      <c r="J277" s="201"/>
      <c r="K277" s="201"/>
      <c r="L277" s="201"/>
      <c r="M277" s="201"/>
      <c r="N277" s="201"/>
      <c r="O277" s="201"/>
      <c r="P277" s="201"/>
    </row>
    <row r="278" spans="3:16" ht="12.75">
      <c r="C278" s="201"/>
      <c r="D278" s="201"/>
      <c r="E278" s="201"/>
      <c r="F278" s="201"/>
      <c r="G278" s="201"/>
      <c r="H278" s="201"/>
      <c r="I278" s="201"/>
      <c r="J278" s="201"/>
      <c r="K278" s="201"/>
      <c r="L278" s="201"/>
      <c r="M278" s="201"/>
      <c r="N278" s="201"/>
      <c r="O278" s="201"/>
      <c r="P278" s="201"/>
    </row>
    <row r="279" spans="3:16" ht="12.75">
      <c r="C279" s="201"/>
      <c r="D279" s="201"/>
      <c r="E279" s="201"/>
      <c r="F279" s="201"/>
      <c r="G279" s="201"/>
      <c r="H279" s="201"/>
      <c r="I279" s="201"/>
      <c r="J279" s="201"/>
      <c r="K279" s="201"/>
      <c r="L279" s="201"/>
      <c r="M279" s="201"/>
      <c r="N279" s="201"/>
      <c r="O279" s="201"/>
      <c r="P279" s="201"/>
    </row>
    <row r="280" spans="3:16" ht="12.75">
      <c r="C280" s="201"/>
      <c r="D280" s="201"/>
      <c r="E280" s="201"/>
      <c r="F280" s="201"/>
      <c r="G280" s="201"/>
      <c r="H280" s="201"/>
      <c r="I280" s="201"/>
      <c r="J280" s="201"/>
      <c r="K280" s="201"/>
      <c r="L280" s="201"/>
      <c r="M280" s="201"/>
      <c r="N280" s="201"/>
      <c r="O280" s="201"/>
      <c r="P280" s="201"/>
    </row>
    <row r="281" spans="3:16" ht="12.75">
      <c r="C281" s="201"/>
      <c r="D281" s="201"/>
      <c r="E281" s="201"/>
      <c r="F281" s="201"/>
      <c r="G281" s="201"/>
      <c r="H281" s="201"/>
      <c r="I281" s="201"/>
      <c r="J281" s="201"/>
      <c r="K281" s="201"/>
      <c r="L281" s="201"/>
      <c r="M281" s="201"/>
      <c r="N281" s="201"/>
      <c r="O281" s="201"/>
      <c r="P281" s="201"/>
    </row>
    <row r="282" spans="3:16" ht="12.75">
      <c r="C282" s="201"/>
      <c r="D282" s="201"/>
      <c r="E282" s="201"/>
      <c r="F282" s="201"/>
      <c r="G282" s="201"/>
      <c r="H282" s="201"/>
      <c r="I282" s="201"/>
      <c r="J282" s="201"/>
      <c r="K282" s="201"/>
      <c r="L282" s="201"/>
      <c r="M282" s="201"/>
      <c r="N282" s="201"/>
      <c r="O282" s="201"/>
      <c r="P282" s="201"/>
    </row>
    <row r="283" spans="3:16" ht="12.75">
      <c r="C283" s="201"/>
      <c r="D283" s="201"/>
      <c r="E283" s="201"/>
      <c r="F283" s="201"/>
      <c r="G283" s="201"/>
      <c r="H283" s="201"/>
      <c r="I283" s="201"/>
      <c r="J283" s="201"/>
      <c r="K283" s="201"/>
      <c r="L283" s="201"/>
      <c r="M283" s="201"/>
      <c r="N283" s="201"/>
      <c r="O283" s="201"/>
      <c r="P283" s="201"/>
    </row>
    <row r="284" spans="3:16" ht="12.75">
      <c r="C284" s="201"/>
      <c r="D284" s="201"/>
      <c r="E284" s="201"/>
      <c r="F284" s="201"/>
      <c r="G284" s="201"/>
      <c r="H284" s="201"/>
      <c r="I284" s="201"/>
      <c r="J284" s="201"/>
      <c r="K284" s="201"/>
      <c r="L284" s="201"/>
      <c r="M284" s="201"/>
      <c r="N284" s="201"/>
      <c r="O284" s="201"/>
      <c r="P284" s="201"/>
    </row>
    <row r="285" spans="3:16" ht="12.75">
      <c r="C285" s="201"/>
      <c r="D285" s="201"/>
      <c r="E285" s="201"/>
      <c r="F285" s="201"/>
      <c r="G285" s="201"/>
      <c r="H285" s="201"/>
      <c r="I285" s="201"/>
      <c r="J285" s="201"/>
      <c r="K285" s="201"/>
      <c r="L285" s="201"/>
      <c r="M285" s="201"/>
      <c r="N285" s="201"/>
      <c r="O285" s="201"/>
      <c r="P285" s="201"/>
    </row>
    <row r="286" spans="3:16" ht="12.75">
      <c r="C286" s="201"/>
      <c r="D286" s="201"/>
      <c r="E286" s="201"/>
      <c r="F286" s="201"/>
      <c r="G286" s="201"/>
      <c r="H286" s="201"/>
      <c r="I286" s="201"/>
      <c r="J286" s="201"/>
      <c r="K286" s="201"/>
      <c r="L286" s="201"/>
      <c r="M286" s="201"/>
      <c r="N286" s="201"/>
      <c r="O286" s="201"/>
      <c r="P286" s="201"/>
    </row>
    <row r="287" spans="3:16" ht="12.75">
      <c r="C287" s="201"/>
      <c r="D287" s="201"/>
      <c r="E287" s="201"/>
      <c r="F287" s="201"/>
      <c r="G287" s="201"/>
      <c r="H287" s="201"/>
      <c r="I287" s="201"/>
      <c r="J287" s="201"/>
      <c r="K287" s="201"/>
      <c r="L287" s="201"/>
      <c r="M287" s="201"/>
      <c r="N287" s="201"/>
      <c r="O287" s="201"/>
      <c r="P287" s="201"/>
    </row>
    <row r="288" spans="3:16" ht="12.75">
      <c r="C288" s="201"/>
      <c r="D288" s="201"/>
      <c r="E288" s="201"/>
      <c r="F288" s="201"/>
      <c r="G288" s="201"/>
      <c r="H288" s="201"/>
      <c r="I288" s="201"/>
      <c r="J288" s="201"/>
      <c r="K288" s="201"/>
      <c r="L288" s="201"/>
      <c r="M288" s="201"/>
      <c r="N288" s="201"/>
      <c r="O288" s="201"/>
      <c r="P288" s="201"/>
    </row>
    <row r="289" spans="3:16" ht="12.75">
      <c r="C289" s="201"/>
      <c r="D289" s="201"/>
      <c r="E289" s="201"/>
      <c r="F289" s="201"/>
      <c r="G289" s="201"/>
      <c r="H289" s="201"/>
      <c r="I289" s="201"/>
      <c r="J289" s="201"/>
      <c r="K289" s="201"/>
      <c r="L289" s="201"/>
      <c r="M289" s="201"/>
      <c r="N289" s="201"/>
      <c r="O289" s="201"/>
      <c r="P289" s="201"/>
    </row>
    <row r="290" spans="3:16" ht="12.75">
      <c r="C290" s="201"/>
      <c r="D290" s="201"/>
      <c r="E290" s="201"/>
      <c r="F290" s="201"/>
      <c r="G290" s="201"/>
      <c r="H290" s="201"/>
      <c r="I290" s="201"/>
      <c r="J290" s="201"/>
      <c r="K290" s="201"/>
      <c r="L290" s="201"/>
      <c r="M290" s="201"/>
      <c r="N290" s="201"/>
      <c r="O290" s="201"/>
      <c r="P290" s="201"/>
    </row>
    <row r="291" spans="3:16" ht="12.75">
      <c r="C291" s="201"/>
      <c r="D291" s="201"/>
      <c r="E291" s="201"/>
      <c r="F291" s="201"/>
      <c r="G291" s="201"/>
      <c r="H291" s="201"/>
      <c r="I291" s="201"/>
      <c r="J291" s="201"/>
      <c r="K291" s="201"/>
      <c r="L291" s="201"/>
      <c r="M291" s="201"/>
      <c r="N291" s="201"/>
      <c r="O291" s="201"/>
      <c r="P291" s="201"/>
    </row>
    <row r="292" spans="3:16" ht="12.75">
      <c r="C292" s="201"/>
      <c r="D292" s="201"/>
      <c r="E292" s="201"/>
      <c r="F292" s="201"/>
      <c r="G292" s="201"/>
      <c r="H292" s="201"/>
      <c r="I292" s="201"/>
      <c r="J292" s="201"/>
      <c r="K292" s="201"/>
      <c r="L292" s="201"/>
      <c r="M292" s="201"/>
      <c r="N292" s="201"/>
      <c r="O292" s="201"/>
      <c r="P292" s="201"/>
    </row>
    <row r="293" spans="3:16" ht="12.75">
      <c r="C293" s="201"/>
      <c r="D293" s="201"/>
      <c r="E293" s="201"/>
      <c r="F293" s="201"/>
      <c r="G293" s="201"/>
      <c r="H293" s="201"/>
      <c r="I293" s="201"/>
      <c r="J293" s="201"/>
      <c r="K293" s="201"/>
      <c r="L293" s="201"/>
      <c r="M293" s="201"/>
      <c r="N293" s="201"/>
      <c r="O293" s="201"/>
      <c r="P293" s="201"/>
    </row>
    <row r="294" spans="3:16" ht="12.75">
      <c r="C294" s="201"/>
      <c r="D294" s="201"/>
      <c r="E294" s="201"/>
      <c r="F294" s="201"/>
      <c r="G294" s="201"/>
      <c r="H294" s="201"/>
      <c r="I294" s="201"/>
      <c r="J294" s="201"/>
      <c r="K294" s="201"/>
      <c r="L294" s="201"/>
      <c r="M294" s="201"/>
      <c r="N294" s="201"/>
      <c r="O294" s="201"/>
      <c r="P294" s="201"/>
    </row>
    <row r="295" spans="3:16" ht="12.75">
      <c r="C295" s="201"/>
      <c r="D295" s="201"/>
      <c r="E295" s="201"/>
      <c r="F295" s="201"/>
      <c r="G295" s="201"/>
      <c r="H295" s="201"/>
      <c r="I295" s="201"/>
      <c r="J295" s="201"/>
      <c r="K295" s="201"/>
      <c r="L295" s="201"/>
      <c r="M295" s="201"/>
      <c r="N295" s="201"/>
      <c r="O295" s="201"/>
      <c r="P295" s="201"/>
    </row>
    <row r="296" spans="3:16" ht="12.75">
      <c r="C296" s="201"/>
      <c r="D296" s="201"/>
      <c r="E296" s="201"/>
      <c r="F296" s="201"/>
      <c r="G296" s="201"/>
      <c r="H296" s="201"/>
      <c r="I296" s="201"/>
      <c r="J296" s="201"/>
      <c r="K296" s="201"/>
      <c r="L296" s="201"/>
      <c r="M296" s="201"/>
      <c r="N296" s="201"/>
      <c r="O296" s="201"/>
      <c r="P296" s="201"/>
    </row>
    <row r="297" spans="3:16" ht="12.75">
      <c r="C297" s="201"/>
      <c r="D297" s="201"/>
      <c r="E297" s="201"/>
      <c r="F297" s="201"/>
      <c r="G297" s="201"/>
      <c r="H297" s="201"/>
      <c r="I297" s="201"/>
      <c r="J297" s="201"/>
      <c r="K297" s="201"/>
      <c r="L297" s="201"/>
      <c r="M297" s="201"/>
      <c r="N297" s="201"/>
      <c r="O297" s="201"/>
      <c r="P297" s="201"/>
    </row>
    <row r="298" spans="3:16" ht="12.75">
      <c r="C298" s="201"/>
      <c r="D298" s="201"/>
      <c r="E298" s="201"/>
      <c r="F298" s="201"/>
      <c r="G298" s="201"/>
      <c r="H298" s="201"/>
      <c r="I298" s="201"/>
      <c r="J298" s="201"/>
      <c r="K298" s="201"/>
      <c r="L298" s="201"/>
      <c r="M298" s="201"/>
      <c r="N298" s="201"/>
      <c r="O298" s="201"/>
      <c r="P298" s="201"/>
    </row>
    <row r="299" spans="3:16" ht="12.75">
      <c r="C299" s="201"/>
      <c r="D299" s="201"/>
      <c r="E299" s="201"/>
      <c r="F299" s="201"/>
      <c r="G299" s="201"/>
      <c r="H299" s="201"/>
      <c r="I299" s="201"/>
      <c r="J299" s="201"/>
      <c r="K299" s="201"/>
      <c r="L299" s="201"/>
      <c r="M299" s="201"/>
      <c r="N299" s="201"/>
      <c r="O299" s="201"/>
      <c r="P299" s="201"/>
    </row>
    <row r="300" spans="3:16" ht="12.75">
      <c r="C300" s="201"/>
      <c r="D300" s="201"/>
      <c r="E300" s="201"/>
      <c r="F300" s="201"/>
      <c r="G300" s="201"/>
      <c r="H300" s="201"/>
      <c r="I300" s="201"/>
      <c r="J300" s="201"/>
      <c r="K300" s="201"/>
      <c r="L300" s="201"/>
      <c r="M300" s="201"/>
      <c r="N300" s="201"/>
      <c r="O300" s="201"/>
      <c r="P300" s="201"/>
    </row>
    <row r="301" spans="3:16" ht="12.75">
      <c r="C301" s="201"/>
      <c r="D301" s="201"/>
      <c r="E301" s="201"/>
      <c r="F301" s="201"/>
      <c r="G301" s="201"/>
      <c r="H301" s="201"/>
      <c r="I301" s="201"/>
      <c r="J301" s="201"/>
      <c r="K301" s="201"/>
      <c r="L301" s="201"/>
      <c r="M301" s="201"/>
      <c r="N301" s="201"/>
      <c r="O301" s="201"/>
      <c r="P301" s="201"/>
    </row>
    <row r="302" spans="3:16" ht="12.75">
      <c r="C302" s="201"/>
      <c r="D302" s="201"/>
      <c r="E302" s="201"/>
      <c r="F302" s="201"/>
      <c r="G302" s="201"/>
      <c r="H302" s="201"/>
      <c r="I302" s="201"/>
      <c r="J302" s="201"/>
      <c r="K302" s="201"/>
      <c r="L302" s="201"/>
      <c r="M302" s="201"/>
      <c r="N302" s="201"/>
      <c r="O302" s="201"/>
      <c r="P302" s="201"/>
    </row>
    <row r="303" spans="3:16" ht="12.75">
      <c r="C303" s="201"/>
      <c r="D303" s="201"/>
      <c r="E303" s="201"/>
      <c r="F303" s="201"/>
      <c r="G303" s="201"/>
      <c r="H303" s="201"/>
      <c r="I303" s="201"/>
      <c r="J303" s="201"/>
      <c r="K303" s="201"/>
      <c r="L303" s="201"/>
      <c r="M303" s="201"/>
      <c r="N303" s="201"/>
      <c r="O303" s="201"/>
      <c r="P303" s="201"/>
    </row>
    <row r="304" spans="3:16" ht="12.75">
      <c r="C304" s="201"/>
      <c r="D304" s="201"/>
      <c r="E304" s="201"/>
      <c r="F304" s="201"/>
      <c r="G304" s="201"/>
      <c r="H304" s="201"/>
      <c r="I304" s="201"/>
      <c r="J304" s="201"/>
      <c r="K304" s="201"/>
      <c r="L304" s="201"/>
      <c r="M304" s="201"/>
      <c r="N304" s="201"/>
      <c r="O304" s="201"/>
      <c r="P304" s="201"/>
    </row>
    <row r="305" spans="3:16" ht="12.75">
      <c r="C305" s="201"/>
      <c r="D305" s="201"/>
      <c r="E305" s="201"/>
      <c r="F305" s="201"/>
      <c r="G305" s="201"/>
      <c r="H305" s="201"/>
      <c r="I305" s="201"/>
      <c r="J305" s="201"/>
      <c r="K305" s="201"/>
      <c r="L305" s="201"/>
      <c r="M305" s="201"/>
      <c r="N305" s="201"/>
      <c r="O305" s="201"/>
      <c r="P305" s="201"/>
    </row>
    <row r="306" spans="3:16" ht="12.75">
      <c r="C306" s="201"/>
      <c r="D306" s="201"/>
      <c r="E306" s="201"/>
      <c r="F306" s="201"/>
      <c r="G306" s="201"/>
      <c r="H306" s="201"/>
      <c r="I306" s="201"/>
      <c r="J306" s="201"/>
      <c r="K306" s="201"/>
      <c r="L306" s="201"/>
      <c r="M306" s="201"/>
      <c r="N306" s="201"/>
      <c r="O306" s="201"/>
      <c r="P306" s="201"/>
    </row>
    <row r="307" spans="3:16" ht="12.75">
      <c r="C307" s="201"/>
      <c r="D307" s="201"/>
      <c r="E307" s="201"/>
      <c r="F307" s="201"/>
      <c r="G307" s="201"/>
      <c r="H307" s="201"/>
      <c r="I307" s="201"/>
      <c r="J307" s="201"/>
      <c r="K307" s="201"/>
      <c r="L307" s="201"/>
      <c r="M307" s="201"/>
      <c r="N307" s="201"/>
      <c r="O307" s="201"/>
      <c r="P307" s="201"/>
    </row>
    <row r="308" spans="3:16" ht="12.75">
      <c r="C308" s="201"/>
      <c r="D308" s="201"/>
      <c r="E308" s="201"/>
      <c r="F308" s="201"/>
      <c r="G308" s="201"/>
      <c r="H308" s="201"/>
      <c r="I308" s="201"/>
      <c r="J308" s="201"/>
      <c r="K308" s="201"/>
      <c r="L308" s="201"/>
      <c r="M308" s="201"/>
      <c r="N308" s="201"/>
      <c r="O308" s="201"/>
      <c r="P308" s="201"/>
    </row>
    <row r="309" spans="3:16" ht="12.75">
      <c r="C309" s="201"/>
      <c r="D309" s="201"/>
      <c r="E309" s="201"/>
      <c r="F309" s="201"/>
      <c r="G309" s="201"/>
      <c r="H309" s="201"/>
      <c r="I309" s="201"/>
      <c r="J309" s="201"/>
      <c r="K309" s="201"/>
      <c r="L309" s="201"/>
      <c r="M309" s="201"/>
      <c r="N309" s="201"/>
      <c r="O309" s="201"/>
      <c r="P309" s="201"/>
    </row>
    <row r="310" spans="3:16" ht="12.75">
      <c r="C310" s="201"/>
      <c r="D310" s="201"/>
      <c r="E310" s="201"/>
      <c r="F310" s="201"/>
      <c r="G310" s="201"/>
      <c r="H310" s="201"/>
      <c r="I310" s="201"/>
      <c r="J310" s="201"/>
      <c r="K310" s="201"/>
      <c r="L310" s="201"/>
      <c r="M310" s="201"/>
      <c r="N310" s="201"/>
      <c r="O310" s="201"/>
      <c r="P310" s="201"/>
    </row>
    <row r="311" spans="3:16" ht="12.75">
      <c r="C311" s="201"/>
      <c r="D311" s="201"/>
      <c r="E311" s="201"/>
      <c r="F311" s="201"/>
      <c r="G311" s="201"/>
      <c r="H311" s="201"/>
      <c r="I311" s="201"/>
      <c r="J311" s="201"/>
      <c r="K311" s="201"/>
      <c r="L311" s="201"/>
      <c r="M311" s="201"/>
      <c r="N311" s="201"/>
      <c r="O311" s="201"/>
      <c r="P311" s="201"/>
    </row>
    <row r="312" spans="3:16" ht="12.75">
      <c r="C312" s="201"/>
      <c r="D312" s="201"/>
      <c r="E312" s="201"/>
      <c r="F312" s="201"/>
      <c r="G312" s="201"/>
      <c r="H312" s="201"/>
      <c r="I312" s="201"/>
      <c r="J312" s="201"/>
      <c r="K312" s="201"/>
      <c r="L312" s="201"/>
      <c r="M312" s="201"/>
      <c r="N312" s="201"/>
      <c r="O312" s="201"/>
      <c r="P312" s="201"/>
    </row>
    <row r="313" spans="3:16" ht="12.75">
      <c r="C313" s="201"/>
      <c r="D313" s="201"/>
      <c r="E313" s="201"/>
      <c r="F313" s="201"/>
      <c r="G313" s="201"/>
      <c r="H313" s="201"/>
      <c r="I313" s="201"/>
      <c r="J313" s="201"/>
      <c r="K313" s="201"/>
      <c r="L313" s="201"/>
      <c r="M313" s="201"/>
      <c r="N313" s="201"/>
      <c r="O313" s="201"/>
      <c r="P313" s="201"/>
    </row>
    <row r="314" spans="3:16" ht="12.75">
      <c r="C314" s="201"/>
      <c r="D314" s="201"/>
      <c r="E314" s="201"/>
      <c r="F314" s="201"/>
      <c r="G314" s="201"/>
      <c r="H314" s="201"/>
      <c r="I314" s="201"/>
      <c r="J314" s="201"/>
      <c r="K314" s="201"/>
      <c r="L314" s="201"/>
      <c r="M314" s="201"/>
      <c r="N314" s="201"/>
      <c r="O314" s="201"/>
      <c r="P314" s="201"/>
    </row>
    <row r="315" spans="3:16" ht="12.75">
      <c r="C315" s="201"/>
      <c r="D315" s="201"/>
      <c r="E315" s="201"/>
      <c r="F315" s="201"/>
      <c r="G315" s="201"/>
      <c r="H315" s="201"/>
      <c r="I315" s="201"/>
      <c r="J315" s="201"/>
      <c r="K315" s="201"/>
      <c r="L315" s="201"/>
      <c r="M315" s="201"/>
      <c r="N315" s="201"/>
      <c r="O315" s="201"/>
      <c r="P315" s="201"/>
    </row>
    <row r="316" spans="3:16" ht="12.75">
      <c r="C316" s="201"/>
      <c r="D316" s="201"/>
      <c r="E316" s="201"/>
      <c r="F316" s="201"/>
      <c r="G316" s="201"/>
      <c r="H316" s="201"/>
      <c r="I316" s="201"/>
      <c r="J316" s="201"/>
      <c r="K316" s="201"/>
      <c r="L316" s="201"/>
      <c r="M316" s="201"/>
      <c r="N316" s="201"/>
      <c r="O316" s="201"/>
      <c r="P316" s="201"/>
    </row>
    <row r="317" spans="3:16" ht="12.75">
      <c r="C317" s="201"/>
      <c r="D317" s="201"/>
      <c r="E317" s="201"/>
      <c r="F317" s="201"/>
      <c r="G317" s="201"/>
      <c r="H317" s="201"/>
      <c r="I317" s="201"/>
      <c r="J317" s="201"/>
      <c r="K317" s="201"/>
      <c r="L317" s="201"/>
      <c r="M317" s="201"/>
      <c r="N317" s="201"/>
      <c r="O317" s="201"/>
      <c r="P317" s="201"/>
    </row>
    <row r="318" spans="3:16" ht="12.75">
      <c r="C318" s="201"/>
      <c r="D318" s="201"/>
      <c r="E318" s="201"/>
      <c r="F318" s="201"/>
      <c r="G318" s="201"/>
      <c r="H318" s="201"/>
      <c r="I318" s="201"/>
      <c r="J318" s="201"/>
      <c r="K318" s="201"/>
      <c r="L318" s="201"/>
      <c r="M318" s="201"/>
      <c r="N318" s="201"/>
      <c r="O318" s="201"/>
      <c r="P318" s="201"/>
    </row>
    <row r="319" spans="3:16" ht="12.75">
      <c r="C319" s="201"/>
      <c r="D319" s="201"/>
      <c r="E319" s="201"/>
      <c r="F319" s="201"/>
      <c r="G319" s="201"/>
      <c r="H319" s="201"/>
      <c r="I319" s="201"/>
      <c r="J319" s="201"/>
      <c r="K319" s="201"/>
      <c r="L319" s="201"/>
      <c r="M319" s="201"/>
      <c r="N319" s="201"/>
      <c r="O319" s="201"/>
      <c r="P319" s="201"/>
    </row>
    <row r="320" spans="3:16" ht="12.75">
      <c r="C320" s="201"/>
      <c r="D320" s="201"/>
      <c r="E320" s="201"/>
      <c r="F320" s="201"/>
      <c r="G320" s="201"/>
      <c r="H320" s="201"/>
      <c r="I320" s="201"/>
      <c r="J320" s="201"/>
      <c r="K320" s="201"/>
      <c r="L320" s="201"/>
      <c r="M320" s="201"/>
      <c r="N320" s="201"/>
      <c r="O320" s="201"/>
      <c r="P320" s="201"/>
    </row>
    <row r="321" spans="3:16" ht="12.75">
      <c r="C321" s="201"/>
      <c r="D321" s="201"/>
      <c r="E321" s="201"/>
      <c r="F321" s="201"/>
      <c r="G321" s="201"/>
      <c r="H321" s="201"/>
      <c r="I321" s="201"/>
      <c r="J321" s="201"/>
      <c r="K321" s="201"/>
      <c r="L321" s="201"/>
      <c r="M321" s="201"/>
      <c r="N321" s="201"/>
      <c r="O321" s="201"/>
      <c r="P321" s="201"/>
    </row>
    <row r="322" spans="3:16" ht="12.75">
      <c r="C322" s="201"/>
      <c r="D322" s="201"/>
      <c r="E322" s="201"/>
      <c r="F322" s="201"/>
      <c r="G322" s="201"/>
      <c r="H322" s="201"/>
      <c r="I322" s="201"/>
      <c r="J322" s="201"/>
      <c r="K322" s="201"/>
      <c r="L322" s="201"/>
      <c r="M322" s="201"/>
      <c r="N322" s="201"/>
      <c r="O322" s="201"/>
      <c r="P322" s="201"/>
    </row>
    <row r="323" spans="3:16" ht="12.75">
      <c r="C323" s="201"/>
      <c r="D323" s="201"/>
      <c r="E323" s="201"/>
      <c r="F323" s="201"/>
      <c r="G323" s="201"/>
      <c r="H323" s="201"/>
      <c r="I323" s="201"/>
      <c r="J323" s="201"/>
      <c r="K323" s="201"/>
      <c r="L323" s="201"/>
      <c r="M323" s="201"/>
      <c r="N323" s="201"/>
      <c r="O323" s="201"/>
      <c r="P323" s="201"/>
    </row>
    <row r="324" spans="3:16" ht="12.75">
      <c r="C324" s="201"/>
      <c r="D324" s="201"/>
      <c r="E324" s="201"/>
      <c r="F324" s="201"/>
      <c r="G324" s="201"/>
      <c r="H324" s="201"/>
      <c r="I324" s="201"/>
      <c r="J324" s="201"/>
      <c r="K324" s="201"/>
      <c r="L324" s="201"/>
      <c r="M324" s="201"/>
      <c r="N324" s="201"/>
      <c r="O324" s="201"/>
      <c r="P324" s="201"/>
    </row>
    <row r="325" spans="3:16" ht="12.75">
      <c r="C325" s="201"/>
      <c r="D325" s="201"/>
      <c r="E325" s="201"/>
      <c r="F325" s="201"/>
      <c r="G325" s="201"/>
      <c r="H325" s="201"/>
      <c r="I325" s="201"/>
      <c r="J325" s="201"/>
      <c r="K325" s="201"/>
      <c r="L325" s="201"/>
      <c r="M325" s="201"/>
      <c r="N325" s="201"/>
      <c r="O325" s="201"/>
      <c r="P325" s="201"/>
    </row>
    <row r="326" spans="3:16" ht="12.75">
      <c r="C326" s="201"/>
      <c r="D326" s="201"/>
      <c r="E326" s="201"/>
      <c r="F326" s="201"/>
      <c r="G326" s="201"/>
      <c r="H326" s="201"/>
      <c r="I326" s="201"/>
      <c r="J326" s="201"/>
      <c r="K326" s="201"/>
      <c r="L326" s="201"/>
      <c r="M326" s="201"/>
      <c r="N326" s="201"/>
      <c r="O326" s="201"/>
      <c r="P326" s="201"/>
    </row>
    <row r="327" spans="3:16" ht="12.75">
      <c r="C327" s="201"/>
      <c r="D327" s="201"/>
      <c r="E327" s="201"/>
      <c r="F327" s="201"/>
      <c r="G327" s="201"/>
      <c r="H327" s="201"/>
      <c r="I327" s="201"/>
      <c r="J327" s="201"/>
      <c r="K327" s="201"/>
      <c r="L327" s="201"/>
      <c r="M327" s="201"/>
      <c r="N327" s="201"/>
      <c r="O327" s="201"/>
      <c r="P327" s="201"/>
    </row>
    <row r="328" spans="3:16" ht="12.75">
      <c r="C328" s="201"/>
      <c r="D328" s="201"/>
      <c r="E328" s="201"/>
      <c r="F328" s="201"/>
      <c r="G328" s="201"/>
      <c r="H328" s="201"/>
      <c r="I328" s="201"/>
      <c r="J328" s="201"/>
      <c r="K328" s="201"/>
      <c r="L328" s="201"/>
      <c r="M328" s="201"/>
      <c r="N328" s="201"/>
      <c r="O328" s="201"/>
      <c r="P328" s="201"/>
    </row>
    <row r="329" spans="3:16" ht="12.75">
      <c r="C329" s="201"/>
      <c r="D329" s="201"/>
      <c r="E329" s="201"/>
      <c r="F329" s="201"/>
      <c r="G329" s="201"/>
      <c r="H329" s="201"/>
      <c r="I329" s="201"/>
      <c r="J329" s="201"/>
      <c r="K329" s="201"/>
      <c r="L329" s="201"/>
      <c r="M329" s="201"/>
      <c r="N329" s="201"/>
      <c r="O329" s="201"/>
      <c r="P329" s="201"/>
    </row>
    <row r="330" spans="3:16" ht="12.75">
      <c r="C330" s="201"/>
      <c r="D330" s="201"/>
      <c r="E330" s="201"/>
      <c r="F330" s="201"/>
      <c r="G330" s="201"/>
      <c r="H330" s="201"/>
      <c r="I330" s="201"/>
      <c r="J330" s="201"/>
      <c r="K330" s="201"/>
      <c r="L330" s="201"/>
      <c r="M330" s="201"/>
      <c r="N330" s="201"/>
      <c r="O330" s="201"/>
      <c r="P330" s="201"/>
    </row>
    <row r="331" spans="3:16" ht="12.75">
      <c r="C331" s="201"/>
      <c r="D331" s="201"/>
      <c r="E331" s="201"/>
      <c r="F331" s="201"/>
      <c r="G331" s="201"/>
      <c r="H331" s="201"/>
      <c r="I331" s="201"/>
      <c r="J331" s="201"/>
      <c r="K331" s="201"/>
      <c r="L331" s="201"/>
      <c r="M331" s="201"/>
      <c r="N331" s="201"/>
      <c r="O331" s="201"/>
      <c r="P331" s="201"/>
    </row>
    <row r="332" spans="3:16" ht="12.75">
      <c r="C332" s="201"/>
      <c r="D332" s="201"/>
      <c r="E332" s="201"/>
      <c r="F332" s="201"/>
      <c r="G332" s="201"/>
      <c r="H332" s="201"/>
      <c r="I332" s="201"/>
      <c r="J332" s="201"/>
      <c r="K332" s="201"/>
      <c r="L332" s="201"/>
      <c r="M332" s="201"/>
      <c r="N332" s="201"/>
      <c r="O332" s="201"/>
      <c r="P332" s="201"/>
    </row>
    <row r="333" spans="3:16" ht="12.75">
      <c r="C333" s="201"/>
      <c r="D333" s="201"/>
      <c r="E333" s="201"/>
      <c r="F333" s="201"/>
      <c r="G333" s="201"/>
      <c r="H333" s="201"/>
      <c r="I333" s="201"/>
      <c r="J333" s="201"/>
      <c r="K333" s="201"/>
      <c r="L333" s="201"/>
      <c r="M333" s="201"/>
      <c r="N333" s="201"/>
      <c r="O333" s="201"/>
      <c r="P333" s="201"/>
    </row>
    <row r="334" spans="3:16" ht="12.75">
      <c r="C334" s="201"/>
      <c r="D334" s="201"/>
      <c r="E334" s="201"/>
      <c r="F334" s="201"/>
      <c r="G334" s="201"/>
      <c r="H334" s="201"/>
      <c r="I334" s="201"/>
      <c r="J334" s="201"/>
      <c r="K334" s="201"/>
      <c r="L334" s="201"/>
      <c r="M334" s="201"/>
      <c r="N334" s="201"/>
      <c r="O334" s="201"/>
      <c r="P334" s="201"/>
    </row>
    <row r="335" spans="3:16" ht="12.75">
      <c r="C335" s="201"/>
      <c r="D335" s="201"/>
      <c r="E335" s="201"/>
      <c r="F335" s="201"/>
      <c r="G335" s="201"/>
      <c r="H335" s="201"/>
      <c r="I335" s="201"/>
      <c r="J335" s="201"/>
      <c r="K335" s="201"/>
      <c r="L335" s="201"/>
      <c r="M335" s="201"/>
      <c r="N335" s="201"/>
      <c r="O335" s="201"/>
      <c r="P335" s="201"/>
    </row>
    <row r="336" spans="3:16" ht="12.75">
      <c r="C336" s="201"/>
      <c r="D336" s="201"/>
      <c r="E336" s="201"/>
      <c r="F336" s="201"/>
      <c r="G336" s="201"/>
      <c r="H336" s="201"/>
      <c r="I336" s="201"/>
      <c r="J336" s="201"/>
      <c r="K336" s="201"/>
      <c r="L336" s="201"/>
      <c r="M336" s="201"/>
      <c r="N336" s="201"/>
      <c r="O336" s="201"/>
      <c r="P336" s="201"/>
    </row>
    <row r="337" spans="3:16" ht="12.75">
      <c r="C337" s="201"/>
      <c r="D337" s="201"/>
      <c r="E337" s="201"/>
      <c r="F337" s="201"/>
      <c r="G337" s="201"/>
      <c r="H337" s="201"/>
      <c r="I337" s="201"/>
      <c r="J337" s="201"/>
      <c r="K337" s="201"/>
      <c r="L337" s="201"/>
      <c r="M337" s="201"/>
      <c r="N337" s="201"/>
      <c r="O337" s="201"/>
      <c r="P337" s="201"/>
    </row>
    <row r="338" spans="3:16" ht="12.75">
      <c r="C338" s="201"/>
      <c r="D338" s="201"/>
      <c r="E338" s="201"/>
      <c r="F338" s="201"/>
      <c r="G338" s="201"/>
      <c r="H338" s="201"/>
      <c r="I338" s="201"/>
      <c r="J338" s="201"/>
      <c r="K338" s="201"/>
      <c r="L338" s="201"/>
      <c r="M338" s="201"/>
      <c r="N338" s="201"/>
      <c r="O338" s="201"/>
      <c r="P338" s="201"/>
    </row>
    <row r="339" spans="3:16" ht="12.75">
      <c r="C339" s="201"/>
      <c r="D339" s="201"/>
      <c r="E339" s="201"/>
      <c r="F339" s="201"/>
      <c r="G339" s="201"/>
      <c r="H339" s="201"/>
      <c r="I339" s="201"/>
      <c r="J339" s="201"/>
      <c r="K339" s="201"/>
      <c r="L339" s="201"/>
      <c r="M339" s="201"/>
      <c r="N339" s="201"/>
      <c r="O339" s="201"/>
      <c r="P339" s="201"/>
    </row>
    <row r="340" spans="3:16" ht="12.75">
      <c r="C340" s="201"/>
      <c r="D340" s="201"/>
      <c r="E340" s="201"/>
      <c r="F340" s="201"/>
      <c r="G340" s="201"/>
      <c r="H340" s="201"/>
      <c r="I340" s="201"/>
      <c r="J340" s="201"/>
      <c r="K340" s="201"/>
      <c r="L340" s="201"/>
      <c r="M340" s="201"/>
      <c r="N340" s="201"/>
      <c r="O340" s="201"/>
      <c r="P340" s="201"/>
    </row>
    <row r="341" spans="3:16" ht="12.75">
      <c r="C341" s="201"/>
      <c r="D341" s="201"/>
      <c r="E341" s="201"/>
      <c r="F341" s="201"/>
      <c r="G341" s="201"/>
      <c r="H341" s="201"/>
      <c r="I341" s="201"/>
      <c r="J341" s="201"/>
      <c r="K341" s="201"/>
      <c r="L341" s="201"/>
      <c r="M341" s="201"/>
      <c r="N341" s="201"/>
      <c r="O341" s="201"/>
      <c r="P341" s="201"/>
    </row>
    <row r="342" spans="3:16" ht="12.75">
      <c r="C342" s="201"/>
      <c r="D342" s="201"/>
      <c r="E342" s="201"/>
      <c r="F342" s="201"/>
      <c r="G342" s="201"/>
      <c r="H342" s="201"/>
      <c r="I342" s="201"/>
      <c r="J342" s="201"/>
      <c r="K342" s="201"/>
      <c r="L342" s="201"/>
      <c r="M342" s="201"/>
      <c r="N342" s="201"/>
      <c r="O342" s="201"/>
      <c r="P342" s="201"/>
    </row>
    <row r="343" spans="3:16" ht="12.75">
      <c r="C343" s="201"/>
      <c r="D343" s="201"/>
      <c r="E343" s="201"/>
      <c r="F343" s="201"/>
      <c r="G343" s="201"/>
      <c r="H343" s="201"/>
      <c r="I343" s="201"/>
      <c r="J343" s="201"/>
      <c r="K343" s="201"/>
      <c r="L343" s="201"/>
      <c r="M343" s="201"/>
      <c r="N343" s="201"/>
      <c r="O343" s="201"/>
      <c r="P343" s="201"/>
    </row>
    <row r="344" spans="3:16" ht="12.75">
      <c r="C344" s="201"/>
      <c r="D344" s="201"/>
      <c r="E344" s="201"/>
      <c r="F344" s="201"/>
      <c r="G344" s="201"/>
      <c r="H344" s="201"/>
      <c r="I344" s="201"/>
      <c r="J344" s="201"/>
      <c r="K344" s="201"/>
      <c r="L344" s="201"/>
      <c r="M344" s="201"/>
      <c r="N344" s="201"/>
      <c r="O344" s="201"/>
      <c r="P344" s="201"/>
    </row>
    <row r="345" spans="3:16" ht="12.75">
      <c r="C345" s="201"/>
      <c r="D345" s="201"/>
      <c r="E345" s="201"/>
      <c r="F345" s="201"/>
      <c r="G345" s="201"/>
      <c r="H345" s="201"/>
      <c r="I345" s="201"/>
      <c r="J345" s="201"/>
      <c r="K345" s="201"/>
      <c r="L345" s="201"/>
      <c r="M345" s="201"/>
      <c r="N345" s="201"/>
      <c r="O345" s="201"/>
      <c r="P345" s="201"/>
    </row>
    <row r="346" spans="3:16" ht="12.75">
      <c r="C346" s="201"/>
      <c r="D346" s="201"/>
      <c r="E346" s="201"/>
      <c r="F346" s="201"/>
      <c r="G346" s="201"/>
      <c r="H346" s="201"/>
      <c r="I346" s="201"/>
      <c r="J346" s="201"/>
      <c r="K346" s="201"/>
      <c r="L346" s="201"/>
      <c r="M346" s="201"/>
      <c r="N346" s="201"/>
      <c r="O346" s="201"/>
      <c r="P346" s="201"/>
    </row>
    <row r="347" spans="3:16" ht="12.75">
      <c r="C347" s="201"/>
      <c r="D347" s="201"/>
      <c r="E347" s="201"/>
      <c r="F347" s="201"/>
      <c r="G347" s="201"/>
      <c r="H347" s="201"/>
      <c r="I347" s="201"/>
      <c r="J347" s="201"/>
      <c r="K347" s="201"/>
      <c r="L347" s="201"/>
      <c r="M347" s="201"/>
      <c r="N347" s="201"/>
      <c r="O347" s="201"/>
      <c r="P347" s="201"/>
    </row>
    <row r="348" spans="3:16" ht="12.75">
      <c r="C348" s="201"/>
      <c r="D348" s="201"/>
      <c r="E348" s="201"/>
      <c r="F348" s="201"/>
      <c r="G348" s="201"/>
      <c r="H348" s="201"/>
      <c r="I348" s="201"/>
      <c r="J348" s="201"/>
      <c r="K348" s="201"/>
      <c r="L348" s="201"/>
      <c r="M348" s="201"/>
      <c r="N348" s="201"/>
      <c r="O348" s="201"/>
      <c r="P348" s="201"/>
    </row>
    <row r="349" spans="3:16" ht="12.75">
      <c r="C349" s="201"/>
      <c r="D349" s="201"/>
      <c r="E349" s="201"/>
      <c r="F349" s="201"/>
      <c r="G349" s="201"/>
      <c r="H349" s="201"/>
      <c r="I349" s="201"/>
      <c r="J349" s="201"/>
      <c r="K349" s="201"/>
      <c r="L349" s="201"/>
      <c r="M349" s="201"/>
      <c r="N349" s="201"/>
      <c r="O349" s="201"/>
      <c r="P349" s="201"/>
    </row>
    <row r="350" spans="3:16" ht="12.75">
      <c r="C350" s="201"/>
      <c r="D350" s="201"/>
      <c r="E350" s="201"/>
      <c r="F350" s="201"/>
      <c r="G350" s="201"/>
      <c r="H350" s="201"/>
      <c r="I350" s="201"/>
      <c r="J350" s="201"/>
      <c r="K350" s="201"/>
      <c r="L350" s="201"/>
      <c r="M350" s="201"/>
      <c r="N350" s="201"/>
      <c r="O350" s="201"/>
      <c r="P350" s="201"/>
    </row>
    <row r="351" spans="3:16" ht="12.75">
      <c r="C351" s="201"/>
      <c r="D351" s="201"/>
      <c r="E351" s="201"/>
      <c r="F351" s="201"/>
      <c r="G351" s="201"/>
      <c r="H351" s="201"/>
      <c r="I351" s="201"/>
      <c r="J351" s="201"/>
      <c r="K351" s="201"/>
      <c r="L351" s="201"/>
      <c r="M351" s="201"/>
      <c r="N351" s="201"/>
      <c r="O351" s="201"/>
      <c r="P351" s="201"/>
    </row>
    <row r="352" spans="3:16" ht="12.75">
      <c r="C352" s="201"/>
      <c r="D352" s="201"/>
      <c r="E352" s="201"/>
      <c r="F352" s="201"/>
      <c r="G352" s="201"/>
      <c r="H352" s="201"/>
      <c r="I352" s="201"/>
      <c r="J352" s="201"/>
      <c r="K352" s="201"/>
      <c r="L352" s="201"/>
      <c r="M352" s="201"/>
      <c r="N352" s="201"/>
      <c r="O352" s="201"/>
      <c r="P352" s="201"/>
    </row>
    <row r="353" spans="3:16" ht="12.75">
      <c r="C353" s="201"/>
      <c r="D353" s="201"/>
      <c r="E353" s="201"/>
      <c r="F353" s="201"/>
      <c r="G353" s="201"/>
      <c r="H353" s="201"/>
      <c r="I353" s="201"/>
      <c r="J353" s="201"/>
      <c r="K353" s="201"/>
      <c r="L353" s="201"/>
      <c r="M353" s="201"/>
      <c r="N353" s="201"/>
      <c r="O353" s="201"/>
      <c r="P353" s="201"/>
    </row>
    <row r="354" spans="3:16" ht="12.75">
      <c r="C354" s="201"/>
      <c r="D354" s="201"/>
      <c r="E354" s="201"/>
      <c r="F354" s="201"/>
      <c r="G354" s="201"/>
      <c r="H354" s="201"/>
      <c r="I354" s="201"/>
      <c r="J354" s="201"/>
      <c r="K354" s="201"/>
      <c r="L354" s="201"/>
      <c r="M354" s="201"/>
      <c r="N354" s="201"/>
      <c r="O354" s="201"/>
      <c r="P354" s="201"/>
    </row>
    <row r="355" spans="3:16" ht="12.75">
      <c r="C355" s="201"/>
      <c r="D355" s="201"/>
      <c r="E355" s="201"/>
      <c r="F355" s="201"/>
      <c r="G355" s="201"/>
      <c r="H355" s="201"/>
      <c r="I355" s="201"/>
      <c r="J355" s="201"/>
      <c r="K355" s="201"/>
      <c r="L355" s="201"/>
      <c r="M355" s="201"/>
      <c r="N355" s="201"/>
      <c r="O355" s="201"/>
      <c r="P355" s="201"/>
    </row>
    <row r="356" spans="3:16" ht="12.75">
      <c r="C356" s="201"/>
      <c r="D356" s="201"/>
      <c r="E356" s="201"/>
      <c r="F356" s="201"/>
      <c r="G356" s="201"/>
      <c r="H356" s="201"/>
      <c r="I356" s="201"/>
      <c r="J356" s="201"/>
      <c r="K356" s="201"/>
      <c r="L356" s="201"/>
      <c r="M356" s="201"/>
      <c r="N356" s="201"/>
      <c r="O356" s="201"/>
      <c r="P356" s="201"/>
    </row>
    <row r="357" spans="3:16" ht="12.75">
      <c r="C357" s="201"/>
      <c r="D357" s="201"/>
      <c r="E357" s="201"/>
      <c r="F357" s="201"/>
      <c r="G357" s="201"/>
      <c r="H357" s="201"/>
      <c r="I357" s="201"/>
      <c r="J357" s="201"/>
      <c r="K357" s="201"/>
      <c r="L357" s="201"/>
      <c r="M357" s="201"/>
      <c r="N357" s="201"/>
      <c r="O357" s="201"/>
      <c r="P357" s="201"/>
    </row>
    <row r="358" spans="3:16" ht="12.75">
      <c r="C358" s="201"/>
      <c r="D358" s="201"/>
      <c r="E358" s="201"/>
      <c r="F358" s="201"/>
      <c r="G358" s="201"/>
      <c r="H358" s="201"/>
      <c r="I358" s="201"/>
      <c r="J358" s="201"/>
      <c r="K358" s="201"/>
      <c r="L358" s="201"/>
      <c r="M358" s="201"/>
      <c r="N358" s="201"/>
      <c r="O358" s="201"/>
      <c r="P358" s="201"/>
    </row>
    <row r="359" spans="3:16" ht="12.75">
      <c r="C359" s="201"/>
      <c r="D359" s="201"/>
      <c r="E359" s="201"/>
      <c r="F359" s="201"/>
      <c r="G359" s="201"/>
      <c r="H359" s="201"/>
      <c r="I359" s="201"/>
      <c r="J359" s="201"/>
      <c r="K359" s="201"/>
      <c r="L359" s="201"/>
      <c r="M359" s="201"/>
      <c r="N359" s="201"/>
      <c r="O359" s="201"/>
      <c r="P359" s="201"/>
    </row>
    <row r="360" spans="3:16" ht="12.75">
      <c r="C360" s="201"/>
      <c r="D360" s="201"/>
      <c r="E360" s="201"/>
      <c r="F360" s="201"/>
      <c r="G360" s="201"/>
      <c r="H360" s="201"/>
      <c r="I360" s="201"/>
      <c r="J360" s="201"/>
      <c r="K360" s="201"/>
      <c r="L360" s="201"/>
      <c r="M360" s="201"/>
      <c r="N360" s="201"/>
      <c r="O360" s="201"/>
      <c r="P360" s="201"/>
    </row>
    <row r="361" spans="3:16" ht="12.75">
      <c r="C361" s="201"/>
      <c r="D361" s="201"/>
      <c r="E361" s="201"/>
      <c r="F361" s="201"/>
      <c r="G361" s="201"/>
      <c r="H361" s="201"/>
      <c r="I361" s="201"/>
      <c r="J361" s="201"/>
      <c r="K361" s="201"/>
      <c r="L361" s="201"/>
      <c r="M361" s="201"/>
      <c r="N361" s="201"/>
      <c r="O361" s="201"/>
      <c r="P361" s="201"/>
    </row>
    <row r="362" spans="3:16" ht="12.75">
      <c r="C362" s="201"/>
      <c r="D362" s="201"/>
      <c r="E362" s="201"/>
      <c r="F362" s="201"/>
      <c r="G362" s="201"/>
      <c r="H362" s="201"/>
      <c r="I362" s="201"/>
      <c r="J362" s="201"/>
      <c r="K362" s="201"/>
      <c r="L362" s="201"/>
      <c r="M362" s="201"/>
      <c r="N362" s="201"/>
      <c r="O362" s="201"/>
      <c r="P362" s="201"/>
    </row>
    <row r="363" spans="3:16" ht="12.75">
      <c r="C363" s="201"/>
      <c r="D363" s="201"/>
      <c r="E363" s="201"/>
      <c r="F363" s="201"/>
      <c r="G363" s="201"/>
      <c r="H363" s="201"/>
      <c r="I363" s="201"/>
      <c r="J363" s="201"/>
      <c r="K363" s="201"/>
      <c r="L363" s="201"/>
      <c r="M363" s="201"/>
      <c r="N363" s="201"/>
      <c r="O363" s="201"/>
      <c r="P363" s="201"/>
    </row>
    <row r="364" spans="3:16" ht="12.75">
      <c r="C364" s="201"/>
      <c r="D364" s="201"/>
      <c r="E364" s="201"/>
      <c r="F364" s="201"/>
      <c r="G364" s="201"/>
      <c r="H364" s="201"/>
      <c r="I364" s="201"/>
      <c r="J364" s="201"/>
      <c r="K364" s="201"/>
      <c r="L364" s="201"/>
      <c r="M364" s="201"/>
      <c r="N364" s="201"/>
      <c r="O364" s="201"/>
      <c r="P364" s="201"/>
    </row>
    <row r="365" spans="3:16" ht="12.75">
      <c r="C365" s="201"/>
      <c r="D365" s="201"/>
      <c r="E365" s="201"/>
      <c r="F365" s="201"/>
      <c r="G365" s="201"/>
      <c r="H365" s="201"/>
      <c r="I365" s="201"/>
      <c r="J365" s="201"/>
      <c r="K365" s="201"/>
      <c r="L365" s="201"/>
      <c r="M365" s="201"/>
      <c r="N365" s="201"/>
      <c r="O365" s="201"/>
      <c r="P365" s="201"/>
    </row>
    <row r="366" spans="3:16" ht="12.75">
      <c r="C366" s="201"/>
      <c r="D366" s="201"/>
      <c r="E366" s="201"/>
      <c r="F366" s="201"/>
      <c r="G366" s="201"/>
      <c r="H366" s="201"/>
      <c r="I366" s="201"/>
      <c r="J366" s="201"/>
      <c r="K366" s="201"/>
      <c r="L366" s="201"/>
      <c r="M366" s="201"/>
      <c r="N366" s="201"/>
      <c r="O366" s="201"/>
      <c r="P366" s="201"/>
    </row>
    <row r="367" spans="3:16" ht="12.75">
      <c r="C367" s="201"/>
      <c r="D367" s="201"/>
      <c r="E367" s="201"/>
      <c r="F367" s="201"/>
      <c r="G367" s="201"/>
      <c r="H367" s="201"/>
      <c r="I367" s="201"/>
      <c r="J367" s="201"/>
      <c r="K367" s="201"/>
      <c r="L367" s="201"/>
      <c r="M367" s="201"/>
      <c r="N367" s="201"/>
      <c r="O367" s="201"/>
      <c r="P367" s="201"/>
    </row>
    <row r="368" spans="3:16" ht="12.75">
      <c r="C368" s="201"/>
      <c r="D368" s="201"/>
      <c r="E368" s="201"/>
      <c r="F368" s="201"/>
      <c r="G368" s="201"/>
      <c r="H368" s="201"/>
      <c r="I368" s="201"/>
      <c r="J368" s="201"/>
      <c r="K368" s="201"/>
      <c r="L368" s="201"/>
      <c r="M368" s="201"/>
      <c r="N368" s="201"/>
      <c r="O368" s="201"/>
      <c r="P368" s="201"/>
    </row>
    <row r="369" spans="3:16" ht="12.75">
      <c r="C369" s="201"/>
      <c r="D369" s="201"/>
      <c r="E369" s="201"/>
      <c r="F369" s="201"/>
      <c r="G369" s="201"/>
      <c r="H369" s="201"/>
      <c r="I369" s="201"/>
      <c r="J369" s="201"/>
      <c r="K369" s="201"/>
      <c r="L369" s="201"/>
      <c r="M369" s="201"/>
      <c r="N369" s="201"/>
      <c r="O369" s="201"/>
      <c r="P369" s="201"/>
    </row>
    <row r="370" spans="3:16" ht="12.75">
      <c r="C370" s="201"/>
      <c r="D370" s="201"/>
      <c r="E370" s="201"/>
      <c r="F370" s="201"/>
      <c r="G370" s="201"/>
      <c r="H370" s="201"/>
      <c r="I370" s="201"/>
      <c r="J370" s="201"/>
      <c r="K370" s="201"/>
      <c r="L370" s="201"/>
      <c r="M370" s="201"/>
      <c r="N370" s="201"/>
      <c r="O370" s="201"/>
      <c r="P370" s="201"/>
    </row>
    <row r="371" spans="3:16" ht="12.75">
      <c r="C371" s="201"/>
      <c r="D371" s="201"/>
      <c r="E371" s="201"/>
      <c r="F371" s="201"/>
      <c r="G371" s="201"/>
      <c r="H371" s="201"/>
      <c r="I371" s="201"/>
      <c r="J371" s="201"/>
      <c r="K371" s="201"/>
      <c r="L371" s="201"/>
      <c r="M371" s="201"/>
      <c r="N371" s="201"/>
      <c r="O371" s="201"/>
      <c r="P371" s="201"/>
    </row>
    <row r="372" spans="3:16" ht="12.75">
      <c r="C372" s="201"/>
      <c r="D372" s="201"/>
      <c r="E372" s="201"/>
      <c r="F372" s="201"/>
      <c r="G372" s="201"/>
      <c r="H372" s="201"/>
      <c r="I372" s="201"/>
      <c r="J372" s="201"/>
      <c r="K372" s="201"/>
      <c r="L372" s="201"/>
      <c r="M372" s="201"/>
      <c r="N372" s="201"/>
      <c r="O372" s="201"/>
      <c r="P372" s="201"/>
    </row>
    <row r="373" spans="3:16" ht="12.75">
      <c r="C373" s="201"/>
      <c r="D373" s="201"/>
      <c r="E373" s="201"/>
      <c r="F373" s="201"/>
      <c r="G373" s="201"/>
      <c r="H373" s="201"/>
      <c r="I373" s="201"/>
      <c r="J373" s="201"/>
      <c r="K373" s="201"/>
      <c r="L373" s="201"/>
      <c r="M373" s="201"/>
      <c r="N373" s="201"/>
      <c r="O373" s="201"/>
      <c r="P373" s="201"/>
    </row>
    <row r="374" spans="3:16" ht="12.75">
      <c r="C374" s="201"/>
      <c r="D374" s="201"/>
      <c r="E374" s="201"/>
      <c r="F374" s="201"/>
      <c r="G374" s="201"/>
      <c r="H374" s="201"/>
      <c r="I374" s="201"/>
      <c r="J374" s="201"/>
      <c r="K374" s="201"/>
      <c r="L374" s="201"/>
      <c r="M374" s="201"/>
      <c r="N374" s="201"/>
      <c r="O374" s="201"/>
      <c r="P374" s="201"/>
    </row>
    <row r="375" spans="3:16" ht="12.75">
      <c r="C375" s="201"/>
      <c r="D375" s="201"/>
      <c r="E375" s="201"/>
      <c r="F375" s="201"/>
      <c r="G375" s="201"/>
      <c r="H375" s="201"/>
      <c r="I375" s="201"/>
      <c r="J375" s="201"/>
      <c r="K375" s="201"/>
      <c r="L375" s="201"/>
      <c r="M375" s="201"/>
      <c r="N375" s="201"/>
      <c r="O375" s="201"/>
      <c r="P375" s="201"/>
    </row>
    <row r="376" spans="3:16" ht="12.75">
      <c r="C376" s="201"/>
      <c r="D376" s="201"/>
      <c r="E376" s="201"/>
      <c r="F376" s="201"/>
      <c r="G376" s="201"/>
      <c r="H376" s="201"/>
      <c r="I376" s="201"/>
      <c r="J376" s="201"/>
      <c r="K376" s="201"/>
      <c r="L376" s="201"/>
      <c r="M376" s="201"/>
      <c r="N376" s="201"/>
      <c r="O376" s="201"/>
      <c r="P376" s="201"/>
    </row>
    <row r="377" spans="3:16" ht="12.75">
      <c r="C377" s="201"/>
      <c r="D377" s="201"/>
      <c r="E377" s="201"/>
      <c r="F377" s="201"/>
      <c r="G377" s="201"/>
      <c r="H377" s="201"/>
      <c r="I377" s="201"/>
      <c r="J377" s="201"/>
      <c r="K377" s="201"/>
      <c r="L377" s="201"/>
      <c r="M377" s="201"/>
      <c r="N377" s="201"/>
      <c r="O377" s="201"/>
      <c r="P377" s="201"/>
    </row>
    <row r="378" spans="3:16" ht="12.75">
      <c r="C378" s="201"/>
      <c r="D378" s="201"/>
      <c r="E378" s="201"/>
      <c r="F378" s="201"/>
      <c r="G378" s="201"/>
      <c r="H378" s="201"/>
      <c r="I378" s="201"/>
      <c r="J378" s="201"/>
      <c r="K378" s="201"/>
      <c r="L378" s="201"/>
      <c r="M378" s="201"/>
      <c r="N378" s="201"/>
      <c r="O378" s="201"/>
      <c r="P378" s="201"/>
    </row>
    <row r="379" spans="3:16" ht="12.75">
      <c r="C379" s="201"/>
      <c r="D379" s="201"/>
      <c r="E379" s="201"/>
      <c r="F379" s="201"/>
      <c r="G379" s="201"/>
      <c r="H379" s="201"/>
      <c r="I379" s="201"/>
      <c r="J379" s="201"/>
      <c r="K379" s="201"/>
      <c r="L379" s="201"/>
      <c r="M379" s="201"/>
      <c r="N379" s="201"/>
      <c r="O379" s="201"/>
      <c r="P379" s="201"/>
    </row>
    <row r="380" spans="3:16" ht="12.75">
      <c r="C380" s="201"/>
      <c r="D380" s="201"/>
      <c r="E380" s="201"/>
      <c r="F380" s="201"/>
      <c r="G380" s="201"/>
      <c r="H380" s="201"/>
      <c r="I380" s="201"/>
      <c r="J380" s="201"/>
      <c r="K380" s="201"/>
      <c r="L380" s="201"/>
      <c r="M380" s="201"/>
      <c r="N380" s="201"/>
      <c r="O380" s="201"/>
      <c r="P380" s="201"/>
    </row>
    <row r="381" spans="3:16" ht="12.75">
      <c r="C381" s="201"/>
      <c r="D381" s="201"/>
      <c r="E381" s="201"/>
      <c r="F381" s="201"/>
      <c r="G381" s="201"/>
      <c r="H381" s="201"/>
      <c r="I381" s="201"/>
      <c r="J381" s="201"/>
      <c r="K381" s="201"/>
      <c r="L381" s="201"/>
      <c r="M381" s="201"/>
      <c r="N381" s="201"/>
      <c r="O381" s="201"/>
      <c r="P381" s="201"/>
    </row>
    <row r="382" spans="3:16" ht="12.75">
      <c r="C382" s="201"/>
      <c r="D382" s="201"/>
      <c r="E382" s="201"/>
      <c r="F382" s="201"/>
      <c r="G382" s="201"/>
      <c r="H382" s="201"/>
      <c r="I382" s="201"/>
      <c r="J382" s="201"/>
      <c r="K382" s="201"/>
      <c r="L382" s="201"/>
      <c r="M382" s="201"/>
      <c r="N382" s="201"/>
      <c r="O382" s="201"/>
      <c r="P382" s="201"/>
    </row>
    <row r="383" spans="3:16" ht="12.75">
      <c r="C383" s="201"/>
      <c r="D383" s="201"/>
      <c r="E383" s="201"/>
      <c r="F383" s="201"/>
      <c r="G383" s="201"/>
      <c r="H383" s="201"/>
      <c r="I383" s="201"/>
      <c r="J383" s="201"/>
      <c r="K383" s="201"/>
      <c r="L383" s="201"/>
      <c r="M383" s="201"/>
      <c r="N383" s="201"/>
      <c r="O383" s="201"/>
      <c r="P383" s="201"/>
    </row>
    <row r="384" spans="3:16" ht="12.75">
      <c r="C384" s="201"/>
      <c r="D384" s="201"/>
      <c r="E384" s="201"/>
      <c r="F384" s="201"/>
      <c r="G384" s="201"/>
      <c r="H384" s="201"/>
      <c r="I384" s="201"/>
      <c r="J384" s="201"/>
      <c r="K384" s="201"/>
      <c r="L384" s="201"/>
      <c r="M384" s="201"/>
      <c r="N384" s="201"/>
      <c r="O384" s="201"/>
      <c r="P384" s="201"/>
    </row>
    <row r="385" spans="3:16" ht="12.75">
      <c r="C385" s="201"/>
      <c r="D385" s="201"/>
      <c r="E385" s="201"/>
      <c r="F385" s="201"/>
      <c r="G385" s="201"/>
      <c r="H385" s="201"/>
      <c r="I385" s="201"/>
      <c r="J385" s="201"/>
      <c r="K385" s="201"/>
      <c r="L385" s="201"/>
      <c r="M385" s="201"/>
      <c r="N385" s="201"/>
      <c r="O385" s="201"/>
      <c r="P385" s="201"/>
    </row>
    <row r="386" spans="3:16" ht="12.75">
      <c r="C386" s="201"/>
      <c r="D386" s="201"/>
      <c r="E386" s="201"/>
      <c r="F386" s="201"/>
      <c r="G386" s="201"/>
      <c r="H386" s="201"/>
      <c r="I386" s="201"/>
      <c r="J386" s="201"/>
      <c r="K386" s="201"/>
      <c r="L386" s="201"/>
      <c r="M386" s="201"/>
      <c r="N386" s="201"/>
      <c r="O386" s="201"/>
      <c r="P386" s="201"/>
    </row>
    <row r="387" spans="3:16" ht="12.75">
      <c r="C387" s="201"/>
      <c r="D387" s="201"/>
      <c r="E387" s="201"/>
      <c r="F387" s="201"/>
      <c r="G387" s="201"/>
      <c r="H387" s="201"/>
      <c r="I387" s="201"/>
      <c r="J387" s="201"/>
      <c r="K387" s="201"/>
      <c r="L387" s="201"/>
      <c r="M387" s="201"/>
      <c r="N387" s="201"/>
      <c r="O387" s="201"/>
      <c r="P387" s="201"/>
    </row>
    <row r="388" spans="3:16" ht="12.75">
      <c r="C388" s="201"/>
      <c r="D388" s="201"/>
      <c r="E388" s="201"/>
      <c r="F388" s="201"/>
      <c r="G388" s="201"/>
      <c r="H388" s="201"/>
      <c r="I388" s="201"/>
      <c r="J388" s="201"/>
      <c r="K388" s="201"/>
      <c r="L388" s="201"/>
      <c r="M388" s="201"/>
      <c r="N388" s="201"/>
      <c r="O388" s="201"/>
      <c r="P388" s="201"/>
    </row>
    <row r="389" spans="3:16" ht="12.75">
      <c r="C389" s="201"/>
      <c r="D389" s="201"/>
      <c r="E389" s="201"/>
      <c r="F389" s="201"/>
      <c r="G389" s="201"/>
      <c r="H389" s="201"/>
      <c r="I389" s="201"/>
      <c r="J389" s="201"/>
      <c r="K389" s="201"/>
      <c r="L389" s="201"/>
      <c r="M389" s="201"/>
      <c r="N389" s="201"/>
      <c r="O389" s="201"/>
      <c r="P389" s="201"/>
    </row>
    <row r="390" spans="3:16" ht="12.75">
      <c r="C390" s="201"/>
      <c r="D390" s="201"/>
      <c r="E390" s="201"/>
      <c r="F390" s="201"/>
      <c r="G390" s="201"/>
      <c r="H390" s="201"/>
      <c r="I390" s="201"/>
      <c r="J390" s="201"/>
      <c r="K390" s="201"/>
      <c r="L390" s="201"/>
      <c r="M390" s="201"/>
      <c r="N390" s="201"/>
      <c r="O390" s="201"/>
      <c r="P390" s="201"/>
    </row>
    <row r="391" spans="3:16" ht="12.75">
      <c r="C391" s="201"/>
      <c r="D391" s="201"/>
      <c r="E391" s="201"/>
      <c r="F391" s="201"/>
      <c r="G391" s="201"/>
      <c r="H391" s="201"/>
      <c r="I391" s="201"/>
      <c r="J391" s="201"/>
      <c r="K391" s="201"/>
      <c r="L391" s="201"/>
      <c r="M391" s="201"/>
      <c r="N391" s="201"/>
      <c r="O391" s="201"/>
      <c r="P391" s="201"/>
    </row>
    <row r="392" spans="3:16" ht="12.75">
      <c r="C392" s="201"/>
      <c r="D392" s="201"/>
      <c r="E392" s="201"/>
      <c r="F392" s="201"/>
      <c r="G392" s="201"/>
      <c r="H392" s="201"/>
      <c r="I392" s="201"/>
      <c r="J392" s="201"/>
      <c r="K392" s="201"/>
      <c r="L392" s="201"/>
      <c r="M392" s="201"/>
      <c r="N392" s="201"/>
      <c r="O392" s="201"/>
      <c r="P392" s="201"/>
    </row>
    <row r="393" spans="3:16" ht="12.75">
      <c r="C393" s="201"/>
      <c r="D393" s="201"/>
      <c r="E393" s="201"/>
      <c r="F393" s="201"/>
      <c r="G393" s="201"/>
      <c r="H393" s="201"/>
      <c r="I393" s="201"/>
      <c r="J393" s="201"/>
      <c r="K393" s="201"/>
      <c r="L393" s="201"/>
      <c r="M393" s="201"/>
      <c r="N393" s="201"/>
      <c r="O393" s="201"/>
      <c r="P393" s="201"/>
    </row>
    <row r="394" spans="3:16" ht="12.75">
      <c r="C394" s="201"/>
      <c r="D394" s="201"/>
      <c r="E394" s="201"/>
      <c r="F394" s="201"/>
      <c r="G394" s="201"/>
      <c r="H394" s="201"/>
      <c r="I394" s="201"/>
      <c r="J394" s="201"/>
      <c r="K394" s="201"/>
      <c r="L394" s="201"/>
      <c r="M394" s="201"/>
      <c r="N394" s="201"/>
      <c r="O394" s="201"/>
      <c r="P394" s="201"/>
    </row>
    <row r="395" spans="3:16" ht="12.75">
      <c r="C395" s="201"/>
      <c r="D395" s="201"/>
      <c r="E395" s="201"/>
      <c r="F395" s="201"/>
      <c r="G395" s="201"/>
      <c r="H395" s="201"/>
      <c r="I395" s="201"/>
      <c r="J395" s="201"/>
      <c r="K395" s="201"/>
      <c r="L395" s="201"/>
      <c r="M395" s="201"/>
      <c r="N395" s="201"/>
      <c r="O395" s="201"/>
      <c r="P395" s="201"/>
    </row>
    <row r="396" spans="3:16" ht="12.75">
      <c r="C396" s="201"/>
      <c r="D396" s="201"/>
      <c r="E396" s="201"/>
      <c r="F396" s="201"/>
      <c r="G396" s="201"/>
      <c r="H396" s="201"/>
      <c r="I396" s="201"/>
      <c r="J396" s="201"/>
      <c r="K396" s="201"/>
      <c r="L396" s="201"/>
      <c r="M396" s="201"/>
      <c r="N396" s="201"/>
      <c r="O396" s="201"/>
      <c r="P396" s="201"/>
    </row>
    <row r="397" spans="3:16" ht="12.75">
      <c r="C397" s="201"/>
      <c r="D397" s="201"/>
      <c r="E397" s="201"/>
      <c r="F397" s="201"/>
      <c r="G397" s="201"/>
      <c r="H397" s="201"/>
      <c r="I397" s="201"/>
      <c r="J397" s="201"/>
      <c r="K397" s="201"/>
      <c r="L397" s="201"/>
      <c r="M397" s="201"/>
      <c r="N397" s="201"/>
      <c r="O397" s="201"/>
      <c r="P397" s="201"/>
    </row>
    <row r="398" spans="3:16" ht="12.75">
      <c r="C398" s="201"/>
      <c r="D398" s="201"/>
      <c r="E398" s="201"/>
      <c r="F398" s="201"/>
      <c r="G398" s="201"/>
      <c r="H398" s="201"/>
      <c r="I398" s="201"/>
      <c r="J398" s="201"/>
      <c r="K398" s="201"/>
      <c r="L398" s="201"/>
      <c r="M398" s="201"/>
      <c r="N398" s="201"/>
      <c r="O398" s="201"/>
      <c r="P398" s="201"/>
    </row>
    <row r="399" spans="3:16" ht="12.75">
      <c r="C399" s="201"/>
      <c r="D399" s="201"/>
      <c r="E399" s="201"/>
      <c r="F399" s="201"/>
      <c r="G399" s="201"/>
      <c r="H399" s="201"/>
      <c r="I399" s="201"/>
      <c r="J399" s="201"/>
      <c r="K399" s="201"/>
      <c r="L399" s="201"/>
      <c r="M399" s="201"/>
      <c r="N399" s="201"/>
      <c r="O399" s="201"/>
      <c r="P399" s="201"/>
    </row>
    <row r="400" spans="3:16" ht="12.75">
      <c r="C400" s="201"/>
      <c r="D400" s="201"/>
      <c r="E400" s="201"/>
      <c r="F400" s="201"/>
      <c r="G400" s="201"/>
      <c r="H400" s="201"/>
      <c r="I400" s="201"/>
      <c r="J400" s="201"/>
      <c r="K400" s="201"/>
      <c r="L400" s="201"/>
      <c r="M400" s="201"/>
      <c r="N400" s="201"/>
      <c r="O400" s="201"/>
      <c r="P400" s="201"/>
    </row>
    <row r="401" spans="3:16" ht="12.75">
      <c r="C401" s="201"/>
      <c r="D401" s="201"/>
      <c r="E401" s="201"/>
      <c r="F401" s="201"/>
      <c r="G401" s="201"/>
      <c r="H401" s="201"/>
      <c r="I401" s="201"/>
      <c r="J401" s="201"/>
      <c r="K401" s="201"/>
      <c r="L401" s="201"/>
      <c r="M401" s="201"/>
      <c r="N401" s="201"/>
      <c r="O401" s="201"/>
      <c r="P401" s="201"/>
    </row>
    <row r="402" spans="3:16" ht="12.75">
      <c r="C402" s="201"/>
      <c r="D402" s="201"/>
      <c r="E402" s="201"/>
      <c r="F402" s="201"/>
      <c r="G402" s="201"/>
      <c r="H402" s="201"/>
      <c r="I402" s="201"/>
      <c r="J402" s="201"/>
      <c r="K402" s="201"/>
      <c r="L402" s="201"/>
      <c r="M402" s="201"/>
      <c r="N402" s="201"/>
      <c r="O402" s="201"/>
      <c r="P402" s="201"/>
    </row>
    <row r="403" spans="3:16" ht="12.75">
      <c r="C403" s="201"/>
      <c r="D403" s="201"/>
      <c r="E403" s="201"/>
      <c r="F403" s="201"/>
      <c r="G403" s="201"/>
      <c r="H403" s="201"/>
      <c r="I403" s="201"/>
      <c r="J403" s="201"/>
      <c r="K403" s="201"/>
      <c r="L403" s="201"/>
      <c r="M403" s="201"/>
      <c r="N403" s="201"/>
      <c r="O403" s="201"/>
      <c r="P403" s="201"/>
    </row>
    <row r="404" spans="3:16" ht="12.75">
      <c r="C404" s="201"/>
      <c r="D404" s="201"/>
      <c r="E404" s="201"/>
      <c r="F404" s="201"/>
      <c r="G404" s="201"/>
      <c r="H404" s="201"/>
      <c r="I404" s="201"/>
      <c r="J404" s="201"/>
      <c r="K404" s="201"/>
      <c r="L404" s="201"/>
      <c r="M404" s="201"/>
      <c r="N404" s="201"/>
      <c r="O404" s="201"/>
      <c r="P404" s="201"/>
    </row>
    <row r="405" spans="3:16" ht="12.75">
      <c r="C405" s="201"/>
      <c r="D405" s="201"/>
      <c r="E405" s="201"/>
      <c r="F405" s="201"/>
      <c r="G405" s="201"/>
      <c r="H405" s="201"/>
      <c r="I405" s="201"/>
      <c r="J405" s="201"/>
      <c r="K405" s="201"/>
      <c r="L405" s="201"/>
      <c r="M405" s="201"/>
      <c r="N405" s="201"/>
      <c r="O405" s="201"/>
      <c r="P405" s="201"/>
    </row>
    <row r="406" spans="3:16" ht="12.75">
      <c r="C406" s="201"/>
      <c r="D406" s="201"/>
      <c r="E406" s="201"/>
      <c r="F406" s="201"/>
      <c r="G406" s="201"/>
      <c r="H406" s="201"/>
      <c r="I406" s="201"/>
      <c r="J406" s="201"/>
      <c r="K406" s="201"/>
      <c r="L406" s="201"/>
      <c r="M406" s="201"/>
      <c r="N406" s="201"/>
      <c r="O406" s="201"/>
      <c r="P406" s="201"/>
    </row>
    <row r="407" spans="3:16" ht="12.75">
      <c r="C407" s="201"/>
      <c r="D407" s="201"/>
      <c r="E407" s="201"/>
      <c r="F407" s="201"/>
      <c r="G407" s="201"/>
      <c r="H407" s="201"/>
      <c r="I407" s="201"/>
      <c r="J407" s="201"/>
      <c r="K407" s="201"/>
      <c r="L407" s="201"/>
      <c r="M407" s="201"/>
      <c r="N407" s="201"/>
      <c r="O407" s="201"/>
      <c r="P407" s="201"/>
    </row>
    <row r="408" spans="3:16" ht="12.75">
      <c r="C408" s="201"/>
      <c r="D408" s="201"/>
      <c r="E408" s="201"/>
      <c r="F408" s="201"/>
      <c r="G408" s="201"/>
      <c r="H408" s="201"/>
      <c r="I408" s="201"/>
      <c r="J408" s="201"/>
      <c r="K408" s="201"/>
      <c r="L408" s="201"/>
      <c r="M408" s="201"/>
      <c r="N408" s="201"/>
      <c r="O408" s="201"/>
      <c r="P408" s="201"/>
    </row>
    <row r="409" spans="3:16" ht="12.75">
      <c r="C409" s="201"/>
      <c r="D409" s="201"/>
      <c r="E409" s="201"/>
      <c r="F409" s="201"/>
      <c r="G409" s="201"/>
      <c r="H409" s="201"/>
      <c r="I409" s="201"/>
      <c r="J409" s="201"/>
      <c r="K409" s="201"/>
      <c r="L409" s="201"/>
      <c r="M409" s="201"/>
      <c r="N409" s="201"/>
      <c r="O409" s="201"/>
      <c r="P409" s="201"/>
    </row>
    <row r="410" spans="3:16" ht="12.75">
      <c r="C410" s="201"/>
      <c r="D410" s="201"/>
      <c r="E410" s="201"/>
      <c r="F410" s="201"/>
      <c r="G410" s="201"/>
      <c r="H410" s="201"/>
      <c r="I410" s="201"/>
      <c r="J410" s="201"/>
      <c r="K410" s="201"/>
      <c r="L410" s="201"/>
      <c r="M410" s="201"/>
      <c r="N410" s="201"/>
      <c r="O410" s="201"/>
      <c r="P410" s="201"/>
    </row>
    <row r="411" spans="3:16" ht="12.75">
      <c r="C411" s="201"/>
      <c r="D411" s="201"/>
      <c r="E411" s="201"/>
      <c r="F411" s="201"/>
      <c r="G411" s="201"/>
      <c r="H411" s="201"/>
      <c r="I411" s="201"/>
      <c r="J411" s="201"/>
      <c r="K411" s="201"/>
      <c r="L411" s="201"/>
      <c r="M411" s="201"/>
      <c r="N411" s="201"/>
      <c r="O411" s="201"/>
      <c r="P411" s="201"/>
    </row>
    <row r="412" spans="3:16" ht="12.75">
      <c r="C412" s="201"/>
      <c r="D412" s="201"/>
      <c r="E412" s="201"/>
      <c r="F412" s="201"/>
      <c r="G412" s="201"/>
      <c r="H412" s="201"/>
      <c r="I412" s="201"/>
      <c r="J412" s="201"/>
      <c r="K412" s="201"/>
      <c r="L412" s="201"/>
      <c r="M412" s="201"/>
      <c r="N412" s="201"/>
      <c r="O412" s="201"/>
      <c r="P412" s="201"/>
    </row>
    <row r="413" spans="3:16" ht="12.75">
      <c r="C413" s="201"/>
      <c r="D413" s="201"/>
      <c r="E413" s="201"/>
      <c r="F413" s="201"/>
      <c r="G413" s="201"/>
      <c r="H413" s="201"/>
      <c r="I413" s="201"/>
      <c r="J413" s="201"/>
      <c r="K413" s="201"/>
      <c r="L413" s="201"/>
      <c r="M413" s="201"/>
      <c r="N413" s="201"/>
      <c r="O413" s="201"/>
      <c r="P413" s="201"/>
    </row>
    <row r="414" spans="3:16" ht="12.75">
      <c r="C414" s="201"/>
      <c r="D414" s="201"/>
      <c r="E414" s="201"/>
      <c r="F414" s="201"/>
      <c r="G414" s="201"/>
      <c r="H414" s="201"/>
      <c r="I414" s="201"/>
      <c r="J414" s="201"/>
      <c r="K414" s="201"/>
      <c r="L414" s="201"/>
      <c r="M414" s="201"/>
      <c r="N414" s="201"/>
      <c r="O414" s="201"/>
      <c r="P414" s="201"/>
    </row>
    <row r="415" spans="3:16" ht="12.75">
      <c r="C415" s="201"/>
      <c r="D415" s="201"/>
      <c r="E415" s="201"/>
      <c r="F415" s="201"/>
      <c r="G415" s="201"/>
      <c r="H415" s="201"/>
      <c r="I415" s="201"/>
      <c r="J415" s="201"/>
      <c r="K415" s="201"/>
      <c r="L415" s="201"/>
      <c r="M415" s="201"/>
      <c r="N415" s="201"/>
      <c r="O415" s="201"/>
      <c r="P415" s="201"/>
    </row>
    <row r="416" spans="3:16" ht="12.75">
      <c r="C416" s="201"/>
      <c r="D416" s="201"/>
      <c r="E416" s="201"/>
      <c r="F416" s="201"/>
      <c r="G416" s="201"/>
      <c r="H416" s="201"/>
      <c r="I416" s="201"/>
      <c r="J416" s="201"/>
      <c r="K416" s="201"/>
      <c r="L416" s="201"/>
      <c r="M416" s="201"/>
      <c r="N416" s="201"/>
      <c r="O416" s="201"/>
      <c r="P416" s="201"/>
    </row>
    <row r="417" spans="3:16" ht="12.75">
      <c r="C417" s="201"/>
      <c r="D417" s="201"/>
      <c r="E417" s="201"/>
      <c r="F417" s="201"/>
      <c r="G417" s="201"/>
      <c r="H417" s="201"/>
      <c r="I417" s="201"/>
      <c r="J417" s="201"/>
      <c r="K417" s="201"/>
      <c r="L417" s="201"/>
      <c r="M417" s="201"/>
      <c r="N417" s="201"/>
      <c r="O417" s="201"/>
      <c r="P417" s="201"/>
    </row>
    <row r="418" spans="3:16" ht="12.75">
      <c r="C418" s="201"/>
      <c r="D418" s="201"/>
      <c r="E418" s="201"/>
      <c r="F418" s="201"/>
      <c r="G418" s="201"/>
      <c r="H418" s="201"/>
      <c r="I418" s="201"/>
      <c r="J418" s="201"/>
      <c r="K418" s="201"/>
      <c r="L418" s="201"/>
      <c r="M418" s="201"/>
      <c r="N418" s="201"/>
      <c r="O418" s="201"/>
      <c r="P418" s="201"/>
    </row>
    <row r="419" spans="3:16" ht="12.75">
      <c r="C419" s="201"/>
      <c r="D419" s="201"/>
      <c r="E419" s="201"/>
      <c r="F419" s="201"/>
      <c r="G419" s="201"/>
      <c r="H419" s="201"/>
      <c r="I419" s="201"/>
      <c r="J419" s="201"/>
      <c r="K419" s="201"/>
      <c r="L419" s="201"/>
      <c r="M419" s="201"/>
      <c r="N419" s="201"/>
      <c r="O419" s="201"/>
      <c r="P419" s="201"/>
    </row>
    <row r="420" spans="3:16" ht="12.75">
      <c r="C420" s="201"/>
      <c r="D420" s="201"/>
      <c r="E420" s="201"/>
      <c r="F420" s="201"/>
      <c r="G420" s="201"/>
      <c r="H420" s="201"/>
      <c r="I420" s="201"/>
      <c r="J420" s="201"/>
      <c r="K420" s="201"/>
      <c r="L420" s="201"/>
      <c r="M420" s="201"/>
      <c r="N420" s="201"/>
      <c r="O420" s="201"/>
      <c r="P420" s="201"/>
    </row>
    <row r="421" spans="3:16" ht="12.75">
      <c r="C421" s="201"/>
      <c r="D421" s="201"/>
      <c r="E421" s="201"/>
      <c r="F421" s="201"/>
      <c r="G421" s="201"/>
      <c r="H421" s="201"/>
      <c r="I421" s="201"/>
      <c r="J421" s="201"/>
      <c r="K421" s="201"/>
      <c r="L421" s="201"/>
      <c r="M421" s="201"/>
      <c r="N421" s="201"/>
      <c r="O421" s="201"/>
      <c r="P421" s="201"/>
    </row>
    <row r="422" spans="3:16" ht="12.75">
      <c r="C422" s="201"/>
      <c r="D422" s="201"/>
      <c r="E422" s="201"/>
      <c r="F422" s="201"/>
      <c r="G422" s="201"/>
      <c r="H422" s="201"/>
      <c r="I422" s="201"/>
      <c r="J422" s="201"/>
      <c r="K422" s="201"/>
      <c r="L422" s="201"/>
      <c r="M422" s="201"/>
      <c r="N422" s="201"/>
      <c r="O422" s="201"/>
      <c r="P422" s="201"/>
    </row>
    <row r="423" spans="3:16" ht="12.75">
      <c r="C423" s="201"/>
      <c r="D423" s="201"/>
      <c r="E423" s="201"/>
      <c r="F423" s="201"/>
      <c r="G423" s="201"/>
      <c r="H423" s="201"/>
      <c r="I423" s="201"/>
      <c r="J423" s="201"/>
      <c r="K423" s="201"/>
      <c r="L423" s="201"/>
      <c r="M423" s="201"/>
      <c r="N423" s="201"/>
      <c r="O423" s="201"/>
      <c r="P423" s="201"/>
    </row>
    <row r="424" spans="3:16" ht="12.75">
      <c r="C424" s="201"/>
      <c r="D424" s="201"/>
      <c r="E424" s="201"/>
      <c r="F424" s="201"/>
      <c r="G424" s="201"/>
      <c r="H424" s="201"/>
      <c r="I424" s="201"/>
      <c r="J424" s="201"/>
      <c r="K424" s="201"/>
      <c r="L424" s="201"/>
      <c r="M424" s="201"/>
      <c r="N424" s="201"/>
      <c r="O424" s="201"/>
      <c r="P424" s="201"/>
    </row>
    <row r="425" spans="3:16" ht="12.75">
      <c r="C425" s="201"/>
      <c r="D425" s="201"/>
      <c r="E425" s="201"/>
      <c r="F425" s="201"/>
      <c r="G425" s="201"/>
      <c r="H425" s="201"/>
      <c r="I425" s="201"/>
      <c r="J425" s="201"/>
      <c r="K425" s="201"/>
      <c r="L425" s="201"/>
      <c r="M425" s="201"/>
      <c r="N425" s="201"/>
      <c r="O425" s="201"/>
      <c r="P425" s="201"/>
    </row>
    <row r="426" spans="3:16" ht="12.75">
      <c r="C426" s="201"/>
      <c r="D426" s="201"/>
      <c r="E426" s="201"/>
      <c r="F426" s="201"/>
      <c r="G426" s="201"/>
      <c r="H426" s="201"/>
      <c r="I426" s="201"/>
      <c r="J426" s="201"/>
      <c r="K426" s="201"/>
      <c r="L426" s="201"/>
      <c r="M426" s="201"/>
      <c r="N426" s="201"/>
      <c r="O426" s="201"/>
      <c r="P426" s="201"/>
    </row>
    <row r="427" spans="3:16" ht="12.75">
      <c r="C427" s="201"/>
      <c r="D427" s="201"/>
      <c r="E427" s="201"/>
      <c r="F427" s="201"/>
      <c r="G427" s="201"/>
      <c r="H427" s="201"/>
      <c r="I427" s="201"/>
      <c r="J427" s="201"/>
      <c r="K427" s="201"/>
      <c r="L427" s="201"/>
      <c r="M427" s="201"/>
      <c r="N427" s="201"/>
      <c r="O427" s="201"/>
      <c r="P427" s="201"/>
    </row>
    <row r="428" spans="3:16" ht="12.75">
      <c r="C428" s="201"/>
      <c r="D428" s="201"/>
      <c r="E428" s="201"/>
      <c r="F428" s="201"/>
      <c r="G428" s="201"/>
      <c r="H428" s="201"/>
      <c r="I428" s="201"/>
      <c r="J428" s="201"/>
      <c r="K428" s="201"/>
      <c r="L428" s="201"/>
      <c r="M428" s="201"/>
      <c r="N428" s="201"/>
      <c r="O428" s="201"/>
      <c r="P428" s="201"/>
    </row>
    <row r="429" spans="3:16" ht="12.75">
      <c r="C429" s="201"/>
      <c r="D429" s="201"/>
      <c r="E429" s="201"/>
      <c r="F429" s="201"/>
      <c r="G429" s="201"/>
      <c r="H429" s="201"/>
      <c r="I429" s="201"/>
      <c r="J429" s="201"/>
      <c r="K429" s="201"/>
      <c r="L429" s="201"/>
      <c r="M429" s="201"/>
      <c r="N429" s="201"/>
      <c r="O429" s="201"/>
      <c r="P429" s="201"/>
    </row>
    <row r="430" spans="3:16" ht="12.75">
      <c r="C430" s="201"/>
      <c r="D430" s="201"/>
      <c r="E430" s="201"/>
      <c r="F430" s="201"/>
      <c r="G430" s="201"/>
      <c r="H430" s="201"/>
      <c r="I430" s="201"/>
      <c r="J430" s="201"/>
      <c r="K430" s="201"/>
      <c r="L430" s="201"/>
      <c r="M430" s="201"/>
      <c r="N430" s="201"/>
      <c r="O430" s="201"/>
      <c r="P430" s="201"/>
    </row>
    <row r="431" spans="3:16" ht="12.75">
      <c r="C431" s="201"/>
      <c r="D431" s="201"/>
      <c r="E431" s="201"/>
      <c r="F431" s="201"/>
      <c r="G431" s="201"/>
      <c r="H431" s="201"/>
      <c r="I431" s="201"/>
      <c r="J431" s="201"/>
      <c r="K431" s="201"/>
      <c r="L431" s="201"/>
      <c r="M431" s="201"/>
      <c r="N431" s="201"/>
      <c r="O431" s="201"/>
      <c r="P431" s="201"/>
    </row>
    <row r="432" spans="3:16" ht="12.75">
      <c r="C432" s="201"/>
      <c r="D432" s="201"/>
      <c r="E432" s="201"/>
      <c r="F432" s="201"/>
      <c r="G432" s="201"/>
      <c r="H432" s="201"/>
      <c r="I432" s="201"/>
      <c r="J432" s="201"/>
      <c r="K432" s="201"/>
      <c r="L432" s="201"/>
      <c r="M432" s="201"/>
      <c r="N432" s="201"/>
      <c r="O432" s="201"/>
      <c r="P432" s="201"/>
    </row>
    <row r="433" spans="3:16" ht="12.75">
      <c r="C433" s="201"/>
      <c r="D433" s="201"/>
      <c r="E433" s="201"/>
      <c r="F433" s="201"/>
      <c r="G433" s="201"/>
      <c r="H433" s="201"/>
      <c r="I433" s="201"/>
      <c r="J433" s="201"/>
      <c r="K433" s="201"/>
      <c r="L433" s="201"/>
      <c r="M433" s="201"/>
      <c r="N433" s="201"/>
      <c r="O433" s="201"/>
      <c r="P433" s="201"/>
    </row>
    <row r="434" spans="3:16" ht="12.75">
      <c r="C434" s="201"/>
      <c r="D434" s="201"/>
      <c r="E434" s="201"/>
      <c r="F434" s="201"/>
      <c r="G434" s="201"/>
      <c r="H434" s="201"/>
      <c r="I434" s="201"/>
      <c r="J434" s="201"/>
      <c r="K434" s="201"/>
      <c r="L434" s="201"/>
      <c r="M434" s="201"/>
      <c r="N434" s="201"/>
      <c r="O434" s="201"/>
      <c r="P434" s="201"/>
    </row>
    <row r="435" spans="3:16" ht="12.75">
      <c r="C435" s="201"/>
      <c r="D435" s="201"/>
      <c r="E435" s="201"/>
      <c r="F435" s="201"/>
      <c r="G435" s="201"/>
      <c r="H435" s="201"/>
      <c r="I435" s="201"/>
      <c r="J435" s="201"/>
      <c r="K435" s="201"/>
      <c r="L435" s="201"/>
      <c r="M435" s="201"/>
      <c r="N435" s="201"/>
      <c r="O435" s="201"/>
      <c r="P435" s="201"/>
    </row>
    <row r="436" spans="3:16" ht="12.75">
      <c r="C436" s="201"/>
      <c r="D436" s="201"/>
      <c r="E436" s="201"/>
      <c r="F436" s="201"/>
      <c r="G436" s="201"/>
      <c r="H436" s="201"/>
      <c r="I436" s="201"/>
      <c r="J436" s="201"/>
      <c r="K436" s="201"/>
      <c r="L436" s="201"/>
      <c r="M436" s="201"/>
      <c r="N436" s="201"/>
      <c r="O436" s="201"/>
      <c r="P436" s="201"/>
    </row>
    <row r="437" spans="3:16" ht="12.75">
      <c r="C437" s="201"/>
      <c r="D437" s="201"/>
      <c r="E437" s="201"/>
      <c r="F437" s="201"/>
      <c r="G437" s="201"/>
      <c r="H437" s="201"/>
      <c r="I437" s="201"/>
      <c r="J437" s="201"/>
      <c r="K437" s="201"/>
      <c r="L437" s="201"/>
      <c r="M437" s="201"/>
      <c r="N437" s="201"/>
      <c r="O437" s="201"/>
      <c r="P437" s="201"/>
    </row>
    <row r="438" spans="3:16" ht="12.75">
      <c r="C438" s="201"/>
      <c r="D438" s="201"/>
      <c r="E438" s="201"/>
      <c r="F438" s="201"/>
      <c r="G438" s="201"/>
      <c r="H438" s="201"/>
      <c r="I438" s="201"/>
      <c r="J438" s="201"/>
      <c r="K438" s="201"/>
      <c r="L438" s="201"/>
      <c r="M438" s="201"/>
      <c r="N438" s="201"/>
      <c r="O438" s="201"/>
      <c r="P438" s="201"/>
    </row>
    <row r="439" spans="3:16" ht="12.75">
      <c r="C439" s="201"/>
      <c r="D439" s="201"/>
      <c r="E439" s="201"/>
      <c r="F439" s="201"/>
      <c r="G439" s="201"/>
      <c r="H439" s="201"/>
      <c r="I439" s="201"/>
      <c r="J439" s="201"/>
      <c r="K439" s="201"/>
      <c r="L439" s="201"/>
      <c r="M439" s="201"/>
      <c r="N439" s="201"/>
      <c r="O439" s="201"/>
      <c r="P439" s="201"/>
    </row>
    <row r="440" spans="3:16" ht="12.75">
      <c r="C440" s="201"/>
      <c r="D440" s="201"/>
      <c r="E440" s="201"/>
      <c r="F440" s="201"/>
      <c r="G440" s="201"/>
      <c r="H440" s="201"/>
      <c r="I440" s="201"/>
      <c r="J440" s="201"/>
      <c r="K440" s="201"/>
      <c r="L440" s="201"/>
      <c r="M440" s="201"/>
      <c r="N440" s="201"/>
      <c r="O440" s="201"/>
      <c r="P440" s="201"/>
    </row>
    <row r="441" spans="3:16" ht="12.75">
      <c r="C441" s="201"/>
      <c r="D441" s="201"/>
      <c r="E441" s="201"/>
      <c r="F441" s="201"/>
      <c r="G441" s="201"/>
      <c r="H441" s="201"/>
      <c r="I441" s="201"/>
      <c r="J441" s="201"/>
      <c r="K441" s="201"/>
      <c r="L441" s="201"/>
      <c r="M441" s="201"/>
      <c r="N441" s="201"/>
      <c r="O441" s="201"/>
      <c r="P441" s="201"/>
    </row>
    <row r="442" spans="3:16" ht="12.75">
      <c r="C442" s="201"/>
      <c r="D442" s="201"/>
      <c r="E442" s="201"/>
      <c r="F442" s="201"/>
      <c r="G442" s="201"/>
      <c r="H442" s="201"/>
      <c r="I442" s="201"/>
      <c r="J442" s="201"/>
      <c r="K442" s="201"/>
      <c r="L442" s="201"/>
      <c r="M442" s="201"/>
      <c r="N442" s="201"/>
      <c r="O442" s="201"/>
      <c r="P442" s="201"/>
    </row>
    <row r="443" spans="3:16" ht="12.75">
      <c r="C443" s="201"/>
      <c r="D443" s="201"/>
      <c r="E443" s="201"/>
      <c r="F443" s="201"/>
      <c r="G443" s="201"/>
      <c r="H443" s="201"/>
      <c r="I443" s="201"/>
      <c r="J443" s="201"/>
      <c r="K443" s="201"/>
      <c r="L443" s="201"/>
      <c r="M443" s="201"/>
      <c r="N443" s="201"/>
      <c r="O443" s="201"/>
      <c r="P443" s="201"/>
    </row>
    <row r="444" spans="3:16" ht="12.75">
      <c r="C444" s="201"/>
      <c r="D444" s="201"/>
      <c r="E444" s="201"/>
      <c r="F444" s="201"/>
      <c r="G444" s="201"/>
      <c r="H444" s="201"/>
      <c r="I444" s="201"/>
      <c r="J444" s="201"/>
      <c r="K444" s="201"/>
      <c r="L444" s="201"/>
      <c r="M444" s="201"/>
      <c r="N444" s="201"/>
      <c r="O444" s="201"/>
      <c r="P444" s="201"/>
    </row>
  </sheetData>
  <mergeCells count="1">
    <mergeCell ref="B6:J6"/>
  </mergeCells>
  <conditionalFormatting sqref="B6">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ENEL KESH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Kurti</dc:creator>
  <cp:keywords/>
  <dc:description/>
  <cp:lastModifiedBy>defuser</cp:lastModifiedBy>
  <cp:lastPrinted>2004-07-01T09:03:56Z</cp:lastPrinted>
  <dcterms:created xsi:type="dcterms:W3CDTF">2002-02-09T09:56:47Z</dcterms:created>
  <dcterms:modified xsi:type="dcterms:W3CDTF">2008-04-23T20:13:45Z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