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07" activeTab="0"/>
  </bookViews>
  <sheets>
    <sheet name="Y793274 Y981031" sheetId="1" r:id="rId1"/>
    <sheet name="Y983885" sheetId="2" r:id="rId2"/>
    <sheet name="CalcalongCreek" sheetId="3" r:id="rId3"/>
    <sheet name="SaU169" sheetId="4" r:id="rId4"/>
    <sheet name="MET01210" sheetId="5" r:id="rId5"/>
    <sheet name="QUE94281" sheetId="6" r:id="rId6"/>
    <sheet name="NWA3136" sheetId="7" r:id="rId7"/>
    <sheet name="EET87521 EET96008" sheetId="8" r:id="rId8"/>
    <sheet name="Kalahari008 009" sheetId="9" r:id="rId9"/>
    <sheet name="NWA2995" sheetId="10" r:id="rId10"/>
    <sheet name="Dho1180" sheetId="11" r:id="rId11"/>
    <sheet name="SaU300" sheetId="12" r:id="rId12"/>
    <sheet name="Dho925 960 961" sheetId="13" r:id="rId13"/>
  </sheets>
  <definedNames>
    <definedName name="_xlnm.Print_Area" localSheetId="0">'Y793274 Y981031'!$A$1:$E$88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<sst xmlns="http://schemas.openxmlformats.org/spreadsheetml/2006/main" count="1138" uniqueCount="167">
  <si>
    <t>reference</t>
  </si>
  <si>
    <t>weight</t>
  </si>
  <si>
    <t>FeO</t>
  </si>
  <si>
    <t>MnO</t>
  </si>
  <si>
    <t>CaO</t>
  </si>
  <si>
    <t>MgO</t>
  </si>
  <si>
    <t>sum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</si>
  <si>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</si>
  <si>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</si>
  <si>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</si>
  <si>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</si>
  <si>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</si>
  <si>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</si>
  <si>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</si>
  <si>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</si>
  <si>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</si>
  <si>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</si>
  <si>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</si>
  <si>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</si>
  <si>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</si>
  <si>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</si>
  <si>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</si>
  <si>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</si>
  <si>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</si>
  <si>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</si>
  <si>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</si>
  <si>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</si>
  <si>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</si>
  <si>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</si>
  <si>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</si>
  <si>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</si>
  <si>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</si>
  <si>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</si>
  <si>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</si>
  <si>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</si>
  <si>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</si>
  <si>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</si>
  <si>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</si>
  <si>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</si>
  <si>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</si>
  <si>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</si>
  <si>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</si>
  <si>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</si>
  <si>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</si>
  <si>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</si>
  <si>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</si>
  <si>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</si>
  <si>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 ppb</t>
  </si>
  <si>
    <t>Re ppb</t>
  </si>
  <si>
    <t>Os ppb</t>
  </si>
  <si>
    <t>Ir ppb</t>
  </si>
  <si>
    <t>Au ppb</t>
  </si>
  <si>
    <t>Th ppm</t>
  </si>
  <si>
    <t>U ppm</t>
  </si>
  <si>
    <t>TiO2</t>
  </si>
  <si>
    <t>Al2O3</t>
  </si>
  <si>
    <t>Na2O</t>
  </si>
  <si>
    <t>K2O</t>
  </si>
  <si>
    <t>P2O5</t>
  </si>
  <si>
    <t>SiO2 %</t>
  </si>
  <si>
    <t>Sc ppm</t>
  </si>
  <si>
    <t>Sn ppb</t>
  </si>
  <si>
    <t xml:space="preserve"> </t>
  </si>
  <si>
    <t>Pt ppb</t>
  </si>
  <si>
    <t>Ru</t>
  </si>
  <si>
    <t>Rh</t>
  </si>
  <si>
    <t>Be</t>
  </si>
  <si>
    <t>C</t>
  </si>
  <si>
    <t>S</t>
  </si>
  <si>
    <t>Cl</t>
  </si>
  <si>
    <t>I</t>
  </si>
  <si>
    <t>Li ppm</t>
  </si>
  <si>
    <t>Br</t>
  </si>
  <si>
    <t>F ppm</t>
  </si>
  <si>
    <t>Bi</t>
  </si>
  <si>
    <t>Tl</t>
  </si>
  <si>
    <t>Pb ppm</t>
  </si>
  <si>
    <t>Hg ppb</t>
  </si>
  <si>
    <t>S %</t>
  </si>
  <si>
    <t>&lt;200</t>
  </si>
  <si>
    <t>Table 1a.  Chemical composition of Yamato 793274 and 981031</t>
  </si>
  <si>
    <t>&lt;2</t>
  </si>
  <si>
    <t>&lt;1.7</t>
  </si>
  <si>
    <t>&lt;1.5</t>
  </si>
  <si>
    <t>&lt;0.21</t>
  </si>
  <si>
    <t>Table 1b.  Light and/or volatile elements for Yamato 793274 and 981031</t>
  </si>
  <si>
    <t>Table 1a.  Chemical composition of Calcalong Creek</t>
  </si>
  <si>
    <t>Table 2a:Chemical composition of QUE94281</t>
  </si>
  <si>
    <t>Mean, 392.2</t>
  </si>
  <si>
    <t>technique</t>
  </si>
  <si>
    <t>c, g</t>
  </si>
  <si>
    <t>c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</si>
  <si>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%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</si>
  <si>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</si>
  <si>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</si>
  <si>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</si>
  <si>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</si>
  <si>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</si>
  <si>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&lt;40</t>
  </si>
  <si>
    <t>&lt;6</t>
  </si>
  <si>
    <t>&lt;80</t>
  </si>
  <si>
    <t>&lt;400</t>
  </si>
  <si>
    <t>&lt;1.4</t>
  </si>
  <si>
    <t>technique  (a) ICP-AES, (b) ICP-MS, (c ) IDMS, (d) Ar, (e) INAA, (f) RNAA (g) SSMS</t>
  </si>
  <si>
    <t>Table 2b.  Light and/or volatile elements for QUE94281</t>
  </si>
  <si>
    <t>&lt;10</t>
  </si>
  <si>
    <t>Table 1a.  Chemical composition of Yamato 983885</t>
  </si>
  <si>
    <t>1) Kaiden and Kojima (2002); 2) Karouji et al (2006) 3) Warren and Bridges (2004)</t>
  </si>
  <si>
    <t>,20</t>
  </si>
  <si>
    <t>,21</t>
  </si>
  <si>
    <t>,26</t>
  </si>
  <si>
    <t>&lt;4</t>
  </si>
  <si>
    <t>avg</t>
  </si>
  <si>
    <t>Table 1b.  Light and/or volatile elements for Calcalong Creek</t>
  </si>
  <si>
    <t>1) Hill and Boynton (2003)</t>
  </si>
  <si>
    <t>Table 1a:Chemical composition of NWA 3136</t>
  </si>
  <si>
    <t>Table 1a.  Chemical composition of MET 01210</t>
  </si>
  <si>
    <t>Table 1a.  Chemical composition of SaU169</t>
  </si>
  <si>
    <t>1) Gnos et al. (2004) three columns are impact melt breccia, average regolith and KREEP clast, respectively</t>
  </si>
  <si>
    <t>&lt;20</t>
  </si>
  <si>
    <t>&lt;60</t>
  </si>
  <si>
    <t>&lt;0.26</t>
  </si>
  <si>
    <t>&lt;100</t>
  </si>
  <si>
    <t>fc</t>
  </si>
  <si>
    <t>1) Zeigler et al. (2005); 2) Joy et al. (2006)</t>
  </si>
  <si>
    <t>Table 1b.  Light and/or volatile elements for MET 01210</t>
  </si>
  <si>
    <t>Table 1b.  Light and/or volatile elements for SaU169</t>
  </si>
  <si>
    <t>Table 1a.  Chemical composition of Kalahari 008 and 009</t>
  </si>
  <si>
    <t>e</t>
  </si>
  <si>
    <t>&lt;0.2</t>
  </si>
  <si>
    <t>References: 1) Dreibus et al. (1996); 2) Arai and Warren (1999); 3) Jolliff et al. (1998); Korotev et al. (2003)</t>
  </si>
  <si>
    <t>1) Yanai and Kojima (1991); 2) Koeberl et al. (1991); 3) Warren and Kallemeyn (1991); 4) Lindstrom et a. (1991); 5)  Karouji et al. (2002); 6)  Sugihara et al. (2004); 7) Warren et al. (2005); 8) Korotev et al. (2003)</t>
  </si>
  <si>
    <t>&lt;0.15</t>
  </si>
  <si>
    <t>&lt;8</t>
  </si>
  <si>
    <t>&lt;7</t>
  </si>
  <si>
    <t>&lt;9</t>
  </si>
  <si>
    <t>Table 2a:Chemical composition of NWA 2995</t>
  </si>
  <si>
    <t>Table 2a:Chemical composition of Dho 1180</t>
  </si>
  <si>
    <t>Table 2a:Chemical composition of SaU 300</t>
  </si>
  <si>
    <t>Table 2a:Chemical composition of Dho 925, 960, 961</t>
  </si>
  <si>
    <t>Table 2a.  Chemical composition of EET 87521 and EET 96008</t>
  </si>
  <si>
    <t>Table 2b.  Light and/or volatile elements for EET 87521 and EET 96008</t>
  </si>
  <si>
    <t>References: 1) Anand et al. (2003); Warren and Kallemeyn (1991); 3) Korotev et al. (2003)</t>
  </si>
  <si>
    <t xml:space="preserve">References: </t>
  </si>
  <si>
    <t xml:space="preserve">Techniques </t>
  </si>
  <si>
    <t xml:space="preserve">Techniques: </t>
  </si>
  <si>
    <t>Table 2b.  Light and/or volatile elements for Dho 1180</t>
  </si>
  <si>
    <t>References</t>
  </si>
  <si>
    <t>Table 2b.  Light and/or volatile elements for SaU 300</t>
  </si>
  <si>
    <t>Table 2b.  Light and/or volatile elements for Dho 925, 960, 961</t>
  </si>
  <si>
    <t>Table 2b.  Light and/or volatile elements for NWA 2995</t>
  </si>
  <si>
    <t xml:space="preserve">References </t>
  </si>
  <si>
    <t>Table 2b.  Light and/or volatile elements for Kalahari 008 and 009</t>
  </si>
  <si>
    <t>technique  (a) ICP-AES, (b) ICP-MS, (c ) IDMS, (d) XRF, (e) INAA, (f) RNAA</t>
  </si>
  <si>
    <t>b,d,e</t>
  </si>
  <si>
    <t>Table 2b.  Light and/or volatile elements for NWA 3136</t>
  </si>
  <si>
    <t>Techniques</t>
  </si>
  <si>
    <t>b,d</t>
  </si>
  <si>
    <t>a,c</t>
  </si>
  <si>
    <t>technique  (a) EMPA, (b) ICP-MS, (c ) INAA (d) XRF</t>
  </si>
  <si>
    <t>technique  (a) ICP-AES, (b) ICP-MS, (c ) INAA (d) Ar</t>
  </si>
  <si>
    <t>technique  (a) ICP-AES, (b) ICP-MS, (c ) INAA, (d) Ar</t>
  </si>
  <si>
    <t>technique  (a) wet chemistry, (b) ICP-MS, (c ) PGA, (d) INAA</t>
  </si>
  <si>
    <t>a</t>
  </si>
  <si>
    <t>b,c,d</t>
  </si>
  <si>
    <t>d</t>
  </si>
  <si>
    <t>technique  (a) wet chemistry, (b) ICP-MS, (c ) INAA, (d) PGA, (e) EMPA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</si>
</sst>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6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2">
      <pane ySplit="1500" topLeftCell="BM53" activePane="bottomLeft" state="split"/>
      <selection pane="topLeft" activeCell="G6" sqref="G6"/>
      <selection pane="bottomLeft" activeCell="A73" sqref="A73"/>
    </sheetView>
  </sheetViews>
  <sheetFormatPr defaultColWidth="9.140625" defaultRowHeight="12.75"/>
  <cols>
    <col min="1" max="1" width="7.7109375" style="0" customWidth="1"/>
    <col min="2" max="5" width="7.7109375" style="13" customWidth="1"/>
    <col min="6" max="6" width="5.140625" style="13" customWidth="1"/>
    <col min="7" max="10" width="7.28125" style="13" customWidth="1"/>
  </cols>
  <sheetData>
    <row r="1" ht="15">
      <c r="A1" s="5" t="s">
        <v>80</v>
      </c>
    </row>
    <row r="2" spans="1:10" s="2" customFormat="1" ht="11.25">
      <c r="A2" s="1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3" t="s">
        <v>0</v>
      </c>
      <c r="B3" s="13">
        <v>3</v>
      </c>
      <c r="C3" s="13">
        <v>1</v>
      </c>
      <c r="D3" s="13">
        <v>2</v>
      </c>
      <c r="E3" s="13">
        <v>4</v>
      </c>
      <c r="G3" s="13">
        <v>5</v>
      </c>
      <c r="H3" s="13">
        <v>6</v>
      </c>
      <c r="I3" s="13">
        <v>7</v>
      </c>
      <c r="J3" s="13">
        <v>8</v>
      </c>
    </row>
    <row r="4" spans="1:10" ht="12.75">
      <c r="A4" s="3" t="s">
        <v>1</v>
      </c>
      <c r="B4" s="13">
        <v>43</v>
      </c>
      <c r="D4" s="13">
        <v>28.88</v>
      </c>
      <c r="E4" s="13">
        <v>51</v>
      </c>
      <c r="G4" s="13">
        <v>254</v>
      </c>
      <c r="H4" s="13" t="s">
        <v>123</v>
      </c>
      <c r="I4" s="13">
        <v>241</v>
      </c>
      <c r="J4" s="13">
        <v>177.4</v>
      </c>
    </row>
    <row r="5" spans="1:10" ht="12.75">
      <c r="A5" s="3" t="s">
        <v>89</v>
      </c>
      <c r="B5" s="13" t="s">
        <v>91</v>
      </c>
      <c r="C5" s="13" t="s">
        <v>163</v>
      </c>
      <c r="D5" s="13" t="s">
        <v>91</v>
      </c>
      <c r="E5" s="13" t="s">
        <v>91</v>
      </c>
      <c r="G5" s="13" t="s">
        <v>164</v>
      </c>
      <c r="H5" s="13" t="s">
        <v>128</v>
      </c>
      <c r="I5" s="13" t="s">
        <v>91</v>
      </c>
      <c r="J5" s="13" t="s">
        <v>91</v>
      </c>
    </row>
    <row r="6" ht="12.75">
      <c r="A6" s="3"/>
    </row>
    <row r="7" spans="1:9" ht="12.75">
      <c r="A7" s="2" t="s">
        <v>59</v>
      </c>
      <c r="B7" s="15">
        <f>22*60.09/28.09</f>
        <v>47.062299750800996</v>
      </c>
      <c r="C7" s="15">
        <v>45.67</v>
      </c>
      <c r="D7" s="15"/>
      <c r="E7" s="15">
        <v>48.3</v>
      </c>
      <c r="F7" s="15"/>
      <c r="G7" s="15">
        <v>45.46</v>
      </c>
      <c r="H7" s="15">
        <v>44.88</v>
      </c>
      <c r="I7" s="16">
        <f>21.7*60.09/28.09</f>
        <v>46.420541117835526</v>
      </c>
    </row>
    <row r="8" spans="1:9" ht="12.75">
      <c r="A8" s="2" t="s">
        <v>54</v>
      </c>
      <c r="B8" s="15">
        <f>0.38*79.9/47.9</f>
        <v>0.6338622129436327</v>
      </c>
      <c r="C8" s="15">
        <v>0.53</v>
      </c>
      <c r="D8" s="15"/>
      <c r="E8" s="15">
        <v>0.57</v>
      </c>
      <c r="F8" s="15"/>
      <c r="G8" s="15">
        <v>0.78</v>
      </c>
      <c r="H8" s="15">
        <v>0.71</v>
      </c>
      <c r="I8" s="16">
        <f>0.35*79.9/47.9</f>
        <v>0.5838204592901879</v>
      </c>
    </row>
    <row r="9" spans="1:9" ht="12.75">
      <c r="A9" s="2" t="s">
        <v>55</v>
      </c>
      <c r="B9" s="15">
        <f>9.2*102/2/27</f>
        <v>17.377777777777776</v>
      </c>
      <c r="C9" s="15">
        <v>16.73</v>
      </c>
      <c r="D9" s="15"/>
      <c r="E9" s="15">
        <v>13.7</v>
      </c>
      <c r="F9" s="15"/>
      <c r="G9" s="15">
        <v>17.31</v>
      </c>
      <c r="H9" s="15">
        <v>18.44</v>
      </c>
      <c r="I9" s="16">
        <f>9.51*102/2/28</f>
        <v>17.321785714285713</v>
      </c>
    </row>
    <row r="10" spans="1:10" ht="12.75">
      <c r="A10" s="2" t="s">
        <v>2</v>
      </c>
      <c r="B10" s="15">
        <f>9.7*71.85/55.85</f>
        <v>12.478871978513874</v>
      </c>
      <c r="C10" s="15">
        <f>13.57+0.48/1.1113</f>
        <v>14.001926572482677</v>
      </c>
      <c r="D10" s="15">
        <f>11.8*71.85/55.85</f>
        <v>15.180483437779765</v>
      </c>
      <c r="E10" s="15">
        <v>15.1</v>
      </c>
      <c r="F10" s="15"/>
      <c r="G10" s="15">
        <v>13.07</v>
      </c>
      <c r="H10" s="15">
        <v>12.43</v>
      </c>
      <c r="I10" s="16">
        <f>9.15*71.85/55.85</f>
        <v>11.771307072515667</v>
      </c>
      <c r="J10" s="15">
        <v>12.23</v>
      </c>
    </row>
    <row r="11" spans="1:9" ht="12.75">
      <c r="A11" s="2" t="s">
        <v>3</v>
      </c>
      <c r="B11" s="15">
        <f>0.134*74.9/58.9</f>
        <v>0.17040067911714774</v>
      </c>
      <c r="C11" s="15">
        <v>0.09</v>
      </c>
      <c r="D11" s="15">
        <f>0.168*74.9/58.9</f>
        <v>0.21363667232597627</v>
      </c>
      <c r="E11" s="15">
        <f>0.185*74.9/58.9</f>
        <v>0.23525466893039051</v>
      </c>
      <c r="F11" s="15"/>
      <c r="G11" s="15">
        <v>0.15</v>
      </c>
      <c r="H11" s="15">
        <v>0.2</v>
      </c>
      <c r="I11" s="16">
        <f>0.118*74.9/58.9</f>
        <v>0.15005432937181665</v>
      </c>
    </row>
    <row r="12" spans="1:9" ht="12.75">
      <c r="A12" s="2" t="s">
        <v>5</v>
      </c>
      <c r="B12" s="15">
        <f>5.4*40.3/24.3</f>
        <v>8.955555555555556</v>
      </c>
      <c r="C12" s="15">
        <v>9.52</v>
      </c>
      <c r="D12" s="15"/>
      <c r="E12" s="15">
        <v>9</v>
      </c>
      <c r="F12" s="15"/>
      <c r="G12" s="15">
        <v>9.3</v>
      </c>
      <c r="H12" s="15">
        <v>9.42</v>
      </c>
      <c r="I12" s="16">
        <f>5.1*40.3/24.3</f>
        <v>8.458024691358023</v>
      </c>
    </row>
    <row r="13" spans="1:10" ht="12.75">
      <c r="A13" s="2" t="s">
        <v>4</v>
      </c>
      <c r="B13" s="15">
        <f>8.7*56.08/40.08</f>
        <v>12.173053892215568</v>
      </c>
      <c r="C13" s="15">
        <v>12.28</v>
      </c>
      <c r="D13" s="15">
        <f>8.73*56.08/40.08</f>
        <v>12.215029940119761</v>
      </c>
      <c r="E13" s="15">
        <v>12</v>
      </c>
      <c r="F13" s="15"/>
      <c r="G13" s="15">
        <v>12.09</v>
      </c>
      <c r="H13" s="15">
        <v>12.84</v>
      </c>
      <c r="I13" s="16">
        <f>8.92*56.08/40.08</f>
        <v>12.480878243512974</v>
      </c>
      <c r="J13" s="15">
        <v>13.1</v>
      </c>
    </row>
    <row r="14" spans="1:10" ht="12.75">
      <c r="A14" s="2" t="s">
        <v>56</v>
      </c>
      <c r="B14" s="15">
        <f>0.299*61.98/2/23</f>
        <v>0.40287</v>
      </c>
      <c r="C14" s="15">
        <v>0.42</v>
      </c>
      <c r="D14" s="15">
        <f>0.34*61.98/2/23</f>
        <v>0.4581130434782609</v>
      </c>
      <c r="E14" s="15">
        <v>0.33</v>
      </c>
      <c r="F14" s="15"/>
      <c r="G14" s="15">
        <v>0.42</v>
      </c>
      <c r="H14" s="15">
        <v>0.34</v>
      </c>
      <c r="I14" s="16">
        <f>0.308*61.98/2/23</f>
        <v>0.41499652173913043</v>
      </c>
      <c r="J14" s="15">
        <v>0.413</v>
      </c>
    </row>
    <row r="15" spans="1:9" ht="12.75">
      <c r="A15" s="2" t="s">
        <v>57</v>
      </c>
      <c r="B15" s="15">
        <f>0.092*94.2/2/39.1</f>
        <v>0.1108235294117647</v>
      </c>
      <c r="C15" s="15">
        <v>0.08</v>
      </c>
      <c r="D15" s="15">
        <f>0.055*94.2/2/39.1</f>
        <v>0.06625319693094629</v>
      </c>
      <c r="E15" s="15">
        <v>0.06</v>
      </c>
      <c r="F15" s="15"/>
      <c r="G15" s="15">
        <v>0.07</v>
      </c>
      <c r="H15" s="15">
        <v>0.04</v>
      </c>
      <c r="I15" s="16">
        <f>0.06*94.2/2/39.1</f>
        <v>0.0722762148337596</v>
      </c>
    </row>
    <row r="16" spans="1:8" ht="12.75">
      <c r="A16" s="2" t="s">
        <v>58</v>
      </c>
      <c r="C16" s="15">
        <v>0.08</v>
      </c>
      <c r="D16" s="15"/>
      <c r="E16" s="15"/>
      <c r="F16" s="15"/>
      <c r="G16" s="15"/>
      <c r="H16" s="15">
        <v>0.13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10" ht="12.75">
      <c r="A20" s="2" t="s">
        <v>60</v>
      </c>
      <c r="B20" s="13">
        <v>28</v>
      </c>
      <c r="D20" s="13">
        <v>31.7</v>
      </c>
      <c r="E20" s="13">
        <v>37.8</v>
      </c>
      <c r="I20" s="13">
        <v>26.4</v>
      </c>
      <c r="J20" s="13">
        <v>25.1</v>
      </c>
    </row>
    <row r="21" spans="1:9" ht="12.75">
      <c r="A21" s="2" t="s">
        <v>7</v>
      </c>
      <c r="B21" s="13">
        <v>83</v>
      </c>
      <c r="I21" s="13">
        <v>72</v>
      </c>
    </row>
    <row r="22" spans="1:10" ht="12.75">
      <c r="A22" s="2" t="s">
        <v>8</v>
      </c>
      <c r="B22" s="13">
        <v>1960</v>
      </c>
      <c r="C22" s="19">
        <f>0.15*52*2/152*10000</f>
        <v>1026.3157894736842</v>
      </c>
      <c r="D22" s="19">
        <v>2010</v>
      </c>
      <c r="E22" s="19">
        <v>2200</v>
      </c>
      <c r="F22" s="19"/>
      <c r="G22" s="19">
        <f>0.26*52*2/152*10000</f>
        <v>1778.9473684210525</v>
      </c>
      <c r="H22" s="19">
        <f>0.26*52*2/152*10000</f>
        <v>1778.9473684210525</v>
      </c>
      <c r="I22" s="19">
        <f>0.181*152/2/52*10000</f>
        <v>2645.3846153846157</v>
      </c>
      <c r="J22" s="19">
        <f>0.285*152/2/52*10000</f>
        <v>4165.384615384614</v>
      </c>
    </row>
    <row r="23" spans="1:10" ht="12.75">
      <c r="A23" s="2" t="s">
        <v>9</v>
      </c>
      <c r="B23" s="13">
        <v>43</v>
      </c>
      <c r="D23" s="13">
        <v>41.4</v>
      </c>
      <c r="E23" s="13">
        <v>41.1</v>
      </c>
      <c r="I23" s="13">
        <v>39.7</v>
      </c>
      <c r="J23" s="13">
        <v>39.8</v>
      </c>
    </row>
    <row r="24" spans="1:10" ht="12.75">
      <c r="A24" s="2" t="s">
        <v>10</v>
      </c>
      <c r="B24" s="13">
        <v>122</v>
      </c>
      <c r="D24" s="13">
        <v>100</v>
      </c>
      <c r="E24" s="13">
        <v>70</v>
      </c>
      <c r="I24" s="13">
        <v>159</v>
      </c>
      <c r="J24" s="13">
        <v>150</v>
      </c>
    </row>
    <row r="25" ht="12.75">
      <c r="A25" s="2" t="s">
        <v>11</v>
      </c>
    </row>
    <row r="26" spans="1:5" ht="12.75">
      <c r="A26" s="2" t="s">
        <v>12</v>
      </c>
      <c r="B26" s="13">
        <v>9.8</v>
      </c>
      <c r="D26" s="13">
        <v>49</v>
      </c>
      <c r="E26" s="13">
        <v>6.88</v>
      </c>
    </row>
    <row r="27" spans="1:9" ht="12.75">
      <c r="A27" s="2" t="s">
        <v>13</v>
      </c>
      <c r="B27" s="13">
        <v>4.8</v>
      </c>
      <c r="D27" s="13">
        <v>4.04</v>
      </c>
      <c r="E27" s="13">
        <v>4.9</v>
      </c>
      <c r="I27" s="13">
        <v>3.9</v>
      </c>
    </row>
    <row r="28" spans="1:2" ht="12.75">
      <c r="A28" s="2" t="s">
        <v>14</v>
      </c>
      <c r="B28" s="13">
        <v>350</v>
      </c>
    </row>
    <row r="29" spans="1:9" ht="12.75">
      <c r="A29" s="2" t="s">
        <v>15</v>
      </c>
      <c r="D29" s="13">
        <v>0.053</v>
      </c>
      <c r="I29" s="13" t="s">
        <v>121</v>
      </c>
    </row>
    <row r="30" spans="1:5" ht="12.75">
      <c r="A30" s="2" t="s">
        <v>16</v>
      </c>
      <c r="B30" s="13" t="s">
        <v>82</v>
      </c>
      <c r="D30" s="13">
        <v>0.28</v>
      </c>
      <c r="E30" s="13">
        <v>0.304</v>
      </c>
    </row>
    <row r="31" spans="1:5" ht="12.75">
      <c r="A31" s="2" t="s">
        <v>17</v>
      </c>
      <c r="D31" s="13" t="s">
        <v>81</v>
      </c>
      <c r="E31" s="13">
        <v>0.322</v>
      </c>
    </row>
    <row r="32" spans="1:10" ht="12.75">
      <c r="A32" s="2" t="s">
        <v>18</v>
      </c>
      <c r="B32" s="13">
        <v>140</v>
      </c>
      <c r="D32" s="13">
        <v>100</v>
      </c>
      <c r="E32" s="13">
        <v>90</v>
      </c>
      <c r="I32" s="13">
        <v>95</v>
      </c>
      <c r="J32" s="13">
        <v>120</v>
      </c>
    </row>
    <row r="33" ht="12.75">
      <c r="A33" s="2" t="s">
        <v>19</v>
      </c>
    </row>
    <row r="34" spans="1:10" ht="12.75">
      <c r="A34" s="2" t="s">
        <v>20</v>
      </c>
      <c r="B34" s="13">
        <v>87</v>
      </c>
      <c r="D34" s="13">
        <v>81</v>
      </c>
      <c r="E34" s="13">
        <v>100</v>
      </c>
      <c r="I34" s="13">
        <v>80</v>
      </c>
      <c r="J34" s="13">
        <v>100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spans="1:5" ht="12.75">
      <c r="A40" s="2" t="s">
        <v>24</v>
      </c>
      <c r="E40" s="13">
        <v>8.8</v>
      </c>
    </row>
    <row r="41" spans="1:5" ht="12.75">
      <c r="A41" s="2" t="s">
        <v>25</v>
      </c>
      <c r="B41" s="13" t="s">
        <v>79</v>
      </c>
      <c r="E41" s="13">
        <v>26.9</v>
      </c>
    </row>
    <row r="42" spans="1:5" ht="12.75">
      <c r="A42" s="2" t="s">
        <v>26</v>
      </c>
      <c r="E42" s="13">
        <v>1.77</v>
      </c>
    </row>
    <row r="43" ht="12.75">
      <c r="A43" s="2" t="s">
        <v>61</v>
      </c>
    </row>
    <row r="44" spans="1:9" ht="12.75">
      <c r="A44" s="2" t="s">
        <v>27</v>
      </c>
      <c r="D44" s="13">
        <v>48</v>
      </c>
      <c r="E44" s="13">
        <v>82</v>
      </c>
      <c r="I44" s="13" t="s">
        <v>122</v>
      </c>
    </row>
    <row r="45" spans="1:5" ht="12.75">
      <c r="A45" s="2" t="s">
        <v>28</v>
      </c>
      <c r="E45" s="13">
        <v>7.1</v>
      </c>
    </row>
    <row r="46" spans="1:10" ht="12.75">
      <c r="A46" s="2" t="s">
        <v>29</v>
      </c>
      <c r="B46" s="13" t="s">
        <v>84</v>
      </c>
      <c r="D46" s="13">
        <v>0.1</v>
      </c>
      <c r="E46" s="13">
        <v>0.0422</v>
      </c>
      <c r="I46" s="13">
        <v>0.1</v>
      </c>
      <c r="J46" s="13" t="s">
        <v>132</v>
      </c>
    </row>
    <row r="47" spans="1:10" ht="12.75">
      <c r="A47" s="2" t="s">
        <v>30</v>
      </c>
      <c r="B47" s="13">
        <v>85</v>
      </c>
      <c r="D47" s="13">
        <v>97</v>
      </c>
      <c r="E47" s="13">
        <v>58</v>
      </c>
      <c r="I47" s="13">
        <v>101</v>
      </c>
      <c r="J47" s="13">
        <v>81</v>
      </c>
    </row>
    <row r="48" spans="1:10" ht="12.75">
      <c r="A48" s="2" t="s">
        <v>31</v>
      </c>
      <c r="B48" s="13">
        <v>6.7</v>
      </c>
      <c r="D48" s="13">
        <v>7</v>
      </c>
      <c r="E48" s="13">
        <v>4.68</v>
      </c>
      <c r="I48" s="13">
        <v>7.7</v>
      </c>
      <c r="J48" s="13">
        <v>6.8</v>
      </c>
    </row>
    <row r="49" spans="1:10" ht="12.75">
      <c r="A49" s="2" t="s">
        <v>32</v>
      </c>
      <c r="B49" s="13">
        <v>15</v>
      </c>
      <c r="D49" s="13">
        <v>17.9</v>
      </c>
      <c r="E49" s="13">
        <v>12.6</v>
      </c>
      <c r="I49" s="13">
        <v>19.1</v>
      </c>
      <c r="J49" s="13">
        <v>18.8</v>
      </c>
    </row>
    <row r="50" ht="12.75">
      <c r="A50" s="2" t="s">
        <v>33</v>
      </c>
    </row>
    <row r="51" spans="1:10" ht="12.75">
      <c r="A51" s="2" t="s">
        <v>34</v>
      </c>
      <c r="B51" s="13">
        <v>8.8</v>
      </c>
      <c r="D51" s="13">
        <v>12</v>
      </c>
      <c r="I51" s="13">
        <v>12.4</v>
      </c>
      <c r="J51" s="13">
        <v>12</v>
      </c>
    </row>
    <row r="52" spans="1:10" ht="12.75">
      <c r="A52" s="2" t="s">
        <v>35</v>
      </c>
      <c r="B52" s="13">
        <v>2.79</v>
      </c>
      <c r="D52" s="13">
        <v>3.56</v>
      </c>
      <c r="E52" s="13">
        <v>2.38</v>
      </c>
      <c r="I52" s="13">
        <v>3.6</v>
      </c>
      <c r="J52" s="13">
        <v>3.26</v>
      </c>
    </row>
    <row r="53" spans="1:10" ht="12.75">
      <c r="A53" s="2" t="s">
        <v>36</v>
      </c>
      <c r="B53" s="13">
        <v>0.97</v>
      </c>
      <c r="D53" s="13">
        <v>0.96</v>
      </c>
      <c r="E53" s="13">
        <v>0.64</v>
      </c>
      <c r="I53" s="13">
        <v>0.99</v>
      </c>
      <c r="J53" s="13">
        <v>0.9</v>
      </c>
    </row>
    <row r="54" spans="1:4" ht="12.75">
      <c r="A54" s="2" t="s">
        <v>37</v>
      </c>
      <c r="D54" s="13">
        <v>4.19</v>
      </c>
    </row>
    <row r="55" spans="1:10" ht="12.75">
      <c r="A55" s="2" t="s">
        <v>38</v>
      </c>
      <c r="B55" s="13">
        <v>0.61</v>
      </c>
      <c r="D55" s="13">
        <v>0.76</v>
      </c>
      <c r="E55" s="13">
        <v>0.48</v>
      </c>
      <c r="I55" s="13">
        <v>0.77</v>
      </c>
      <c r="J55" s="13">
        <v>0.67</v>
      </c>
    </row>
    <row r="56" spans="1:9" ht="12.75">
      <c r="A56" s="2" t="s">
        <v>39</v>
      </c>
      <c r="B56" s="13">
        <v>4.2</v>
      </c>
      <c r="D56" s="13">
        <v>4.64</v>
      </c>
      <c r="I56" s="13">
        <v>5.3</v>
      </c>
    </row>
    <row r="57" spans="1:9" ht="12.75">
      <c r="A57" s="2" t="s">
        <v>40</v>
      </c>
      <c r="I57" s="13">
        <v>0.99</v>
      </c>
    </row>
    <row r="58" ht="12.75">
      <c r="A58" s="2" t="s">
        <v>41</v>
      </c>
    </row>
    <row r="59" ht="12.75">
      <c r="A59" s="2" t="s">
        <v>42</v>
      </c>
    </row>
    <row r="60" spans="1:10" ht="12.75">
      <c r="A60" s="2" t="s">
        <v>43</v>
      </c>
      <c r="B60" s="13">
        <v>2.36</v>
      </c>
      <c r="D60" s="13">
        <v>2.73</v>
      </c>
      <c r="E60" s="13">
        <v>1.98</v>
      </c>
      <c r="I60" s="13">
        <v>2.82</v>
      </c>
      <c r="J60" s="13">
        <v>2.47</v>
      </c>
    </row>
    <row r="61" spans="1:10" ht="12.75">
      <c r="A61" s="2" t="s">
        <v>44</v>
      </c>
      <c r="B61" s="13">
        <v>0.34</v>
      </c>
      <c r="D61" s="13">
        <v>0.376</v>
      </c>
      <c r="E61" s="13">
        <v>0.27</v>
      </c>
      <c r="I61" s="13">
        <v>0.395</v>
      </c>
      <c r="J61" s="13">
        <v>0.344</v>
      </c>
    </row>
    <row r="62" spans="1:10" ht="12.75">
      <c r="A62" s="2" t="s">
        <v>45</v>
      </c>
      <c r="B62" s="13">
        <v>2.36</v>
      </c>
      <c r="D62" s="13">
        <v>2.96</v>
      </c>
      <c r="E62" s="13">
        <v>2</v>
      </c>
      <c r="I62" s="13">
        <v>2.93</v>
      </c>
      <c r="J62" s="13">
        <v>2.48</v>
      </c>
    </row>
    <row r="63" spans="1:10" ht="12.75">
      <c r="A63" s="2" t="s">
        <v>46</v>
      </c>
      <c r="B63" s="13">
        <v>0.32</v>
      </c>
      <c r="D63" s="13">
        <v>0.34</v>
      </c>
      <c r="E63" s="13">
        <v>0.2</v>
      </c>
      <c r="I63" s="13">
        <v>0.352</v>
      </c>
      <c r="J63" s="13">
        <v>0.37</v>
      </c>
    </row>
    <row r="64" spans="1:4" ht="12.75">
      <c r="A64" s="2" t="s">
        <v>47</v>
      </c>
      <c r="D64" s="13">
        <v>190</v>
      </c>
    </row>
    <row r="65" spans="1:2" ht="12.75">
      <c r="A65" s="2" t="s">
        <v>48</v>
      </c>
      <c r="B65" s="13">
        <v>0.29</v>
      </c>
    </row>
    <row r="66" spans="1:2" ht="12.75">
      <c r="A66" s="2" t="s">
        <v>49</v>
      </c>
      <c r="B66" s="13">
        <v>0.0045</v>
      </c>
    </row>
    <row r="67" spans="1:10" ht="12.75">
      <c r="A67" s="2" t="s">
        <v>50</v>
      </c>
      <c r="B67" s="13">
        <v>5.1</v>
      </c>
      <c r="D67" s="13">
        <v>6.2</v>
      </c>
      <c r="E67" s="13">
        <v>2.5</v>
      </c>
      <c r="I67" s="13">
        <v>4.5</v>
      </c>
      <c r="J67" s="13">
        <v>3.6</v>
      </c>
    </row>
    <row r="68" spans="1:2" ht="12.75">
      <c r="A68" s="2" t="s">
        <v>63</v>
      </c>
      <c r="B68" s="13" t="s">
        <v>62</v>
      </c>
    </row>
    <row r="69" spans="1:10" ht="12.75">
      <c r="A69" s="2" t="s">
        <v>51</v>
      </c>
      <c r="B69" s="13">
        <v>1.8</v>
      </c>
      <c r="D69" s="13">
        <v>3</v>
      </c>
      <c r="E69" s="13">
        <v>3.5</v>
      </c>
      <c r="I69" s="13">
        <v>2.3</v>
      </c>
      <c r="J69" s="13">
        <v>2</v>
      </c>
    </row>
    <row r="70" spans="1:10" ht="12.75">
      <c r="A70" s="2" t="s">
        <v>52</v>
      </c>
      <c r="B70" s="13">
        <v>1.07</v>
      </c>
      <c r="D70" s="13">
        <v>1.05</v>
      </c>
      <c r="E70" s="13">
        <v>0.53</v>
      </c>
      <c r="I70" s="13">
        <v>1.03</v>
      </c>
      <c r="J70" s="13">
        <v>1.08</v>
      </c>
    </row>
    <row r="71" spans="1:10" ht="12.75">
      <c r="A71" s="2" t="s">
        <v>53</v>
      </c>
      <c r="B71" s="13">
        <v>0.23</v>
      </c>
      <c r="D71" s="13">
        <v>0.26</v>
      </c>
      <c r="E71" s="13">
        <v>0.19</v>
      </c>
      <c r="I71" s="13">
        <v>0.19</v>
      </c>
      <c r="J71" s="13">
        <v>0.3</v>
      </c>
    </row>
    <row r="72" ht="12.75">
      <c r="A72" s="3" t="s">
        <v>166</v>
      </c>
    </row>
    <row r="73" ht="12.75">
      <c r="A73" s="3"/>
    </row>
    <row r="74" ht="12.75">
      <c r="A74" s="4" t="s">
        <v>85</v>
      </c>
    </row>
    <row r="75" ht="12.75">
      <c r="A75" s="2" t="s">
        <v>71</v>
      </c>
    </row>
    <row r="76" ht="12.75">
      <c r="A76" s="2" t="s">
        <v>66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spans="1:9" ht="12.75">
      <c r="A82" s="2" t="s">
        <v>72</v>
      </c>
      <c r="B82" s="13" t="s">
        <v>83</v>
      </c>
      <c r="D82" s="13">
        <v>0.21</v>
      </c>
      <c r="I82" s="13">
        <v>2.2</v>
      </c>
    </row>
    <row r="83" ht="12.75">
      <c r="A83" s="2" t="s">
        <v>70</v>
      </c>
    </row>
    <row r="84" ht="12.75">
      <c r="A84" s="2"/>
    </row>
    <row r="85" ht="12.75">
      <c r="A85" s="2" t="s">
        <v>76</v>
      </c>
    </row>
    <row r="86" ht="12.75">
      <c r="A86" s="2" t="s">
        <v>77</v>
      </c>
    </row>
    <row r="87" spans="1:5" ht="12.75">
      <c r="A87" s="2" t="s">
        <v>75</v>
      </c>
      <c r="E87" s="13">
        <v>4.54</v>
      </c>
    </row>
    <row r="88" spans="1:5" ht="12.75">
      <c r="A88" s="2" t="s">
        <v>74</v>
      </c>
      <c r="E88" s="13">
        <v>3.12</v>
      </c>
    </row>
    <row r="90" ht="12.75">
      <c r="A90" s="2" t="s">
        <v>131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67">
      <selection activeCell="A93" sqref="A93"/>
    </sheetView>
  </sheetViews>
  <sheetFormatPr defaultColWidth="9.140625" defaultRowHeight="12.75"/>
  <cols>
    <col min="1" max="1" width="12.7109375" style="0" customWidth="1"/>
  </cols>
  <sheetData>
    <row r="1" spans="1:6" ht="15.75">
      <c r="A1" s="18" t="s">
        <v>136</v>
      </c>
      <c r="B1" s="18"/>
      <c r="C1" s="18"/>
      <c r="D1" s="18"/>
      <c r="E1" s="18"/>
      <c r="F1" s="18"/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5.75">
      <c r="A73" s="17" t="s">
        <v>145</v>
      </c>
    </row>
    <row r="74" ht="15.75">
      <c r="A74" s="7"/>
    </row>
    <row r="75" ht="15.75">
      <c r="A75" s="18" t="s">
        <v>150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17" t="s">
        <v>151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67">
      <selection activeCell="A93" sqref="A93"/>
    </sheetView>
  </sheetViews>
  <sheetFormatPr defaultColWidth="9.140625" defaultRowHeight="12.75"/>
  <cols>
    <col min="1" max="1" width="12.7109375" style="0" customWidth="1"/>
  </cols>
  <sheetData>
    <row r="1" spans="1:6" ht="15.75">
      <c r="A1" s="18" t="s">
        <v>137</v>
      </c>
      <c r="B1" s="18"/>
      <c r="C1" s="18"/>
      <c r="D1" s="18"/>
      <c r="E1" s="18"/>
      <c r="F1" s="18"/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5.75">
      <c r="A73" s="17" t="s">
        <v>144</v>
      </c>
    </row>
    <row r="74" ht="15.75">
      <c r="A74" s="7"/>
    </row>
    <row r="75" ht="15.75">
      <c r="A75" s="18" t="s">
        <v>146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7" t="s">
        <v>147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64">
      <selection activeCell="A76" sqref="A76"/>
    </sheetView>
  </sheetViews>
  <sheetFormatPr defaultColWidth="9.140625" defaultRowHeight="12.75"/>
  <cols>
    <col min="1" max="1" width="12.7109375" style="0" customWidth="1"/>
  </cols>
  <sheetData>
    <row r="1" spans="1:6" ht="15.75">
      <c r="A1" s="18" t="s">
        <v>138</v>
      </c>
      <c r="B1" s="18"/>
      <c r="C1" s="18"/>
      <c r="D1" s="18"/>
      <c r="E1" s="18"/>
      <c r="F1" s="18"/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5.75">
      <c r="A73" s="17" t="s">
        <v>145</v>
      </c>
    </row>
    <row r="74" ht="15.75">
      <c r="A74" s="7"/>
    </row>
    <row r="75" ht="15.75">
      <c r="A75" s="18" t="s">
        <v>148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7" t="s"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67">
      <selection activeCell="K85" sqref="K85"/>
    </sheetView>
  </sheetViews>
  <sheetFormatPr defaultColWidth="9.140625" defaultRowHeight="12.75"/>
  <cols>
    <col min="1" max="1" width="12.7109375" style="0" customWidth="1"/>
  </cols>
  <sheetData>
    <row r="1" spans="1:6" ht="15.75">
      <c r="A1" s="18" t="s">
        <v>139</v>
      </c>
      <c r="B1" s="18"/>
      <c r="C1" s="18"/>
      <c r="D1" s="18"/>
      <c r="E1" s="18"/>
      <c r="F1" s="18"/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5.75">
      <c r="A73" s="23" t="s">
        <v>144</v>
      </c>
    </row>
    <row r="74" ht="15.75">
      <c r="A74" s="7"/>
    </row>
    <row r="75" ht="15.75">
      <c r="A75" s="18" t="s">
        <v>149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17" t="s">
        <v>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pane ySplit="1800" topLeftCell="BM57" activePane="bottomLeft" state="split"/>
      <selection pane="topLeft" activeCell="A3" sqref="A3:D5"/>
      <selection pane="bottomLeft" activeCell="H66" sqref="H66"/>
    </sheetView>
  </sheetViews>
  <sheetFormatPr defaultColWidth="9.140625" defaultRowHeight="12.75"/>
  <cols>
    <col min="1" max="1" width="8.7109375" style="0" customWidth="1"/>
  </cols>
  <sheetData>
    <row r="1" ht="15">
      <c r="A1" s="5" t="s">
        <v>106</v>
      </c>
    </row>
    <row r="2" s="2" customFormat="1" ht="11.25">
      <c r="A2" s="1"/>
    </row>
    <row r="3" spans="1:4" ht="12.75">
      <c r="A3" s="25" t="s">
        <v>0</v>
      </c>
      <c r="B3" s="13">
        <v>1</v>
      </c>
      <c r="C3" s="13">
        <v>2</v>
      </c>
      <c r="D3" s="13">
        <v>3</v>
      </c>
    </row>
    <row r="4" spans="1:4" ht="12.75">
      <c r="A4" s="25" t="s">
        <v>1</v>
      </c>
      <c r="B4" s="13"/>
      <c r="C4" s="13">
        <v>211</v>
      </c>
      <c r="D4" s="13">
        <v>220</v>
      </c>
    </row>
    <row r="5" spans="1:4" ht="12.75">
      <c r="A5" s="25" t="s">
        <v>89</v>
      </c>
      <c r="B5" s="13" t="s">
        <v>163</v>
      </c>
      <c r="C5" s="13" t="s">
        <v>164</v>
      </c>
      <c r="D5" s="13" t="s">
        <v>165</v>
      </c>
    </row>
    <row r="6" ht="12.75">
      <c r="A6" s="3"/>
    </row>
    <row r="7" spans="1:3" ht="12.75">
      <c r="A7" s="2" t="s">
        <v>59</v>
      </c>
      <c r="B7">
        <v>45.59</v>
      </c>
      <c r="C7">
        <v>45.8</v>
      </c>
    </row>
    <row r="8" spans="1:3" ht="12.75">
      <c r="A8" s="2" t="s">
        <v>54</v>
      </c>
      <c r="B8">
        <v>0.53</v>
      </c>
      <c r="C8">
        <v>0.531</v>
      </c>
    </row>
    <row r="9" spans="1:4" ht="12.75">
      <c r="A9" s="2" t="s">
        <v>55</v>
      </c>
      <c r="B9">
        <v>21.81</v>
      </c>
      <c r="C9">
        <v>22.6</v>
      </c>
      <c r="D9">
        <v>22.3</v>
      </c>
    </row>
    <row r="10" spans="1:3" ht="12.75">
      <c r="A10" s="2" t="s">
        <v>2</v>
      </c>
      <c r="B10">
        <v>9.41</v>
      </c>
      <c r="C10">
        <v>9.65</v>
      </c>
    </row>
    <row r="11" spans="1:4" ht="12.75">
      <c r="A11" s="2" t="s">
        <v>3</v>
      </c>
      <c r="C11">
        <v>0.115</v>
      </c>
      <c r="D11" s="12">
        <f>0.095*74.9/58.9</f>
        <v>0.12080645161290324</v>
      </c>
    </row>
    <row r="12" spans="1:3" ht="12.75">
      <c r="A12" s="2" t="s">
        <v>5</v>
      </c>
      <c r="B12">
        <v>7.98</v>
      </c>
      <c r="C12">
        <v>9.07</v>
      </c>
    </row>
    <row r="13" spans="1:3" ht="12.75">
      <c r="A13" s="2" t="s">
        <v>4</v>
      </c>
      <c r="B13">
        <v>14.02</v>
      </c>
      <c r="C13">
        <v>13.8</v>
      </c>
    </row>
    <row r="14" spans="1:3" ht="12.75">
      <c r="A14" s="2" t="s">
        <v>56</v>
      </c>
      <c r="C14">
        <v>0.37</v>
      </c>
    </row>
    <row r="15" spans="1:3" ht="12.75">
      <c r="A15" s="2" t="s">
        <v>57</v>
      </c>
      <c r="C15">
        <v>0.166</v>
      </c>
    </row>
    <row r="16" ht="12.75">
      <c r="A16" s="2" t="s">
        <v>58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4" ht="12.75">
      <c r="A20" s="2" t="s">
        <v>60</v>
      </c>
      <c r="D20">
        <v>19.8</v>
      </c>
    </row>
    <row r="21" spans="1:4" ht="12.75">
      <c r="A21" s="2" t="s">
        <v>7</v>
      </c>
      <c r="D21">
        <v>45</v>
      </c>
    </row>
    <row r="22" spans="1:4" ht="12.75">
      <c r="A22" s="2" t="s">
        <v>8</v>
      </c>
      <c r="C22">
        <f>1970*52*2/152</f>
        <v>1347.8947368421052</v>
      </c>
      <c r="D22">
        <v>1430</v>
      </c>
    </row>
    <row r="23" ht="12.75">
      <c r="A23" s="2" t="s">
        <v>9</v>
      </c>
    </row>
    <row r="24" ht="12.75">
      <c r="A24" s="2" t="s">
        <v>10</v>
      </c>
    </row>
    <row r="25" ht="12.75">
      <c r="A25" s="2" t="s">
        <v>11</v>
      </c>
    </row>
    <row r="26" ht="12.75">
      <c r="A26" s="2" t="s">
        <v>12</v>
      </c>
    </row>
    <row r="27" ht="12.75">
      <c r="A27" s="2" t="s">
        <v>13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ht="12.75">
      <c r="A31" s="2" t="s">
        <v>17</v>
      </c>
    </row>
    <row r="32" ht="12.75">
      <c r="A32" s="2" t="s">
        <v>18</v>
      </c>
    </row>
    <row r="33" ht="12.75">
      <c r="A33" s="2" t="s">
        <v>19</v>
      </c>
    </row>
    <row r="34" ht="12.75">
      <c r="A34" s="2" t="s">
        <v>20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ht="12.75">
      <c r="A46" s="2" t="s">
        <v>29</v>
      </c>
    </row>
    <row r="47" ht="12.75">
      <c r="A47" s="2" t="s">
        <v>30</v>
      </c>
    </row>
    <row r="48" ht="12.75">
      <c r="A48" s="2" t="s">
        <v>31</v>
      </c>
    </row>
    <row r="49" ht="12.75">
      <c r="A49" s="2" t="s">
        <v>32</v>
      </c>
    </row>
    <row r="50" ht="12.75">
      <c r="A50" s="2" t="s">
        <v>33</v>
      </c>
    </row>
    <row r="51" ht="12.75">
      <c r="A51" s="2" t="s">
        <v>34</v>
      </c>
    </row>
    <row r="52" ht="12.75">
      <c r="A52" s="2" t="s">
        <v>35</v>
      </c>
    </row>
    <row r="53" ht="12.75">
      <c r="A53" s="2" t="s">
        <v>36</v>
      </c>
    </row>
    <row r="54" ht="12.75">
      <c r="A54" s="2" t="s">
        <v>37</v>
      </c>
    </row>
    <row r="55" ht="12.75">
      <c r="A55" s="2" t="s">
        <v>38</v>
      </c>
    </row>
    <row r="56" ht="12.75">
      <c r="A56" s="2" t="s">
        <v>39</v>
      </c>
    </row>
    <row r="57" ht="12.75">
      <c r="A57" s="2" t="s">
        <v>40</v>
      </c>
    </row>
    <row r="58" ht="12.75">
      <c r="A58" s="2" t="s">
        <v>41</v>
      </c>
    </row>
    <row r="59" ht="12.75">
      <c r="A59" s="2" t="s">
        <v>42</v>
      </c>
    </row>
    <row r="60" ht="12.75">
      <c r="A60" s="2" t="s">
        <v>43</v>
      </c>
    </row>
    <row r="61" ht="12.75">
      <c r="A61" s="2" t="s">
        <v>44</v>
      </c>
    </row>
    <row r="62" ht="12.75">
      <c r="A62" s="2" t="s">
        <v>45</v>
      </c>
    </row>
    <row r="63" ht="12.75">
      <c r="A63" s="2" t="s">
        <v>46</v>
      </c>
    </row>
    <row r="64" ht="12.75">
      <c r="A64" s="2" t="s">
        <v>47</v>
      </c>
    </row>
    <row r="65" ht="12.75">
      <c r="A65" s="2" t="s">
        <v>48</v>
      </c>
    </row>
    <row r="66" ht="12.75">
      <c r="A66" s="2" t="s">
        <v>49</v>
      </c>
    </row>
    <row r="67" spans="1:4" ht="12.75">
      <c r="A67" s="2" t="s">
        <v>50</v>
      </c>
      <c r="D67">
        <v>22</v>
      </c>
    </row>
    <row r="68" spans="1:2" ht="12.75">
      <c r="A68" s="2" t="s">
        <v>63</v>
      </c>
      <c r="B68" t="s">
        <v>62</v>
      </c>
    </row>
    <row r="69" ht="12.75">
      <c r="A69" s="2" t="s">
        <v>51</v>
      </c>
    </row>
    <row r="70" spans="1:3" ht="12.75">
      <c r="A70" s="2" t="s">
        <v>52</v>
      </c>
      <c r="C70">
        <v>2.37</v>
      </c>
    </row>
    <row r="71" spans="1:3" ht="12.75">
      <c r="A71" s="2" t="s">
        <v>53</v>
      </c>
      <c r="C71">
        <v>0.697</v>
      </c>
    </row>
    <row r="72" ht="12.75">
      <c r="A72" s="3" t="s">
        <v>162</v>
      </c>
    </row>
    <row r="74" ht="12.75">
      <c r="A74" s="2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pane ySplit="1800" topLeftCell="BM66" activePane="topLeft" state="split"/>
      <selection pane="topLeft" activeCell="H5" sqref="H5"/>
      <selection pane="bottomLeft" activeCell="A73" sqref="A73"/>
    </sheetView>
  </sheetViews>
  <sheetFormatPr defaultColWidth="9.140625" defaultRowHeight="12.75"/>
  <cols>
    <col min="1" max="1" width="8.7109375" style="0" customWidth="1"/>
    <col min="13" max="14" width="8.8515625" style="13" customWidth="1"/>
  </cols>
  <sheetData>
    <row r="1" ht="15">
      <c r="A1" s="5" t="s">
        <v>86</v>
      </c>
    </row>
    <row r="2" spans="1:14" s="2" customFormat="1" ht="11.25">
      <c r="A2" s="1"/>
      <c r="M2" s="14"/>
      <c r="N2" s="14"/>
    </row>
    <row r="3" spans="1:12" ht="12.75">
      <c r="A3" s="3" t="s">
        <v>0</v>
      </c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/>
      <c r="I3" s="13"/>
      <c r="J3" s="13"/>
      <c r="K3" s="13"/>
      <c r="L3" s="13"/>
    </row>
    <row r="4" spans="1:12" ht="12.75">
      <c r="A4" s="3" t="s">
        <v>1</v>
      </c>
      <c r="B4" s="13">
        <v>18.9</v>
      </c>
      <c r="C4" s="13">
        <v>6.1</v>
      </c>
      <c r="D4" s="13">
        <v>38.8</v>
      </c>
      <c r="E4" s="13" t="s">
        <v>112</v>
      </c>
      <c r="F4" s="13">
        <v>3</v>
      </c>
      <c r="G4" s="13">
        <v>0.3</v>
      </c>
      <c r="H4" s="13"/>
      <c r="I4" s="13"/>
      <c r="J4" s="13"/>
      <c r="K4" s="13"/>
      <c r="L4" s="13"/>
    </row>
    <row r="5" spans="1:12" ht="12.75">
      <c r="A5" s="3" t="s">
        <v>89</v>
      </c>
      <c r="B5" s="13" t="s">
        <v>91</v>
      </c>
      <c r="C5" s="13" t="s">
        <v>91</v>
      </c>
      <c r="D5" s="13" t="s">
        <v>91</v>
      </c>
      <c r="E5" s="13" t="s">
        <v>91</v>
      </c>
      <c r="F5" s="13" t="s">
        <v>91</v>
      </c>
      <c r="G5" s="13" t="s">
        <v>91</v>
      </c>
      <c r="H5" s="13"/>
      <c r="I5" s="13"/>
      <c r="J5" s="13"/>
      <c r="K5" s="13"/>
      <c r="L5" s="13"/>
    </row>
    <row r="6" spans="1:12" ht="12.75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2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2" t="s">
        <v>54</v>
      </c>
      <c r="B8" s="16">
        <f>4400/10000*79.9/48.9</f>
        <v>0.7189366053169736</v>
      </c>
      <c r="C8" s="16">
        <f>5900/10000*79.9/48.9</f>
        <v>0.9640286298568507</v>
      </c>
      <c r="D8" s="16">
        <f>5100/10000*79.9/48.9</f>
        <v>0.8333128834355829</v>
      </c>
      <c r="E8" s="16">
        <f>5000/10000*79.9/48.9</f>
        <v>0.8169734151329244</v>
      </c>
      <c r="F8" s="16">
        <f>3700/10000*79.9/48.9</f>
        <v>0.6045603271983641</v>
      </c>
      <c r="G8" s="13"/>
      <c r="H8" s="13"/>
      <c r="I8" s="13"/>
      <c r="J8" s="13"/>
      <c r="K8" s="13"/>
      <c r="L8" s="13"/>
    </row>
    <row r="9" spans="1:12" ht="12.75">
      <c r="A9" s="2" t="s">
        <v>55</v>
      </c>
      <c r="B9" s="13">
        <v>21.17</v>
      </c>
      <c r="C9" s="13">
        <v>20.26</v>
      </c>
      <c r="D9" s="13">
        <v>21.55</v>
      </c>
      <c r="E9" s="13">
        <v>20.83</v>
      </c>
      <c r="F9" s="13">
        <v>21.94</v>
      </c>
      <c r="G9" s="13">
        <v>19.77</v>
      </c>
      <c r="H9" s="13"/>
      <c r="I9" s="13"/>
      <c r="J9" s="13"/>
      <c r="K9" s="13"/>
      <c r="L9" s="13"/>
    </row>
    <row r="10" spans="1:12" ht="12.75">
      <c r="A10" s="2" t="s">
        <v>2</v>
      </c>
      <c r="B10" s="13">
        <v>10.1</v>
      </c>
      <c r="C10" s="13">
        <v>9.86</v>
      </c>
      <c r="D10" s="13">
        <v>8.84</v>
      </c>
      <c r="E10" s="13">
        <v>9.69</v>
      </c>
      <c r="F10" s="13">
        <v>7.49</v>
      </c>
      <c r="G10" s="13">
        <v>10.98</v>
      </c>
      <c r="H10" s="13"/>
      <c r="I10" s="13"/>
      <c r="J10" s="13"/>
      <c r="K10" s="13"/>
      <c r="L10" s="13"/>
    </row>
    <row r="11" spans="1:12" ht="12.75">
      <c r="A11" s="2" t="s">
        <v>3</v>
      </c>
      <c r="B11" s="13">
        <v>0.15</v>
      </c>
      <c r="C11" s="13">
        <v>0.14</v>
      </c>
      <c r="D11" s="13">
        <v>0.12</v>
      </c>
      <c r="E11" s="13">
        <v>0.14</v>
      </c>
      <c r="F11" s="13">
        <v>0.11</v>
      </c>
      <c r="G11" s="13">
        <v>0.16</v>
      </c>
      <c r="H11" s="13"/>
      <c r="I11" s="13"/>
      <c r="J11" s="13"/>
      <c r="K11" s="13"/>
      <c r="L11" s="13"/>
    </row>
    <row r="12" spans="1:12" ht="12.75">
      <c r="A12" s="2" t="s">
        <v>5</v>
      </c>
      <c r="B12" s="13"/>
      <c r="C12" s="13">
        <v>6.47</v>
      </c>
      <c r="D12" s="13">
        <v>8.12</v>
      </c>
      <c r="E12" s="13">
        <v>7.11</v>
      </c>
      <c r="F12" s="13">
        <v>4.15</v>
      </c>
      <c r="G12" s="13">
        <v>9.45</v>
      </c>
      <c r="H12" s="13"/>
      <c r="I12" s="13"/>
      <c r="J12" s="13"/>
      <c r="K12" s="13"/>
      <c r="L12" s="13"/>
    </row>
    <row r="13" spans="1:12" ht="12.75">
      <c r="A13" s="2" t="s">
        <v>4</v>
      </c>
      <c r="B13" s="13">
        <v>13.73</v>
      </c>
      <c r="C13" s="13">
        <v>13.1</v>
      </c>
      <c r="D13" s="13">
        <v>13.57</v>
      </c>
      <c r="E13" s="13">
        <v>13.31</v>
      </c>
      <c r="F13" s="13">
        <v>14.07</v>
      </c>
      <c r="G13" s="13">
        <v>13.05</v>
      </c>
      <c r="H13" s="13"/>
      <c r="I13" s="13"/>
      <c r="J13" s="13"/>
      <c r="K13" s="13"/>
      <c r="L13" s="13"/>
    </row>
    <row r="14" spans="1:12" ht="12.75">
      <c r="A14" s="2" t="s">
        <v>56</v>
      </c>
      <c r="B14" s="15">
        <f>3590/10000/23/2*61.98</f>
        <v>0.4837134782608695</v>
      </c>
      <c r="C14" s="15">
        <f>3670/10000/23/2*61.98</f>
        <v>0.49449260869565215</v>
      </c>
      <c r="D14" s="15">
        <f>3600/10000/23/2*61.98</f>
        <v>0.4850608695652173</v>
      </c>
      <c r="E14" s="15">
        <f>3619/10000/23/2*61.98</f>
        <v>0.4876209130434782</v>
      </c>
      <c r="F14" s="15">
        <f>3450/10000/23/2*61.98</f>
        <v>0.46485</v>
      </c>
      <c r="G14" s="15">
        <f>3760/10000/23/2*61.98</f>
        <v>0.5066191304347826</v>
      </c>
      <c r="H14" s="13"/>
      <c r="I14" s="13"/>
      <c r="J14" s="13"/>
      <c r="K14" s="13"/>
      <c r="L14" s="13"/>
    </row>
    <row r="15" spans="1:12" ht="12.75">
      <c r="A15" s="2" t="s">
        <v>57</v>
      </c>
      <c r="B15" s="13">
        <v>0.25</v>
      </c>
      <c r="C15" s="13">
        <v>0.23</v>
      </c>
      <c r="D15" s="13">
        <v>0.24</v>
      </c>
      <c r="E15" s="13">
        <v>0.24</v>
      </c>
      <c r="F15" s="13">
        <v>0.19</v>
      </c>
      <c r="G15" s="13">
        <v>0.2</v>
      </c>
      <c r="H15" s="13"/>
      <c r="I15" s="13"/>
      <c r="J15" s="13"/>
      <c r="K15" s="13"/>
      <c r="L15" s="13"/>
    </row>
    <row r="16" spans="1:12" ht="12.75">
      <c r="A16" s="2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2" t="s">
        <v>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3" t="s">
        <v>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2" t="s">
        <v>60</v>
      </c>
      <c r="B20" s="13">
        <v>22.49</v>
      </c>
      <c r="C20" s="13">
        <v>21.6</v>
      </c>
      <c r="D20" s="13">
        <v>17.68</v>
      </c>
      <c r="E20" s="13">
        <v>21.24</v>
      </c>
      <c r="F20" s="13">
        <v>15.66</v>
      </c>
      <c r="G20" s="13">
        <v>24.88</v>
      </c>
      <c r="H20" s="13"/>
      <c r="I20" s="13"/>
      <c r="J20" s="13"/>
      <c r="K20" s="13"/>
      <c r="L20" s="13"/>
    </row>
    <row r="21" spans="1:12" ht="12.75">
      <c r="A21" s="2" t="s">
        <v>7</v>
      </c>
      <c r="B21" s="13">
        <v>54</v>
      </c>
      <c r="C21" s="13">
        <v>65</v>
      </c>
      <c r="D21" s="13">
        <v>48</v>
      </c>
      <c r="E21" s="13">
        <v>55.3</v>
      </c>
      <c r="F21" s="13">
        <v>47</v>
      </c>
      <c r="G21" s="13">
        <v>85</v>
      </c>
      <c r="H21" s="13"/>
      <c r="I21" s="13"/>
      <c r="J21" s="13"/>
      <c r="K21" s="13"/>
      <c r="L21" s="13"/>
    </row>
    <row r="22" spans="1:12" ht="12.75">
      <c r="A22" s="2" t="s">
        <v>8</v>
      </c>
      <c r="B22" s="13">
        <v>1301</v>
      </c>
      <c r="C22" s="13">
        <v>1146</v>
      </c>
      <c r="D22" s="13">
        <v>1099</v>
      </c>
      <c r="E22" s="13">
        <v>1170</v>
      </c>
      <c r="F22" s="13">
        <v>835</v>
      </c>
      <c r="G22" s="13">
        <v>1752</v>
      </c>
      <c r="H22" s="13"/>
      <c r="I22" s="13"/>
      <c r="J22" s="13"/>
      <c r="K22" s="13"/>
      <c r="L22" s="13"/>
    </row>
    <row r="23" spans="1:12" ht="12.75">
      <c r="A23" s="2" t="s">
        <v>9</v>
      </c>
      <c r="B23" s="13">
        <v>25.11</v>
      </c>
      <c r="C23" s="13">
        <v>23.97</v>
      </c>
      <c r="D23" s="13">
        <v>26.9</v>
      </c>
      <c r="E23" s="13">
        <v>24.82</v>
      </c>
      <c r="F23" s="13">
        <v>19.55</v>
      </c>
      <c r="G23" s="13">
        <v>28.3</v>
      </c>
      <c r="H23" s="13"/>
      <c r="I23" s="13"/>
      <c r="J23" s="13"/>
      <c r="K23" s="13"/>
      <c r="L23" s="13"/>
    </row>
    <row r="24" spans="1:12" ht="12.75">
      <c r="A24" s="2" t="s">
        <v>10</v>
      </c>
      <c r="B24" s="13">
        <v>273</v>
      </c>
      <c r="C24" s="13">
        <v>159</v>
      </c>
      <c r="D24" s="13">
        <v>202</v>
      </c>
      <c r="E24" s="13">
        <v>180</v>
      </c>
      <c r="F24" s="13">
        <v>129</v>
      </c>
      <c r="G24" s="13">
        <v>151</v>
      </c>
      <c r="H24" s="13"/>
      <c r="I24" s="13"/>
      <c r="J24" s="13"/>
      <c r="K24" s="13"/>
      <c r="L24" s="13"/>
    </row>
    <row r="25" spans="1:12" ht="12.75">
      <c r="A25" s="2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2" t="s">
        <v>12</v>
      </c>
      <c r="B26" s="13"/>
      <c r="C26" s="13">
        <v>5.68</v>
      </c>
      <c r="D26" s="13">
        <v>7.2</v>
      </c>
      <c r="E26" s="13"/>
      <c r="F26" s="13">
        <v>4.4</v>
      </c>
      <c r="G26" s="13">
        <v>5.7</v>
      </c>
      <c r="H26" s="13"/>
      <c r="I26" s="13"/>
      <c r="J26" s="13"/>
      <c r="K26" s="13"/>
      <c r="L26" s="13"/>
    </row>
    <row r="27" spans="1:12" ht="12.75">
      <c r="A27" s="2" t="s">
        <v>13</v>
      </c>
      <c r="B27" s="13"/>
      <c r="C27" s="13"/>
      <c r="D27" s="13">
        <v>4.7</v>
      </c>
      <c r="E27" s="13">
        <v>4.7</v>
      </c>
      <c r="F27" s="13">
        <v>2.9</v>
      </c>
      <c r="G27" s="13">
        <v>7.7</v>
      </c>
      <c r="H27" s="13"/>
      <c r="I27" s="13"/>
      <c r="J27" s="13"/>
      <c r="K27" s="13"/>
      <c r="L27" s="13"/>
    </row>
    <row r="28" spans="1:12" ht="12.75">
      <c r="A28" s="2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2" t="s">
        <v>15</v>
      </c>
      <c r="B29" s="13"/>
      <c r="C29" s="13">
        <v>0.22</v>
      </c>
      <c r="D29" s="13">
        <v>0.12</v>
      </c>
      <c r="E29" s="13"/>
      <c r="F29" s="13"/>
      <c r="G29" s="13">
        <v>0.192</v>
      </c>
      <c r="H29" s="13"/>
      <c r="I29" s="13"/>
      <c r="J29" s="13"/>
      <c r="K29" s="13"/>
      <c r="L29" s="13"/>
    </row>
    <row r="30" spans="1:12" ht="12.75">
      <c r="A30" s="2" t="s">
        <v>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2" t="s">
        <v>17</v>
      </c>
      <c r="B31" s="13">
        <v>10.1</v>
      </c>
      <c r="C31" s="13">
        <v>9</v>
      </c>
      <c r="D31" s="13">
        <v>7.7</v>
      </c>
      <c r="E31" s="13">
        <v>9.37</v>
      </c>
      <c r="F31" s="13">
        <v>6.1</v>
      </c>
      <c r="G31" s="13">
        <v>7.29</v>
      </c>
      <c r="H31" s="13"/>
      <c r="I31" s="13"/>
      <c r="J31" s="13"/>
      <c r="K31" s="13"/>
      <c r="L31" s="13"/>
    </row>
    <row r="32" spans="1:12" ht="12.75">
      <c r="A32" s="2" t="s">
        <v>18</v>
      </c>
      <c r="B32" s="13">
        <v>141</v>
      </c>
      <c r="C32" s="13">
        <v>150.4</v>
      </c>
      <c r="D32" s="13">
        <v>153</v>
      </c>
      <c r="E32" s="13">
        <v>149.2</v>
      </c>
      <c r="F32" s="13">
        <v>160</v>
      </c>
      <c r="G32" s="13">
        <v>129</v>
      </c>
      <c r="H32" s="13"/>
      <c r="I32" s="13"/>
      <c r="J32" s="13"/>
      <c r="K32" s="13"/>
      <c r="L32" s="13"/>
    </row>
    <row r="33" spans="1:12" ht="12.75">
      <c r="A33" s="2" t="s">
        <v>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2" t="s">
        <v>20</v>
      </c>
      <c r="B34" s="13">
        <v>250</v>
      </c>
      <c r="C34" s="13">
        <v>375</v>
      </c>
      <c r="D34" s="13">
        <v>187</v>
      </c>
      <c r="E34" s="13">
        <v>354</v>
      </c>
      <c r="F34" s="13">
        <v>212</v>
      </c>
      <c r="G34" s="13">
        <v>236</v>
      </c>
      <c r="H34" s="13"/>
      <c r="I34" s="13"/>
      <c r="J34" s="13"/>
      <c r="K34" s="13"/>
      <c r="L34" s="13"/>
    </row>
    <row r="35" spans="1:12" ht="12.75">
      <c r="A35" s="2" t="s">
        <v>21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2" t="s">
        <v>22</v>
      </c>
      <c r="B36" s="13">
        <v>1.83</v>
      </c>
      <c r="C36" s="13">
        <v>1.72</v>
      </c>
      <c r="D36" s="13"/>
      <c r="E36" s="13">
        <v>1.79</v>
      </c>
      <c r="F36" s="13">
        <v>1.7</v>
      </c>
      <c r="G36" s="13">
        <v>0.94</v>
      </c>
      <c r="H36" s="13"/>
      <c r="I36" s="13"/>
      <c r="J36" s="13"/>
      <c r="K36" s="13"/>
      <c r="L36" s="13"/>
    </row>
    <row r="37" spans="1:12" ht="12.75">
      <c r="A37" s="2" t="s">
        <v>64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2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2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2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2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2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2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2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2" t="s">
        <v>29</v>
      </c>
      <c r="B46" s="13">
        <v>0.37</v>
      </c>
      <c r="C46" s="13">
        <v>0.37</v>
      </c>
      <c r="D46" s="13">
        <v>0.44</v>
      </c>
      <c r="E46" s="13">
        <v>0.367</v>
      </c>
      <c r="F46" s="13">
        <v>0.281</v>
      </c>
      <c r="G46" s="13">
        <v>0.33</v>
      </c>
      <c r="H46" s="13"/>
      <c r="I46" s="13"/>
      <c r="J46" s="13"/>
      <c r="K46" s="13"/>
      <c r="L46" s="13"/>
    </row>
    <row r="47" spans="1:12" ht="12.75">
      <c r="A47" s="2" t="s">
        <v>30</v>
      </c>
      <c r="B47" s="13">
        <v>224</v>
      </c>
      <c r="C47" s="13">
        <v>271</v>
      </c>
      <c r="D47" s="13">
        <v>241</v>
      </c>
      <c r="E47" s="13">
        <v>257</v>
      </c>
      <c r="F47" s="13">
        <v>153</v>
      </c>
      <c r="G47" s="13">
        <v>215</v>
      </c>
      <c r="H47" s="13"/>
      <c r="I47" s="13"/>
      <c r="J47" s="13"/>
      <c r="K47" s="13"/>
      <c r="L47" s="13"/>
    </row>
    <row r="48" spans="1:12" ht="12.75">
      <c r="A48" s="2" t="s">
        <v>31</v>
      </c>
      <c r="B48" s="13">
        <v>21.09</v>
      </c>
      <c r="C48" s="13">
        <v>22.63</v>
      </c>
      <c r="D48" s="13">
        <v>20.23</v>
      </c>
      <c r="E48" s="13">
        <v>21.83</v>
      </c>
      <c r="F48" s="13">
        <v>18.7</v>
      </c>
      <c r="G48" s="13">
        <v>19.3</v>
      </c>
      <c r="H48" s="13"/>
      <c r="I48" s="13"/>
      <c r="J48" s="13"/>
      <c r="K48" s="13"/>
      <c r="L48" s="13"/>
    </row>
    <row r="49" spans="1:12" ht="12.75">
      <c r="A49" s="2" t="s">
        <v>32</v>
      </c>
      <c r="B49" s="13">
        <v>53</v>
      </c>
      <c r="C49" s="13">
        <v>54.6</v>
      </c>
      <c r="D49" s="13">
        <v>51.6</v>
      </c>
      <c r="E49" s="13">
        <v>54.1</v>
      </c>
      <c r="F49" s="13">
        <v>41.7</v>
      </c>
      <c r="G49" s="13">
        <v>48.3</v>
      </c>
      <c r="H49" s="13"/>
      <c r="I49" s="13"/>
      <c r="J49" s="13"/>
      <c r="K49" s="13"/>
      <c r="L49" s="13"/>
    </row>
    <row r="50" spans="1:12" ht="12.75">
      <c r="A50" s="2" t="s">
        <v>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2" t="s">
        <v>34</v>
      </c>
      <c r="B51" s="13">
        <v>28.3</v>
      </c>
      <c r="C51" s="13">
        <v>29.7</v>
      </c>
      <c r="D51" s="13">
        <v>30.7</v>
      </c>
      <c r="E51" s="13">
        <v>29.5</v>
      </c>
      <c r="F51" s="13">
        <v>24.27</v>
      </c>
      <c r="G51" s="13">
        <v>29.3</v>
      </c>
      <c r="H51" s="13"/>
      <c r="I51" s="13"/>
      <c r="J51" s="13"/>
      <c r="K51" s="13"/>
      <c r="L51" s="13"/>
    </row>
    <row r="52" spans="1:12" ht="12.75">
      <c r="A52" s="2" t="s">
        <v>35</v>
      </c>
      <c r="B52" s="13">
        <v>9.3</v>
      </c>
      <c r="C52" s="13">
        <v>10.02</v>
      </c>
      <c r="D52" s="13">
        <v>8.71</v>
      </c>
      <c r="E52" s="13">
        <v>9.55</v>
      </c>
      <c r="F52" s="13">
        <v>7.41</v>
      </c>
      <c r="G52" s="13">
        <v>8.71</v>
      </c>
      <c r="H52" s="13"/>
      <c r="I52" s="13"/>
      <c r="J52" s="13"/>
      <c r="K52" s="13"/>
      <c r="L52" s="13"/>
    </row>
    <row r="53" spans="1:12" ht="12.75">
      <c r="A53" s="2" t="s">
        <v>36</v>
      </c>
      <c r="B53" s="13">
        <v>1.199</v>
      </c>
      <c r="C53" s="13">
        <v>1.356</v>
      </c>
      <c r="D53" s="13">
        <v>1.282</v>
      </c>
      <c r="E53" s="13">
        <v>1.303</v>
      </c>
      <c r="F53" s="13">
        <v>1.146</v>
      </c>
      <c r="G53" s="13">
        <v>1.162</v>
      </c>
      <c r="H53" s="13"/>
      <c r="I53" s="13"/>
      <c r="J53" s="13"/>
      <c r="K53" s="13"/>
      <c r="L53" s="13"/>
    </row>
    <row r="54" spans="1:12" ht="12.75">
      <c r="A54" s="2" t="s">
        <v>37</v>
      </c>
      <c r="B54" s="13">
        <v>11</v>
      </c>
      <c r="C54" s="13">
        <v>10</v>
      </c>
      <c r="D54" s="13"/>
      <c r="E54" s="13">
        <v>10.5</v>
      </c>
      <c r="F54" s="13">
        <v>8.8</v>
      </c>
      <c r="G54" s="13">
        <v>10.7</v>
      </c>
      <c r="H54" s="13"/>
      <c r="I54" s="13"/>
      <c r="J54" s="13"/>
      <c r="K54" s="13"/>
      <c r="L54" s="13"/>
    </row>
    <row r="55" spans="1:12" ht="12.75">
      <c r="A55" s="2" t="s">
        <v>38</v>
      </c>
      <c r="B55" s="13">
        <v>2.01</v>
      </c>
      <c r="C55" s="13">
        <v>1.946</v>
      </c>
      <c r="D55" s="13">
        <v>1.83</v>
      </c>
      <c r="E55" s="13">
        <v>1.941</v>
      </c>
      <c r="F55" s="13">
        <v>1.483</v>
      </c>
      <c r="G55" s="13">
        <v>1.735</v>
      </c>
      <c r="H55" s="13"/>
      <c r="I55" s="13"/>
      <c r="J55" s="13"/>
      <c r="K55" s="13"/>
      <c r="L55" s="13"/>
    </row>
    <row r="56" spans="1:12" ht="12.75">
      <c r="A56" s="2" t="s">
        <v>39</v>
      </c>
      <c r="B56" s="13">
        <v>13.23</v>
      </c>
      <c r="C56" s="13">
        <v>13.4</v>
      </c>
      <c r="D56" s="13">
        <v>13.2</v>
      </c>
      <c r="E56" s="13">
        <v>13.28</v>
      </c>
      <c r="F56" s="13">
        <v>9.64</v>
      </c>
      <c r="G56" s="13">
        <v>11.9</v>
      </c>
      <c r="H56" s="13"/>
      <c r="I56" s="13"/>
      <c r="J56" s="13"/>
      <c r="K56" s="13"/>
      <c r="L56" s="13"/>
    </row>
    <row r="57" spans="1:12" ht="12.75">
      <c r="A57" s="2" t="s">
        <v>40</v>
      </c>
      <c r="B57" s="13">
        <v>2.83</v>
      </c>
      <c r="C57" s="13">
        <v>2.96</v>
      </c>
      <c r="D57" s="13">
        <v>2.49</v>
      </c>
      <c r="E57" s="13">
        <v>2.67</v>
      </c>
      <c r="F57" s="13">
        <v>2.31</v>
      </c>
      <c r="G57" s="13">
        <v>3.3</v>
      </c>
      <c r="H57" s="13"/>
      <c r="I57" s="13"/>
      <c r="J57" s="13"/>
      <c r="K57" s="13"/>
      <c r="L57" s="13"/>
    </row>
    <row r="58" spans="1:12" ht="12.75">
      <c r="A58" s="2" t="s">
        <v>41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2" t="s">
        <v>42</v>
      </c>
      <c r="B59" s="13">
        <v>1.6</v>
      </c>
      <c r="C59" s="13">
        <v>1.45</v>
      </c>
      <c r="D59" s="13">
        <v>1.06</v>
      </c>
      <c r="E59" s="13">
        <v>1.407</v>
      </c>
      <c r="F59" s="13">
        <v>1.19</v>
      </c>
      <c r="G59" s="13">
        <v>0.96</v>
      </c>
      <c r="H59" s="13"/>
      <c r="I59" s="13"/>
      <c r="J59" s="13"/>
      <c r="K59" s="13"/>
      <c r="L59" s="13"/>
    </row>
    <row r="60" spans="1:12" ht="12.75">
      <c r="A60" s="2" t="s">
        <v>43</v>
      </c>
      <c r="B60" s="13">
        <v>7.52</v>
      </c>
      <c r="C60" s="13">
        <v>8.1</v>
      </c>
      <c r="D60" s="13">
        <v>6.69</v>
      </c>
      <c r="E60" s="13">
        <v>7.5</v>
      </c>
      <c r="F60" s="13">
        <v>5.69</v>
      </c>
      <c r="G60" s="13">
        <v>6.5</v>
      </c>
      <c r="H60" s="13"/>
      <c r="I60" s="13"/>
      <c r="J60" s="13"/>
      <c r="K60" s="13"/>
      <c r="L60" s="13"/>
    </row>
    <row r="61" spans="1:12" ht="12.75">
      <c r="A61" s="2" t="s">
        <v>44</v>
      </c>
      <c r="B61" s="13">
        <v>1.036</v>
      </c>
      <c r="C61" s="13">
        <v>1.05</v>
      </c>
      <c r="D61" s="13">
        <v>0.945</v>
      </c>
      <c r="E61" s="13">
        <v>1.024</v>
      </c>
      <c r="F61" s="13">
        <v>0.796</v>
      </c>
      <c r="G61" s="13">
        <v>0.911</v>
      </c>
      <c r="H61" s="13"/>
      <c r="I61" s="13"/>
      <c r="J61" s="13"/>
      <c r="K61" s="13"/>
      <c r="L61" s="13"/>
    </row>
    <row r="62" spans="1:12" ht="12.75">
      <c r="A62" s="2" t="s">
        <v>45</v>
      </c>
      <c r="B62" s="13">
        <v>7.69</v>
      </c>
      <c r="C62" s="13">
        <v>7.93</v>
      </c>
      <c r="D62" s="13">
        <v>6.58</v>
      </c>
      <c r="E62" s="13">
        <v>7.15</v>
      </c>
      <c r="F62" s="13">
        <v>5.39</v>
      </c>
      <c r="G62" s="13">
        <v>5.5</v>
      </c>
      <c r="H62" s="13"/>
      <c r="I62" s="13"/>
      <c r="J62" s="13"/>
      <c r="K62" s="13"/>
      <c r="L62" s="13"/>
    </row>
    <row r="63" spans="1:12" ht="12.75">
      <c r="A63" s="2" t="s">
        <v>46</v>
      </c>
      <c r="B63" s="13">
        <v>0.966</v>
      </c>
      <c r="C63" s="13">
        <v>1.015</v>
      </c>
      <c r="D63" s="13">
        <v>0.95</v>
      </c>
      <c r="E63" s="13">
        <v>0.991</v>
      </c>
      <c r="F63" s="13">
        <v>0.752</v>
      </c>
      <c r="G63" s="13">
        <v>0.824</v>
      </c>
      <c r="H63" s="13"/>
      <c r="I63" s="13"/>
      <c r="J63" s="13"/>
      <c r="K63" s="13"/>
      <c r="L63" s="13"/>
    </row>
    <row r="64" spans="1:12" ht="12.75">
      <c r="A64" s="2" t="s">
        <v>47</v>
      </c>
      <c r="B64" s="13">
        <v>550</v>
      </c>
      <c r="C64" s="13">
        <v>800</v>
      </c>
      <c r="D64" s="13">
        <v>460</v>
      </c>
      <c r="E64" s="13">
        <v>554</v>
      </c>
      <c r="F64" s="13">
        <v>660</v>
      </c>
      <c r="G64" s="13">
        <v>720</v>
      </c>
      <c r="H64" s="13"/>
      <c r="I64" s="13"/>
      <c r="J64" s="13"/>
      <c r="K64" s="13"/>
      <c r="L64" s="13"/>
    </row>
    <row r="65" spans="1:12" ht="12.75">
      <c r="A65" s="2" t="s">
        <v>48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2" t="s">
        <v>49</v>
      </c>
      <c r="B66" s="13"/>
      <c r="C66" s="13">
        <v>400</v>
      </c>
      <c r="D66" s="13">
        <v>160</v>
      </c>
      <c r="E66" s="13">
        <v>200</v>
      </c>
      <c r="F66" s="13">
        <v>1200</v>
      </c>
      <c r="G66" s="13"/>
      <c r="H66" s="13"/>
      <c r="I66" s="13"/>
      <c r="J66" s="13"/>
      <c r="K66" s="13"/>
      <c r="L66" s="13"/>
    </row>
    <row r="67" spans="1:12" ht="12.75">
      <c r="A67" s="2" t="s">
        <v>50</v>
      </c>
      <c r="B67" s="13">
        <v>3</v>
      </c>
      <c r="C67" s="13">
        <v>3</v>
      </c>
      <c r="D67" s="13">
        <v>6</v>
      </c>
      <c r="E67" s="13">
        <v>3</v>
      </c>
      <c r="F67" s="13">
        <v>4</v>
      </c>
      <c r="G67" s="13">
        <v>3</v>
      </c>
      <c r="H67" s="13"/>
      <c r="I67" s="13"/>
      <c r="J67" s="13"/>
      <c r="K67" s="13"/>
      <c r="L67" s="13"/>
    </row>
    <row r="68" spans="1:12" ht="12.75">
      <c r="A68" s="2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2" t="s">
        <v>51</v>
      </c>
      <c r="B69" s="13">
        <v>3</v>
      </c>
      <c r="C69" s="13">
        <v>2</v>
      </c>
      <c r="D69" s="13">
        <v>6</v>
      </c>
      <c r="E69" s="13">
        <v>3</v>
      </c>
      <c r="F69" s="13">
        <v>5.9</v>
      </c>
      <c r="G69" s="13">
        <v>2</v>
      </c>
      <c r="H69" s="13"/>
      <c r="I69" s="13"/>
      <c r="J69" s="13"/>
      <c r="K69" s="13"/>
      <c r="L69" s="13"/>
    </row>
    <row r="70" spans="1:12" ht="12.75">
      <c r="A70" s="2" t="s">
        <v>52</v>
      </c>
      <c r="B70" s="13">
        <v>4.4</v>
      </c>
      <c r="C70" s="13">
        <v>4.303</v>
      </c>
      <c r="D70" s="13">
        <v>3.76</v>
      </c>
      <c r="E70" s="13">
        <v>4.28</v>
      </c>
      <c r="F70" s="13">
        <v>3.36</v>
      </c>
      <c r="G70" s="13">
        <v>3.39</v>
      </c>
      <c r="H70" s="13"/>
      <c r="I70" s="13"/>
      <c r="J70" s="13"/>
      <c r="K70" s="13"/>
      <c r="L70" s="13"/>
    </row>
    <row r="71" spans="1:12" ht="12.75">
      <c r="A71" s="2" t="s">
        <v>53</v>
      </c>
      <c r="B71" s="13">
        <v>1.24</v>
      </c>
      <c r="C71" s="13">
        <v>1.15</v>
      </c>
      <c r="D71" s="13">
        <v>1.06</v>
      </c>
      <c r="E71" s="13">
        <v>1.18</v>
      </c>
      <c r="F71" s="13">
        <v>0.92</v>
      </c>
      <c r="G71" s="13">
        <v>0.966</v>
      </c>
      <c r="H71" s="13"/>
      <c r="I71" s="13"/>
      <c r="J71" s="13"/>
      <c r="K71" s="13"/>
      <c r="L71" s="13"/>
    </row>
    <row r="72" spans="1:12" ht="12.75">
      <c r="A72" s="3" t="s">
        <v>161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4" t="s">
        <v>113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2" t="s">
        <v>71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2" t="s">
        <v>66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2" t="s">
        <v>67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2" t="s">
        <v>68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2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2" t="s">
        <v>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2" t="s">
        <v>72</v>
      </c>
      <c r="B82" s="13">
        <v>0.566</v>
      </c>
      <c r="C82" s="13">
        <v>1.67</v>
      </c>
      <c r="D82" s="13"/>
      <c r="E82" s="13">
        <v>0.829</v>
      </c>
      <c r="F82" s="13">
        <v>0.42</v>
      </c>
      <c r="G82" s="13">
        <v>0.22</v>
      </c>
      <c r="H82" s="13"/>
      <c r="I82" s="13"/>
      <c r="J82" s="13"/>
      <c r="K82" s="13"/>
      <c r="L82" s="13"/>
    </row>
    <row r="83" spans="1:12" ht="12.75">
      <c r="A83" s="2" t="s">
        <v>70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2" t="s">
        <v>76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2" t="s">
        <v>77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2" t="s">
        <v>75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2" t="s">
        <v>74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90" ht="12.75">
      <c r="A90" s="2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E6" sqref="E6"/>
    </sheetView>
  </sheetViews>
  <sheetFormatPr defaultColWidth="9.140625" defaultRowHeight="12.75"/>
  <cols>
    <col min="4" max="4" width="10.421875" style="0" customWidth="1"/>
  </cols>
  <sheetData>
    <row r="1" s="4" customFormat="1" ht="12.75">
      <c r="A1" s="4" t="s">
        <v>117</v>
      </c>
    </row>
    <row r="2" ht="12.75">
      <c r="A2" s="1"/>
    </row>
    <row r="3" spans="1:4" ht="12.75">
      <c r="A3" s="3" t="s">
        <v>0</v>
      </c>
      <c r="B3">
        <v>1</v>
      </c>
      <c r="C3">
        <v>1</v>
      </c>
      <c r="D3">
        <v>1</v>
      </c>
    </row>
    <row r="4" spans="1:4" ht="12.75">
      <c r="A4" s="3" t="s">
        <v>1</v>
      </c>
      <c r="B4">
        <v>827</v>
      </c>
      <c r="C4">
        <v>185</v>
      </c>
      <c r="D4">
        <v>117</v>
      </c>
    </row>
    <row r="5" spans="1:4" ht="12.75">
      <c r="A5" s="3" t="s">
        <v>89</v>
      </c>
      <c r="B5" t="s">
        <v>91</v>
      </c>
      <c r="C5" t="s">
        <v>91</v>
      </c>
      <c r="D5" t="s">
        <v>91</v>
      </c>
    </row>
    <row r="6" ht="12.75">
      <c r="A6" s="3"/>
    </row>
    <row r="7" spans="1:3" ht="12.75">
      <c r="A7" s="2" t="s">
        <v>59</v>
      </c>
      <c r="B7">
        <v>45.15</v>
      </c>
      <c r="C7">
        <v>46.9</v>
      </c>
    </row>
    <row r="8" spans="1:4" ht="12.75">
      <c r="A8" s="2" t="s">
        <v>54</v>
      </c>
      <c r="B8">
        <v>2.21</v>
      </c>
      <c r="C8">
        <v>2.49</v>
      </c>
      <c r="D8">
        <v>1.47</v>
      </c>
    </row>
    <row r="9" spans="1:4" ht="12.75">
      <c r="A9" s="2" t="s">
        <v>55</v>
      </c>
      <c r="B9">
        <v>15.88</v>
      </c>
      <c r="C9">
        <v>17.54</v>
      </c>
      <c r="D9">
        <v>16.34</v>
      </c>
    </row>
    <row r="10" spans="1:4" ht="12.75">
      <c r="A10" s="2" t="s">
        <v>2</v>
      </c>
      <c r="B10">
        <v>10.67</v>
      </c>
      <c r="C10">
        <v>11.09</v>
      </c>
      <c r="D10">
        <v>8.8</v>
      </c>
    </row>
    <row r="11" spans="1:4" ht="12.75">
      <c r="A11" s="2" t="s">
        <v>3</v>
      </c>
      <c r="B11">
        <v>0.14</v>
      </c>
      <c r="C11">
        <v>0.14</v>
      </c>
      <c r="D11">
        <v>0.12</v>
      </c>
    </row>
    <row r="12" spans="1:4" ht="12.75">
      <c r="A12" s="2" t="s">
        <v>5</v>
      </c>
      <c r="B12">
        <v>11.09</v>
      </c>
      <c r="C12">
        <v>7.94</v>
      </c>
      <c r="D12">
        <v>6.92</v>
      </c>
    </row>
    <row r="13" spans="1:4" ht="12.75">
      <c r="A13" s="2" t="s">
        <v>4</v>
      </c>
      <c r="B13">
        <v>10.16</v>
      </c>
      <c r="C13">
        <v>11.72</v>
      </c>
      <c r="D13">
        <v>10.6</v>
      </c>
    </row>
    <row r="14" spans="1:4" ht="12.75">
      <c r="A14" s="2" t="s">
        <v>56</v>
      </c>
      <c r="B14">
        <v>0.98</v>
      </c>
      <c r="C14">
        <v>0.78</v>
      </c>
      <c r="D14">
        <v>1.18</v>
      </c>
    </row>
    <row r="15" spans="1:4" ht="12.75">
      <c r="A15" s="2" t="s">
        <v>57</v>
      </c>
      <c r="B15">
        <v>0.54</v>
      </c>
      <c r="C15">
        <v>0.46</v>
      </c>
      <c r="D15">
        <v>0.88</v>
      </c>
    </row>
    <row r="16" spans="1:4" ht="12.75">
      <c r="A16" s="2" t="s">
        <v>58</v>
      </c>
      <c r="B16">
        <v>1.14</v>
      </c>
      <c r="C16">
        <v>0.42</v>
      </c>
      <c r="D16">
        <v>0.76</v>
      </c>
    </row>
    <row r="17" spans="1:2" ht="12.75">
      <c r="A17" s="2" t="s">
        <v>78</v>
      </c>
      <c r="B17">
        <v>0.33</v>
      </c>
    </row>
    <row r="18" ht="12.75">
      <c r="A18" s="3" t="s">
        <v>6</v>
      </c>
    </row>
    <row r="19" ht="12.75">
      <c r="A19" s="3"/>
    </row>
    <row r="20" spans="1:4" ht="12.75">
      <c r="A20" s="2" t="s">
        <v>60</v>
      </c>
      <c r="B20">
        <v>25</v>
      </c>
      <c r="C20">
        <v>28</v>
      </c>
      <c r="D20">
        <v>18</v>
      </c>
    </row>
    <row r="21" spans="1:4" ht="12.75">
      <c r="A21" s="2" t="s">
        <v>7</v>
      </c>
      <c r="B21">
        <v>36</v>
      </c>
      <c r="C21">
        <v>61</v>
      </c>
      <c r="D21">
        <v>36</v>
      </c>
    </row>
    <row r="22" spans="1:4" ht="12.75">
      <c r="A22" s="2" t="s">
        <v>8</v>
      </c>
      <c r="B22">
        <v>992</v>
      </c>
      <c r="C22">
        <v>1310</v>
      </c>
      <c r="D22">
        <v>811</v>
      </c>
    </row>
    <row r="23" spans="1:4" ht="12.75">
      <c r="A23" s="2" t="s">
        <v>9</v>
      </c>
      <c r="B23">
        <v>31</v>
      </c>
      <c r="C23">
        <v>19</v>
      </c>
      <c r="D23">
        <v>12</v>
      </c>
    </row>
    <row r="24" spans="1:4" ht="12.75">
      <c r="A24" s="2" t="s">
        <v>10</v>
      </c>
      <c r="B24">
        <v>204</v>
      </c>
      <c r="C24">
        <v>82</v>
      </c>
      <c r="D24">
        <v>58</v>
      </c>
    </row>
    <row r="25" spans="1:4" ht="12.75">
      <c r="A25" s="2" t="s">
        <v>11</v>
      </c>
      <c r="B25">
        <v>9</v>
      </c>
      <c r="C25" t="s">
        <v>119</v>
      </c>
      <c r="D25" t="s">
        <v>119</v>
      </c>
    </row>
    <row r="26" spans="1:4" ht="12.75">
      <c r="A26" s="2" t="s">
        <v>12</v>
      </c>
      <c r="B26">
        <v>31</v>
      </c>
      <c r="C26" t="s">
        <v>120</v>
      </c>
      <c r="D26" t="s">
        <v>120</v>
      </c>
    </row>
    <row r="27" ht="12.75">
      <c r="A27" s="2" t="s">
        <v>13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spans="1:4" ht="12.75">
      <c r="A31" s="2" t="s">
        <v>17</v>
      </c>
      <c r="B31">
        <v>13.7</v>
      </c>
      <c r="C31">
        <v>10</v>
      </c>
      <c r="D31">
        <v>20</v>
      </c>
    </row>
    <row r="32" spans="1:4" ht="12.75">
      <c r="A32" s="2" t="s">
        <v>18</v>
      </c>
      <c r="B32">
        <v>359</v>
      </c>
      <c r="C32">
        <v>214</v>
      </c>
      <c r="D32">
        <v>230</v>
      </c>
    </row>
    <row r="33" spans="1:4" ht="12.75">
      <c r="A33" s="2" t="s">
        <v>19</v>
      </c>
      <c r="B33">
        <v>532</v>
      </c>
      <c r="C33">
        <v>162.5</v>
      </c>
      <c r="D33">
        <v>338</v>
      </c>
    </row>
    <row r="34" spans="1:4" ht="12.75">
      <c r="A34" s="2" t="s">
        <v>20</v>
      </c>
      <c r="B34">
        <v>2835</v>
      </c>
      <c r="C34">
        <v>596</v>
      </c>
      <c r="D34">
        <v>1397</v>
      </c>
    </row>
    <row r="35" spans="1:4" ht="12.75">
      <c r="A35" s="2" t="s">
        <v>21</v>
      </c>
      <c r="B35">
        <v>124</v>
      </c>
      <c r="C35">
        <v>18</v>
      </c>
      <c r="D35">
        <v>112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4" ht="12.75">
      <c r="A46" s="2" t="s">
        <v>29</v>
      </c>
      <c r="B46">
        <v>0.8</v>
      </c>
      <c r="C46">
        <v>0.4</v>
      </c>
      <c r="D46">
        <v>0.9</v>
      </c>
    </row>
    <row r="47" spans="1:4" ht="12.75">
      <c r="A47" s="2" t="s">
        <v>30</v>
      </c>
      <c r="B47">
        <v>1520</v>
      </c>
      <c r="C47">
        <v>593</v>
      </c>
      <c r="D47">
        <v>1351</v>
      </c>
    </row>
    <row r="48" spans="1:4" ht="12.75">
      <c r="A48" s="2" t="s">
        <v>31</v>
      </c>
      <c r="B48">
        <v>170</v>
      </c>
      <c r="C48">
        <v>52</v>
      </c>
      <c r="D48">
        <v>113</v>
      </c>
    </row>
    <row r="49" spans="1:4" ht="12.75">
      <c r="A49" s="2" t="s">
        <v>32</v>
      </c>
      <c r="B49">
        <v>427</v>
      </c>
      <c r="C49">
        <v>139</v>
      </c>
      <c r="D49">
        <v>297</v>
      </c>
    </row>
    <row r="50" spans="1:4" ht="12.75">
      <c r="A50" s="2" t="s">
        <v>33</v>
      </c>
      <c r="B50">
        <v>57.45</v>
      </c>
      <c r="C50">
        <v>17.1</v>
      </c>
      <c r="D50">
        <v>35.6</v>
      </c>
    </row>
    <row r="51" spans="1:4" ht="12.75">
      <c r="A51" s="2" t="s">
        <v>34</v>
      </c>
      <c r="B51">
        <v>256.5</v>
      </c>
      <c r="C51">
        <v>76.9</v>
      </c>
      <c r="D51">
        <v>162</v>
      </c>
    </row>
    <row r="52" spans="1:4" ht="12.75">
      <c r="A52" s="2" t="s">
        <v>35</v>
      </c>
      <c r="B52">
        <v>70.15</v>
      </c>
      <c r="C52">
        <v>21.9</v>
      </c>
      <c r="D52">
        <v>44.9</v>
      </c>
    </row>
    <row r="53" spans="1:4" ht="12.75">
      <c r="A53" s="2" t="s">
        <v>36</v>
      </c>
      <c r="B53">
        <v>4.2</v>
      </c>
      <c r="C53">
        <v>2.43</v>
      </c>
      <c r="D53">
        <v>2.45</v>
      </c>
    </row>
    <row r="54" spans="1:4" ht="12.75">
      <c r="A54" s="2" t="s">
        <v>37</v>
      </c>
      <c r="B54">
        <v>86.4</v>
      </c>
      <c r="C54">
        <v>25.3</v>
      </c>
      <c r="D54">
        <v>50.4</v>
      </c>
    </row>
    <row r="55" spans="1:4" ht="12.75">
      <c r="A55" s="2" t="s">
        <v>38</v>
      </c>
      <c r="B55">
        <v>15.1</v>
      </c>
      <c r="C55">
        <v>5.08</v>
      </c>
      <c r="D55">
        <v>10.5</v>
      </c>
    </row>
    <row r="56" spans="1:4" ht="12.75">
      <c r="A56" s="2" t="s">
        <v>39</v>
      </c>
      <c r="B56">
        <v>94.15</v>
      </c>
      <c r="C56">
        <v>30.7</v>
      </c>
      <c r="D56">
        <v>63.9</v>
      </c>
    </row>
    <row r="57" spans="1:4" ht="12.75">
      <c r="A57" s="2" t="s">
        <v>40</v>
      </c>
      <c r="B57">
        <v>21.3</v>
      </c>
      <c r="C57">
        <v>6.36</v>
      </c>
      <c r="D57">
        <v>13</v>
      </c>
    </row>
    <row r="58" spans="1:4" ht="12.75">
      <c r="A58" s="2" t="s">
        <v>41</v>
      </c>
      <c r="B58">
        <v>58.05</v>
      </c>
      <c r="C58">
        <v>18.6</v>
      </c>
      <c r="D58">
        <v>39.3</v>
      </c>
    </row>
    <row r="59" spans="1:4" ht="12.75">
      <c r="A59" s="2" t="s">
        <v>42</v>
      </c>
      <c r="B59">
        <v>9.13</v>
      </c>
      <c r="C59">
        <v>2.72</v>
      </c>
      <c r="D59">
        <v>5.96</v>
      </c>
    </row>
    <row r="60" spans="1:4" ht="12.75">
      <c r="A60" s="2" t="s">
        <v>43</v>
      </c>
      <c r="B60">
        <v>54.65</v>
      </c>
      <c r="C60">
        <v>16.9</v>
      </c>
      <c r="D60">
        <v>36</v>
      </c>
    </row>
    <row r="61" spans="1:4" ht="12.75">
      <c r="A61" s="2" t="s">
        <v>44</v>
      </c>
      <c r="B61">
        <v>7.64</v>
      </c>
      <c r="C61">
        <v>2.53</v>
      </c>
      <c r="D61">
        <v>5.24</v>
      </c>
    </row>
    <row r="62" spans="1:4" ht="12.75">
      <c r="A62" s="2" t="s">
        <v>45</v>
      </c>
      <c r="B62">
        <v>64.3</v>
      </c>
      <c r="C62">
        <v>14.8</v>
      </c>
      <c r="D62">
        <v>34.7</v>
      </c>
    </row>
    <row r="63" spans="1:4" ht="12.75">
      <c r="A63" s="2" t="s">
        <v>46</v>
      </c>
      <c r="B63">
        <v>7.1</v>
      </c>
      <c r="C63">
        <v>2.14</v>
      </c>
      <c r="D63">
        <v>4.16</v>
      </c>
    </row>
    <row r="64" spans="1:4" ht="12.75">
      <c r="A64" s="2" t="s">
        <v>47</v>
      </c>
      <c r="B64">
        <v>3450</v>
      </c>
      <c r="C64">
        <v>1300</v>
      </c>
      <c r="D64">
        <v>2500</v>
      </c>
    </row>
    <row r="65" ht="12.75">
      <c r="A65" s="2" t="s">
        <v>48</v>
      </c>
    </row>
    <row r="66" ht="12.75">
      <c r="A66" s="2" t="s">
        <v>49</v>
      </c>
    </row>
    <row r="67" spans="1:2" ht="12.75">
      <c r="A67" s="2" t="s">
        <v>50</v>
      </c>
      <c r="B67">
        <v>4.2</v>
      </c>
    </row>
    <row r="68" ht="12.75">
      <c r="A68" s="2" t="s">
        <v>63</v>
      </c>
    </row>
    <row r="69" spans="1:2" ht="12.75">
      <c r="A69" s="2" t="s">
        <v>51</v>
      </c>
      <c r="B69">
        <v>6</v>
      </c>
    </row>
    <row r="70" spans="1:4" ht="12.75">
      <c r="A70" s="2" t="s">
        <v>52</v>
      </c>
      <c r="B70">
        <v>32.7</v>
      </c>
      <c r="C70">
        <v>8.44</v>
      </c>
      <c r="D70">
        <v>21.7</v>
      </c>
    </row>
    <row r="71" spans="1:4" ht="12.75">
      <c r="A71" s="2" t="s">
        <v>53</v>
      </c>
      <c r="B71">
        <v>8.6</v>
      </c>
      <c r="C71">
        <v>2.27</v>
      </c>
      <c r="D71">
        <v>5.83</v>
      </c>
    </row>
    <row r="72" ht="12.75">
      <c r="A72" s="3" t="s">
        <v>160</v>
      </c>
    </row>
    <row r="73" ht="12.75">
      <c r="A73" s="3"/>
    </row>
    <row r="74" ht="12.75">
      <c r="A74" s="4" t="s">
        <v>126</v>
      </c>
    </row>
    <row r="75" ht="12.75">
      <c r="A75" s="2" t="s">
        <v>71</v>
      </c>
    </row>
    <row r="76" ht="12.75">
      <c r="A76" s="2" t="s">
        <v>66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ht="12.75">
      <c r="A82" s="2" t="s">
        <v>72</v>
      </c>
    </row>
    <row r="83" ht="12.75">
      <c r="A83" s="2" t="s">
        <v>70</v>
      </c>
    </row>
    <row r="84" ht="12.75">
      <c r="A84" s="2"/>
    </row>
    <row r="85" spans="1:4" ht="12.75">
      <c r="A85" s="2" t="s">
        <v>76</v>
      </c>
      <c r="B85">
        <v>13.8</v>
      </c>
      <c r="C85" t="s">
        <v>105</v>
      </c>
      <c r="D85" t="s">
        <v>105</v>
      </c>
    </row>
    <row r="86" ht="12.75">
      <c r="A86" s="2" t="s">
        <v>77</v>
      </c>
    </row>
    <row r="87" ht="12.75">
      <c r="A87" s="2" t="s">
        <v>75</v>
      </c>
    </row>
    <row r="88" ht="12.75">
      <c r="A88" s="2" t="s">
        <v>74</v>
      </c>
    </row>
    <row r="90" ht="12.75">
      <c r="A90" s="2" t="s">
        <v>118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1785" topLeftCell="BM66" activePane="bottomLeft" state="split"/>
      <selection pane="topLeft" activeCell="B6" sqref="B6"/>
      <selection pane="bottomLeft" activeCell="A73" sqref="A73"/>
    </sheetView>
  </sheetViews>
  <sheetFormatPr defaultColWidth="9.140625" defaultRowHeight="12.75"/>
  <sheetData>
    <row r="1" ht="12.75">
      <c r="A1" s="4" t="s">
        <v>116</v>
      </c>
    </row>
    <row r="2" ht="12.75">
      <c r="A2" s="1"/>
    </row>
    <row r="3" spans="1:3" ht="12.75">
      <c r="A3" s="3" t="s">
        <v>0</v>
      </c>
      <c r="B3">
        <v>1</v>
      </c>
      <c r="C3">
        <v>2</v>
      </c>
    </row>
    <row r="4" spans="1:2" ht="12.75">
      <c r="A4" s="3" t="s">
        <v>1</v>
      </c>
      <c r="B4" t="s">
        <v>123</v>
      </c>
    </row>
    <row r="5" spans="1:3" ht="12.75">
      <c r="A5" s="3" t="s">
        <v>89</v>
      </c>
      <c r="B5" t="s">
        <v>158</v>
      </c>
      <c r="C5" t="s">
        <v>157</v>
      </c>
    </row>
    <row r="6" ht="12.75">
      <c r="A6" s="3"/>
    </row>
    <row r="7" spans="1:3" ht="12.75">
      <c r="A7" s="2" t="s">
        <v>59</v>
      </c>
      <c r="B7">
        <v>44.8</v>
      </c>
      <c r="C7">
        <v>44.03</v>
      </c>
    </row>
    <row r="8" spans="1:3" ht="12.75">
      <c r="A8" s="2" t="s">
        <v>54</v>
      </c>
      <c r="B8">
        <v>1.58</v>
      </c>
      <c r="C8">
        <v>1.55</v>
      </c>
    </row>
    <row r="9" spans="1:3" ht="12.75">
      <c r="A9" s="2" t="s">
        <v>55</v>
      </c>
      <c r="B9">
        <v>17</v>
      </c>
      <c r="C9">
        <v>16.6</v>
      </c>
    </row>
    <row r="10" spans="1:3" ht="12.75">
      <c r="A10" s="2" t="s">
        <v>2</v>
      </c>
      <c r="B10">
        <v>16.2</v>
      </c>
      <c r="C10">
        <v>16.46</v>
      </c>
    </row>
    <row r="11" spans="1:3" ht="12.75">
      <c r="A11" s="2" t="s">
        <v>3</v>
      </c>
      <c r="B11">
        <v>0.26</v>
      </c>
      <c r="C11">
        <v>0.22</v>
      </c>
    </row>
    <row r="12" spans="1:3" ht="12.75">
      <c r="A12" s="2" t="s">
        <v>5</v>
      </c>
      <c r="B12">
        <v>5.97</v>
      </c>
      <c r="C12">
        <v>6.2</v>
      </c>
    </row>
    <row r="13" spans="1:3" ht="12.75">
      <c r="A13" s="2" t="s">
        <v>4</v>
      </c>
      <c r="B13">
        <v>13.6</v>
      </c>
      <c r="C13">
        <v>12.96</v>
      </c>
    </row>
    <row r="14" spans="1:3" ht="12.75">
      <c r="A14" s="2" t="s">
        <v>56</v>
      </c>
      <c r="B14">
        <v>0.26</v>
      </c>
      <c r="C14">
        <v>0.32</v>
      </c>
    </row>
    <row r="15" spans="1:3" ht="12.75">
      <c r="A15" s="2" t="s">
        <v>57</v>
      </c>
      <c r="C15">
        <v>0.06</v>
      </c>
    </row>
    <row r="16" spans="1:3" ht="12.75">
      <c r="A16" s="2" t="s">
        <v>58</v>
      </c>
      <c r="C16">
        <v>0.05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3" ht="12.75">
      <c r="A20" s="2" t="s">
        <v>60</v>
      </c>
      <c r="C20">
        <v>56</v>
      </c>
    </row>
    <row r="21" spans="1:3" ht="12.75">
      <c r="A21" s="2" t="s">
        <v>7</v>
      </c>
      <c r="C21">
        <v>60</v>
      </c>
    </row>
    <row r="22" spans="1:3" ht="12.75">
      <c r="A22" s="2" t="s">
        <v>8</v>
      </c>
      <c r="B22">
        <f>0.19/152*2*52*10000</f>
        <v>1300</v>
      </c>
      <c r="C22">
        <v>1881</v>
      </c>
    </row>
    <row r="23" spans="1:3" ht="12.75">
      <c r="A23" s="2" t="s">
        <v>9</v>
      </c>
      <c r="C23">
        <v>32</v>
      </c>
    </row>
    <row r="24" spans="1:3" ht="12.75">
      <c r="A24" s="2" t="s">
        <v>10</v>
      </c>
      <c r="C24">
        <v>212</v>
      </c>
    </row>
    <row r="25" spans="1:3" ht="12.75">
      <c r="A25" s="2" t="s">
        <v>11</v>
      </c>
      <c r="C25">
        <v>23</v>
      </c>
    </row>
    <row r="26" spans="1:3" ht="12.75">
      <c r="A26" s="2" t="s">
        <v>12</v>
      </c>
      <c r="C26">
        <v>37</v>
      </c>
    </row>
    <row r="27" spans="1:3" ht="12.75">
      <c r="A27" s="2" t="s">
        <v>13</v>
      </c>
      <c r="C27">
        <v>19.1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spans="1:3" ht="12.75">
      <c r="A31" s="2" t="s">
        <v>17</v>
      </c>
      <c r="C31">
        <v>1.34</v>
      </c>
    </row>
    <row r="32" spans="1:3" ht="12.75">
      <c r="A32" s="2" t="s">
        <v>18</v>
      </c>
      <c r="C32">
        <v>163</v>
      </c>
    </row>
    <row r="33" spans="1:3" ht="12.75">
      <c r="A33" s="2" t="s">
        <v>19</v>
      </c>
      <c r="C33">
        <v>37</v>
      </c>
    </row>
    <row r="34" spans="1:3" ht="12.75">
      <c r="A34" s="2" t="s">
        <v>20</v>
      </c>
      <c r="C34">
        <v>103</v>
      </c>
    </row>
    <row r="35" spans="1:3" ht="12.75">
      <c r="A35" s="2" t="s">
        <v>21</v>
      </c>
      <c r="C35">
        <v>1.07</v>
      </c>
    </row>
    <row r="36" ht="12.75">
      <c r="A36" s="2" t="s">
        <v>22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3" ht="12.75">
      <c r="A46" s="2" t="s">
        <v>29</v>
      </c>
      <c r="C46">
        <v>0.089</v>
      </c>
    </row>
    <row r="47" spans="1:3" ht="12.75">
      <c r="A47" s="2" t="s">
        <v>30</v>
      </c>
      <c r="C47">
        <v>81</v>
      </c>
    </row>
    <row r="48" spans="1:3" ht="12.75">
      <c r="A48" s="2" t="s">
        <v>31</v>
      </c>
      <c r="C48">
        <v>6.69</v>
      </c>
    </row>
    <row r="49" spans="1:3" ht="12.75">
      <c r="A49" s="2" t="s">
        <v>32</v>
      </c>
      <c r="C49">
        <v>13.8</v>
      </c>
    </row>
    <row r="50" spans="1:3" ht="12.75">
      <c r="A50" s="2" t="s">
        <v>33</v>
      </c>
      <c r="C50">
        <v>2.12</v>
      </c>
    </row>
    <row r="51" spans="1:3" ht="12.75">
      <c r="A51" s="2" t="s">
        <v>34</v>
      </c>
      <c r="C51">
        <v>10.7</v>
      </c>
    </row>
    <row r="52" spans="1:3" ht="12.75">
      <c r="A52" s="2" t="s">
        <v>35</v>
      </c>
      <c r="C52">
        <v>3.58</v>
      </c>
    </row>
    <row r="53" spans="1:3" ht="12.75">
      <c r="A53" s="2" t="s">
        <v>36</v>
      </c>
      <c r="C53">
        <v>1.11</v>
      </c>
    </row>
    <row r="54" spans="1:3" ht="12.75">
      <c r="A54" s="2" t="s">
        <v>37</v>
      </c>
      <c r="C54">
        <v>4.54</v>
      </c>
    </row>
    <row r="55" spans="1:3" ht="12.75">
      <c r="A55" s="2" t="s">
        <v>38</v>
      </c>
      <c r="C55">
        <v>0.905</v>
      </c>
    </row>
    <row r="56" spans="1:3" ht="12.75">
      <c r="A56" s="2" t="s">
        <v>39</v>
      </c>
      <c r="C56">
        <v>5.85</v>
      </c>
    </row>
    <row r="57" spans="1:3" ht="12.75">
      <c r="A57" s="2" t="s">
        <v>40</v>
      </c>
      <c r="C57">
        <v>1.26</v>
      </c>
    </row>
    <row r="58" spans="1:3" ht="12.75">
      <c r="A58" s="2" t="s">
        <v>41</v>
      </c>
      <c r="C58">
        <v>3.63</v>
      </c>
    </row>
    <row r="59" spans="1:3" ht="12.75">
      <c r="A59" s="2" t="s">
        <v>42</v>
      </c>
      <c r="C59">
        <v>0.532</v>
      </c>
    </row>
    <row r="60" spans="1:3" ht="12.75">
      <c r="A60" s="2" t="s">
        <v>43</v>
      </c>
      <c r="C60">
        <v>3.54</v>
      </c>
    </row>
    <row r="61" spans="1:3" ht="12.75">
      <c r="A61" s="2" t="s">
        <v>44</v>
      </c>
      <c r="C61">
        <v>0.519</v>
      </c>
    </row>
    <row r="62" spans="1:3" ht="12.75">
      <c r="A62" s="2" t="s">
        <v>45</v>
      </c>
      <c r="C62">
        <v>2.37</v>
      </c>
    </row>
    <row r="63" spans="1:3" ht="12.75">
      <c r="A63" s="2" t="s">
        <v>46</v>
      </c>
      <c r="C63">
        <v>0.103</v>
      </c>
    </row>
    <row r="64" ht="12.75">
      <c r="A64" s="2" t="s">
        <v>47</v>
      </c>
    </row>
    <row r="65" ht="12.75">
      <c r="A65" s="2" t="s">
        <v>48</v>
      </c>
    </row>
    <row r="66" ht="12.75">
      <c r="A66" s="2" t="s">
        <v>49</v>
      </c>
    </row>
    <row r="67" ht="12.75">
      <c r="A67" s="2" t="s">
        <v>50</v>
      </c>
    </row>
    <row r="68" ht="12.75">
      <c r="A68" s="2" t="s">
        <v>63</v>
      </c>
    </row>
    <row r="69" ht="12.75">
      <c r="A69" s="2" t="s">
        <v>51</v>
      </c>
    </row>
    <row r="70" spans="1:3" ht="12.75">
      <c r="A70" s="2" t="s">
        <v>52</v>
      </c>
      <c r="C70">
        <v>0.855</v>
      </c>
    </row>
    <row r="71" spans="1:3" ht="12.75">
      <c r="A71" s="2" t="s">
        <v>53</v>
      </c>
      <c r="C71">
        <v>0.321</v>
      </c>
    </row>
    <row r="72" ht="12.75">
      <c r="A72" s="3" t="s">
        <v>159</v>
      </c>
    </row>
    <row r="73" ht="12.75">
      <c r="A73" s="3"/>
    </row>
    <row r="74" ht="12.75">
      <c r="A74" s="4" t="s">
        <v>125</v>
      </c>
    </row>
    <row r="75" spans="1:3" ht="12.75">
      <c r="A75" s="2" t="s">
        <v>71</v>
      </c>
      <c r="C75">
        <v>8</v>
      </c>
    </row>
    <row r="76" spans="1:3" ht="12.75">
      <c r="A76" s="2" t="s">
        <v>66</v>
      </c>
      <c r="C76">
        <v>1.72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ht="12.75">
      <c r="A82" s="2" t="s">
        <v>72</v>
      </c>
    </row>
    <row r="83" ht="12.75">
      <c r="A83" s="2" t="s">
        <v>70</v>
      </c>
    </row>
    <row r="84" ht="12.75">
      <c r="A84" s="2"/>
    </row>
    <row r="85" spans="1:3" ht="12.75">
      <c r="A85" s="2" t="s">
        <v>76</v>
      </c>
      <c r="C85">
        <v>0.551</v>
      </c>
    </row>
    <row r="86" ht="12.75">
      <c r="A86" s="2" t="s">
        <v>77</v>
      </c>
    </row>
    <row r="87" spans="1:3" ht="12.75">
      <c r="A87" s="2" t="s">
        <v>75</v>
      </c>
      <c r="C87">
        <v>0.009</v>
      </c>
    </row>
    <row r="88" ht="12.75">
      <c r="A88" s="2" t="s">
        <v>74</v>
      </c>
    </row>
    <row r="90" ht="12.75">
      <c r="A90" s="2" t="s">
        <v>124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4">
      <pane ySplit="1275" topLeftCell="BM72" activePane="bottomLeft" state="split"/>
      <selection pane="topLeft" activeCell="A68" sqref="A68"/>
      <selection pane="bottomLeft" activeCell="F78" sqref="F78"/>
    </sheetView>
  </sheetViews>
  <sheetFormatPr defaultColWidth="9.140625" defaultRowHeight="12.75"/>
  <cols>
    <col min="1" max="1" width="12.7109375" style="0" customWidth="1"/>
  </cols>
  <sheetData>
    <row r="1" spans="1:6" ht="15.75">
      <c r="A1" s="18" t="s">
        <v>87</v>
      </c>
      <c r="B1" s="18"/>
      <c r="C1" s="18"/>
      <c r="D1" s="18"/>
      <c r="E1" s="18"/>
      <c r="F1" s="18"/>
    </row>
    <row r="2" spans="1:6" ht="12.75">
      <c r="A2" s="8"/>
      <c r="B2" s="9"/>
      <c r="C2" s="9"/>
      <c r="D2" s="9"/>
      <c r="E2" s="9"/>
      <c r="F2" s="9"/>
    </row>
    <row r="3" spans="1:7" ht="12.75">
      <c r="A3" s="10" t="s">
        <v>0</v>
      </c>
      <c r="B3" s="10">
        <v>1</v>
      </c>
      <c r="C3" s="10">
        <v>2</v>
      </c>
      <c r="D3" s="10">
        <v>2</v>
      </c>
      <c r="E3" s="10">
        <v>2</v>
      </c>
      <c r="F3" s="10">
        <v>3</v>
      </c>
      <c r="G3" s="10">
        <v>4</v>
      </c>
    </row>
    <row r="4" spans="1:7" ht="25.5">
      <c r="A4" s="10" t="s">
        <v>1</v>
      </c>
      <c r="B4" s="10">
        <v>179.6</v>
      </c>
      <c r="C4" s="10">
        <v>224</v>
      </c>
      <c r="D4" s="10">
        <v>258</v>
      </c>
      <c r="E4" s="10">
        <v>286</v>
      </c>
      <c r="F4" s="10" t="s">
        <v>88</v>
      </c>
      <c r="G4" s="10">
        <v>463.7</v>
      </c>
    </row>
    <row r="5" spans="1:7" ht="12.75">
      <c r="A5" s="10" t="s">
        <v>89</v>
      </c>
      <c r="B5" s="10" t="s">
        <v>90</v>
      </c>
      <c r="C5" s="10" t="s">
        <v>91</v>
      </c>
      <c r="D5" s="10" t="s">
        <v>91</v>
      </c>
      <c r="E5" s="10" t="s">
        <v>91</v>
      </c>
      <c r="F5" s="10" t="s">
        <v>91</v>
      </c>
      <c r="G5" s="10" t="s">
        <v>128</v>
      </c>
    </row>
    <row r="6" spans="1:6" ht="12.75">
      <c r="A6" s="10"/>
      <c r="B6" s="10"/>
      <c r="C6" s="10"/>
      <c r="D6" s="10"/>
      <c r="E6" s="10"/>
      <c r="F6" s="10"/>
    </row>
    <row r="7" spans="1:6" ht="14.25">
      <c r="A7" s="10" t="s">
        <v>92</v>
      </c>
      <c r="B7" s="10"/>
      <c r="C7" s="10">
        <v>47.28</v>
      </c>
      <c r="D7" s="10">
        <v>47.7</v>
      </c>
      <c r="E7" s="10">
        <v>48.77</v>
      </c>
      <c r="F7" s="10"/>
    </row>
    <row r="8" spans="1:6" ht="14.25">
      <c r="A8" s="10" t="s">
        <v>93</v>
      </c>
      <c r="B8" s="10">
        <v>0.7</v>
      </c>
      <c r="C8" s="10">
        <v>0.65</v>
      </c>
      <c r="D8" s="10">
        <v>0.78</v>
      </c>
      <c r="E8" s="10">
        <v>0.77</v>
      </c>
      <c r="F8" s="10"/>
    </row>
    <row r="9" spans="1:6" ht="14.25">
      <c r="A9" s="10" t="s">
        <v>94</v>
      </c>
      <c r="B9" s="10">
        <v>16.4</v>
      </c>
      <c r="C9" s="10">
        <v>16.06</v>
      </c>
      <c r="D9" s="10">
        <v>15.11</v>
      </c>
      <c r="E9" s="10">
        <v>13.6</v>
      </c>
      <c r="F9" s="10"/>
    </row>
    <row r="10" spans="1:7" ht="12.75">
      <c r="A10" s="10" t="s">
        <v>2</v>
      </c>
      <c r="B10" s="10">
        <v>14.3</v>
      </c>
      <c r="C10" s="10">
        <v>14.54</v>
      </c>
      <c r="D10" s="10">
        <v>14.02</v>
      </c>
      <c r="E10" s="10">
        <v>14.67</v>
      </c>
      <c r="F10" s="10">
        <v>13.2</v>
      </c>
      <c r="G10" s="10">
        <v>13.3</v>
      </c>
    </row>
    <row r="11" spans="1:6" ht="12.75">
      <c r="A11" s="10" t="s">
        <v>3</v>
      </c>
      <c r="B11" s="10">
        <v>0.191</v>
      </c>
      <c r="C11" s="10">
        <v>0.196</v>
      </c>
      <c r="D11" s="10">
        <v>0.205</v>
      </c>
      <c r="E11" s="10">
        <v>0.216</v>
      </c>
      <c r="F11" s="10"/>
    </row>
    <row r="12" spans="1:6" ht="12.75">
      <c r="A12" s="10" t="s">
        <v>5</v>
      </c>
      <c r="B12" s="10">
        <v>9.68</v>
      </c>
      <c r="C12" s="10">
        <v>7.62</v>
      </c>
      <c r="D12" s="10">
        <v>7.79</v>
      </c>
      <c r="E12" s="10">
        <v>8.45</v>
      </c>
      <c r="F12" s="10"/>
    </row>
    <row r="13" spans="1:7" ht="12.75">
      <c r="A13" s="10" t="s">
        <v>4</v>
      </c>
      <c r="B13" s="10">
        <v>12.2</v>
      </c>
      <c r="C13" s="10">
        <v>12.59</v>
      </c>
      <c r="D13" s="10">
        <v>12.87</v>
      </c>
      <c r="E13" s="10">
        <v>12.17</v>
      </c>
      <c r="F13" s="10">
        <v>12.7</v>
      </c>
      <c r="G13" s="10">
        <v>12.7</v>
      </c>
    </row>
    <row r="14" spans="1:7" ht="14.25">
      <c r="A14" s="10" t="s">
        <v>95</v>
      </c>
      <c r="B14" s="10">
        <v>0.379</v>
      </c>
      <c r="C14" s="10">
        <v>0.35</v>
      </c>
      <c r="D14" s="10">
        <v>0.352</v>
      </c>
      <c r="E14" s="10">
        <v>0.311</v>
      </c>
      <c r="F14" s="10">
        <v>0.4</v>
      </c>
      <c r="G14" s="10">
        <v>0.396</v>
      </c>
    </row>
    <row r="15" spans="1:6" ht="14.25">
      <c r="A15" s="10" t="s">
        <v>96</v>
      </c>
      <c r="B15" s="10">
        <v>0.0591</v>
      </c>
      <c r="C15" s="10">
        <v>0.054</v>
      </c>
      <c r="D15" s="10">
        <v>0.055</v>
      </c>
      <c r="E15" s="10">
        <v>0.064</v>
      </c>
      <c r="F15" s="10">
        <v>0.12</v>
      </c>
    </row>
    <row r="16" spans="1:6" ht="14.25">
      <c r="A16" s="10" t="s">
        <v>97</v>
      </c>
      <c r="B16" s="10"/>
      <c r="C16" s="10"/>
      <c r="D16" s="10"/>
      <c r="E16" s="10"/>
      <c r="F16" s="10"/>
    </row>
    <row r="17" spans="1:6" ht="12.75">
      <c r="A17" s="10" t="s">
        <v>78</v>
      </c>
      <c r="B17" s="10"/>
      <c r="C17" s="10"/>
      <c r="D17" s="10"/>
      <c r="E17" s="10"/>
      <c r="F17" s="10"/>
    </row>
    <row r="18" spans="1:6" ht="12.75">
      <c r="A18" s="10" t="s">
        <v>6</v>
      </c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7" ht="12.75">
      <c r="A20" s="10" t="s">
        <v>60</v>
      </c>
      <c r="B20" s="10">
        <v>32.4</v>
      </c>
      <c r="C20" s="10">
        <v>32.9</v>
      </c>
      <c r="D20" s="10">
        <v>37.3</v>
      </c>
      <c r="E20" s="10">
        <v>39.8</v>
      </c>
      <c r="F20" s="10">
        <v>28.4</v>
      </c>
      <c r="G20" s="10">
        <v>28.9</v>
      </c>
    </row>
    <row r="21" spans="1:6" ht="12.75">
      <c r="A21" s="10" t="s">
        <v>7</v>
      </c>
      <c r="B21" s="10">
        <v>99.2</v>
      </c>
      <c r="C21" s="10">
        <v>103</v>
      </c>
      <c r="D21" s="10">
        <v>127</v>
      </c>
      <c r="E21" s="10">
        <v>135</v>
      </c>
      <c r="F21" s="10"/>
    </row>
    <row r="22" spans="1:7" ht="12.75">
      <c r="A22" s="10" t="s">
        <v>8</v>
      </c>
      <c r="B22" s="10">
        <v>1847</v>
      </c>
      <c r="C22" s="10">
        <v>1790</v>
      </c>
      <c r="D22" s="10">
        <v>1770</v>
      </c>
      <c r="E22" s="10">
        <v>1850</v>
      </c>
      <c r="F22" s="10">
        <v>1764</v>
      </c>
      <c r="G22" s="6">
        <f>2610/152*2*52</f>
        <v>1785.7894736842106</v>
      </c>
    </row>
    <row r="23" spans="1:7" ht="12.75">
      <c r="A23" s="10" t="s">
        <v>9</v>
      </c>
      <c r="B23" s="10">
        <v>40.4</v>
      </c>
      <c r="C23" s="10">
        <v>42.8</v>
      </c>
      <c r="D23" s="10">
        <v>46.8</v>
      </c>
      <c r="E23" s="10">
        <v>45.7</v>
      </c>
      <c r="F23" s="10">
        <v>45.3</v>
      </c>
      <c r="G23" s="10">
        <v>45.6</v>
      </c>
    </row>
    <row r="24" spans="1:7" ht="12.75">
      <c r="A24" s="10" t="s">
        <v>10</v>
      </c>
      <c r="B24" s="10">
        <v>110</v>
      </c>
      <c r="C24" s="10">
        <v>108</v>
      </c>
      <c r="D24" s="10">
        <v>261</v>
      </c>
      <c r="E24" s="10">
        <v>166</v>
      </c>
      <c r="F24" s="10">
        <v>300</v>
      </c>
      <c r="G24" s="10">
        <v>295</v>
      </c>
    </row>
    <row r="25" spans="1:6" ht="12.75">
      <c r="A25" s="10" t="s">
        <v>11</v>
      </c>
      <c r="B25" s="10"/>
      <c r="C25" s="10"/>
      <c r="D25" s="10"/>
      <c r="E25" s="10"/>
      <c r="F25" s="10"/>
    </row>
    <row r="26" spans="1:6" ht="12.75">
      <c r="A26" s="10" t="s">
        <v>12</v>
      </c>
      <c r="B26" s="10"/>
      <c r="C26" s="10" t="s">
        <v>98</v>
      </c>
      <c r="D26" s="10" t="s">
        <v>99</v>
      </c>
      <c r="E26" s="10">
        <v>5.3</v>
      </c>
      <c r="F26" s="10"/>
    </row>
    <row r="27" spans="1:6" ht="12.75">
      <c r="A27" s="10" t="s">
        <v>13</v>
      </c>
      <c r="B27" s="10">
        <v>4.52</v>
      </c>
      <c r="C27" s="10">
        <v>4.8</v>
      </c>
      <c r="D27" s="10">
        <v>4.5</v>
      </c>
      <c r="E27" s="10">
        <v>4.1</v>
      </c>
      <c r="F27" s="10"/>
    </row>
    <row r="28" spans="1:6" ht="12.75">
      <c r="A28" s="10" t="s">
        <v>14</v>
      </c>
      <c r="B28" s="10"/>
      <c r="C28" s="10">
        <v>238</v>
      </c>
      <c r="D28" s="10">
        <v>243</v>
      </c>
      <c r="E28" s="10">
        <v>191</v>
      </c>
      <c r="F28" s="10"/>
    </row>
    <row r="29" spans="1:6" ht="12.75">
      <c r="A29" s="10" t="s">
        <v>15</v>
      </c>
      <c r="B29" s="10">
        <v>1.94</v>
      </c>
      <c r="C29" s="10"/>
      <c r="D29" s="10"/>
      <c r="E29" s="10"/>
      <c r="F29" s="10"/>
    </row>
    <row r="30" spans="1:6" ht="12.75">
      <c r="A30" s="10" t="s">
        <v>16</v>
      </c>
      <c r="B30" s="10"/>
      <c r="C30" s="10"/>
      <c r="D30" s="10"/>
      <c r="E30" s="10"/>
      <c r="F30" s="10"/>
    </row>
    <row r="31" spans="1:6" ht="12.75">
      <c r="A31" s="10" t="s">
        <v>17</v>
      </c>
      <c r="B31" s="10"/>
      <c r="C31" s="10"/>
      <c r="D31" s="10"/>
      <c r="E31" s="10"/>
      <c r="F31" s="10">
        <v>5.1</v>
      </c>
    </row>
    <row r="32" spans="1:7" ht="12.75">
      <c r="A32" s="10" t="s">
        <v>18</v>
      </c>
      <c r="B32" s="10">
        <v>120</v>
      </c>
      <c r="C32" s="10">
        <v>110</v>
      </c>
      <c r="D32" s="10">
        <v>110</v>
      </c>
      <c r="E32" s="10">
        <v>70</v>
      </c>
      <c r="F32" s="10">
        <v>119</v>
      </c>
      <c r="G32" s="10">
        <v>115</v>
      </c>
    </row>
    <row r="33" spans="1:6" ht="12.75">
      <c r="A33" s="10" t="s">
        <v>19</v>
      </c>
      <c r="B33" s="10">
        <v>30</v>
      </c>
      <c r="C33" s="10"/>
      <c r="D33" s="10"/>
      <c r="E33" s="10"/>
      <c r="F33" s="10"/>
    </row>
    <row r="34" spans="1:7" ht="12.75">
      <c r="A34" s="10" t="s">
        <v>20</v>
      </c>
      <c r="B34" s="10">
        <v>90</v>
      </c>
      <c r="C34" s="10">
        <v>137</v>
      </c>
      <c r="D34" s="10">
        <v>130</v>
      </c>
      <c r="E34" s="10" t="s">
        <v>100</v>
      </c>
      <c r="F34" s="10">
        <v>100</v>
      </c>
      <c r="G34" s="10">
        <v>95</v>
      </c>
    </row>
    <row r="35" spans="1:6" ht="12.75">
      <c r="A35" s="10" t="s">
        <v>21</v>
      </c>
      <c r="B35" s="10">
        <v>5.18</v>
      </c>
      <c r="C35" s="10"/>
      <c r="D35" s="10"/>
      <c r="E35" s="10"/>
      <c r="F35" s="10"/>
    </row>
    <row r="36" spans="1:6" ht="12.75">
      <c r="A36" s="10" t="s">
        <v>22</v>
      </c>
      <c r="B36" s="10"/>
      <c r="C36" s="10"/>
      <c r="D36" s="10"/>
      <c r="E36" s="10"/>
      <c r="F36" s="10"/>
    </row>
    <row r="37" spans="1:6" ht="12.75">
      <c r="A37" s="10" t="s">
        <v>64</v>
      </c>
      <c r="B37" s="10"/>
      <c r="C37" s="10"/>
      <c r="D37" s="10"/>
      <c r="E37" s="10"/>
      <c r="F37" s="10"/>
    </row>
    <row r="38" spans="1:6" ht="12.75">
      <c r="A38" s="10" t="s">
        <v>65</v>
      </c>
      <c r="B38" s="10"/>
      <c r="C38" s="10"/>
      <c r="D38" s="10"/>
      <c r="E38" s="10"/>
      <c r="F38" s="10"/>
    </row>
    <row r="39" spans="1:6" ht="12.75">
      <c r="A39" s="10" t="s">
        <v>23</v>
      </c>
      <c r="B39" s="10"/>
      <c r="C39" s="10"/>
      <c r="D39" s="10"/>
      <c r="E39" s="10"/>
      <c r="F39" s="10"/>
    </row>
    <row r="40" spans="1:6" ht="12.75">
      <c r="A40" s="10" t="s">
        <v>24</v>
      </c>
      <c r="B40" s="10"/>
      <c r="C40" s="10"/>
      <c r="D40" s="10"/>
      <c r="E40" s="10"/>
      <c r="F40" s="10"/>
    </row>
    <row r="41" spans="1:6" ht="12.75">
      <c r="A41" s="10" t="s">
        <v>25</v>
      </c>
      <c r="B41" s="10"/>
      <c r="C41" s="10"/>
      <c r="D41" s="10"/>
      <c r="E41" s="10" t="s">
        <v>101</v>
      </c>
      <c r="F41" s="10"/>
    </row>
    <row r="42" spans="1:6" ht="12.75">
      <c r="A42" s="10" t="s">
        <v>26</v>
      </c>
      <c r="B42" s="10"/>
      <c r="C42" s="10"/>
      <c r="D42" s="10"/>
      <c r="E42" s="10"/>
      <c r="F42" s="10"/>
    </row>
    <row r="43" spans="1:6" ht="12.75">
      <c r="A43" s="10" t="s">
        <v>61</v>
      </c>
      <c r="B43" s="10"/>
      <c r="C43" s="10"/>
      <c r="D43" s="10"/>
      <c r="E43" s="10"/>
      <c r="F43" s="10"/>
    </row>
    <row r="44" spans="1:6" ht="12.75">
      <c r="A44" s="10" t="s">
        <v>27</v>
      </c>
      <c r="B44" s="10"/>
      <c r="C44" s="10"/>
      <c r="D44" s="10"/>
      <c r="E44" s="10"/>
      <c r="F44" s="10"/>
    </row>
    <row r="45" spans="1:6" ht="12.75">
      <c r="A45" s="10" t="s">
        <v>28</v>
      </c>
      <c r="B45" s="10"/>
      <c r="C45" s="10"/>
      <c r="D45" s="10"/>
      <c r="E45" s="10"/>
      <c r="F45" s="10"/>
    </row>
    <row r="46" spans="1:7" ht="12.75">
      <c r="A46" s="10" t="s">
        <v>29</v>
      </c>
      <c r="B46" s="10"/>
      <c r="C46" s="10"/>
      <c r="D46" s="10"/>
      <c r="E46" s="10"/>
      <c r="F46" s="10">
        <v>0.09</v>
      </c>
      <c r="G46" t="s">
        <v>129</v>
      </c>
    </row>
    <row r="47" spans="1:7" ht="12.75">
      <c r="A47" s="10" t="s">
        <v>30</v>
      </c>
      <c r="B47" s="10">
        <v>72</v>
      </c>
      <c r="C47" s="10">
        <v>84</v>
      </c>
      <c r="D47" s="10">
        <v>68</v>
      </c>
      <c r="E47" s="10">
        <v>59</v>
      </c>
      <c r="F47" s="10">
        <v>78</v>
      </c>
      <c r="G47" s="10">
        <v>76</v>
      </c>
    </row>
    <row r="48" spans="1:7" ht="12.75">
      <c r="A48" s="10" t="s">
        <v>31</v>
      </c>
      <c r="B48" s="10">
        <v>6.26</v>
      </c>
      <c r="C48" s="10">
        <v>6.5</v>
      </c>
      <c r="D48" s="10">
        <v>6</v>
      </c>
      <c r="E48" s="10">
        <v>5.5</v>
      </c>
      <c r="F48" s="10">
        <v>6.77</v>
      </c>
      <c r="G48" s="10">
        <v>6.66</v>
      </c>
    </row>
    <row r="49" spans="1:7" ht="12.75">
      <c r="A49" s="10" t="s">
        <v>32</v>
      </c>
      <c r="B49" s="10">
        <v>18</v>
      </c>
      <c r="C49" s="10">
        <v>14.7</v>
      </c>
      <c r="D49" s="10">
        <v>13.5</v>
      </c>
      <c r="E49" s="10">
        <v>13.9</v>
      </c>
      <c r="F49" s="10">
        <v>18.1</v>
      </c>
      <c r="G49" s="10">
        <v>17.8</v>
      </c>
    </row>
    <row r="50" spans="1:6" ht="12.75">
      <c r="A50" s="10" t="s">
        <v>33</v>
      </c>
      <c r="B50" s="10"/>
      <c r="C50" s="10"/>
      <c r="D50" s="10"/>
      <c r="E50" s="10"/>
      <c r="F50" s="10"/>
    </row>
    <row r="51" spans="1:7" ht="12.75">
      <c r="A51" s="10" t="s">
        <v>34</v>
      </c>
      <c r="B51" s="10">
        <v>10.2</v>
      </c>
      <c r="C51" s="10">
        <v>9</v>
      </c>
      <c r="D51" s="10">
        <v>9.7</v>
      </c>
      <c r="E51" s="10">
        <v>9.8</v>
      </c>
      <c r="F51" s="10">
        <v>10</v>
      </c>
      <c r="G51" s="10">
        <v>10</v>
      </c>
    </row>
    <row r="52" spans="1:7" ht="12.75">
      <c r="A52" s="10" t="s">
        <v>35</v>
      </c>
      <c r="B52" s="10">
        <v>3.09</v>
      </c>
      <c r="C52" s="10">
        <v>3.09</v>
      </c>
      <c r="D52" s="10">
        <v>3.04</v>
      </c>
      <c r="E52" s="10">
        <v>3.02</v>
      </c>
      <c r="F52" s="10">
        <v>3.21</v>
      </c>
      <c r="G52" s="10">
        <v>3.17</v>
      </c>
    </row>
    <row r="53" spans="1:7" ht="12.75">
      <c r="A53" s="10" t="s">
        <v>36</v>
      </c>
      <c r="B53" s="10">
        <v>0.814</v>
      </c>
      <c r="C53" s="10">
        <v>0.85</v>
      </c>
      <c r="D53" s="10">
        <v>0.8</v>
      </c>
      <c r="E53" s="10">
        <v>0.75</v>
      </c>
      <c r="F53" s="10">
        <v>0.85</v>
      </c>
      <c r="G53" s="10">
        <v>0.83</v>
      </c>
    </row>
    <row r="54" spans="1:6" ht="12.75">
      <c r="A54" s="10" t="s">
        <v>37</v>
      </c>
      <c r="B54" s="10">
        <v>5.08</v>
      </c>
      <c r="C54" s="10"/>
      <c r="D54" s="10"/>
      <c r="E54" s="10"/>
      <c r="F54" s="10"/>
    </row>
    <row r="55" spans="1:7" ht="12.75">
      <c r="A55" s="10" t="s">
        <v>38</v>
      </c>
      <c r="B55" s="10">
        <v>0.634</v>
      </c>
      <c r="C55" s="10">
        <v>0.64</v>
      </c>
      <c r="D55" s="10">
        <v>0.62</v>
      </c>
      <c r="E55" s="10">
        <v>0.68</v>
      </c>
      <c r="F55" s="10">
        <v>0.68</v>
      </c>
      <c r="G55" s="10">
        <v>0.68</v>
      </c>
    </row>
    <row r="56" spans="1:6" ht="12.75">
      <c r="A56" s="10" t="s">
        <v>39</v>
      </c>
      <c r="B56" s="10">
        <v>4.1</v>
      </c>
      <c r="C56" s="10">
        <v>4.3</v>
      </c>
      <c r="D56" s="10">
        <v>4.1</v>
      </c>
      <c r="E56" s="10">
        <v>4.4</v>
      </c>
      <c r="F56" s="10"/>
    </row>
    <row r="57" spans="1:6" ht="12.75">
      <c r="A57" s="10" t="s">
        <v>40</v>
      </c>
      <c r="B57" s="10">
        <v>0.93</v>
      </c>
      <c r="C57" s="10">
        <v>0.86</v>
      </c>
      <c r="D57" s="10">
        <v>0.78</v>
      </c>
      <c r="E57" s="10">
        <v>0.96</v>
      </c>
      <c r="F57" s="10"/>
    </row>
    <row r="58" spans="1:6" ht="12.75">
      <c r="A58" s="10" t="s">
        <v>41</v>
      </c>
      <c r="B58" s="10"/>
      <c r="C58" s="10"/>
      <c r="D58" s="10"/>
      <c r="E58" s="10"/>
      <c r="F58" s="10"/>
    </row>
    <row r="59" spans="1:6" ht="12.75">
      <c r="A59" s="10" t="s">
        <v>42</v>
      </c>
      <c r="B59" s="10">
        <v>0.41</v>
      </c>
      <c r="C59" s="10"/>
      <c r="D59" s="10"/>
      <c r="E59" s="10"/>
      <c r="F59" s="10"/>
    </row>
    <row r="60" spans="1:7" ht="12.75">
      <c r="A60" s="10" t="s">
        <v>43</v>
      </c>
      <c r="B60" s="10">
        <v>2.44</v>
      </c>
      <c r="C60" s="10">
        <v>2.4</v>
      </c>
      <c r="D60" s="10">
        <v>2.37</v>
      </c>
      <c r="E60" s="10">
        <v>2.37</v>
      </c>
      <c r="F60" s="10">
        <v>2.45</v>
      </c>
      <c r="G60" s="10">
        <v>2.44</v>
      </c>
    </row>
    <row r="61" spans="1:7" ht="12.75">
      <c r="A61" s="10" t="s">
        <v>44</v>
      </c>
      <c r="B61" s="10">
        <v>0.354</v>
      </c>
      <c r="C61" s="10">
        <v>0.37</v>
      </c>
      <c r="D61" s="10">
        <v>0.36</v>
      </c>
      <c r="E61" s="10">
        <v>0.34</v>
      </c>
      <c r="F61" s="10">
        <v>0.342</v>
      </c>
      <c r="G61" s="10">
        <v>0.341</v>
      </c>
    </row>
    <row r="62" spans="1:7" ht="12.75">
      <c r="A62" s="10" t="s">
        <v>45</v>
      </c>
      <c r="B62" s="10">
        <v>2.29</v>
      </c>
      <c r="C62" s="10">
        <v>2.24</v>
      </c>
      <c r="D62" s="10">
        <v>2.18</v>
      </c>
      <c r="E62" s="10">
        <v>2.08</v>
      </c>
      <c r="F62" s="10">
        <v>2.54</v>
      </c>
      <c r="G62" s="10">
        <v>2.51</v>
      </c>
    </row>
    <row r="63" spans="1:7" ht="12.75">
      <c r="A63" s="10" t="s">
        <v>46</v>
      </c>
      <c r="B63" s="10">
        <v>0.29</v>
      </c>
      <c r="C63" s="10">
        <v>0.28</v>
      </c>
      <c r="D63" s="10">
        <v>0.28</v>
      </c>
      <c r="E63" s="10">
        <v>0.26</v>
      </c>
      <c r="F63" s="10">
        <v>0.33</v>
      </c>
      <c r="G63" s="10">
        <v>0.32</v>
      </c>
    </row>
    <row r="64" spans="1:6" ht="12.75">
      <c r="A64" s="10" t="s">
        <v>47</v>
      </c>
      <c r="B64" s="10"/>
      <c r="C64" s="10"/>
      <c r="D64" s="10"/>
      <c r="E64" s="10"/>
      <c r="F64" s="10"/>
    </row>
    <row r="65" spans="1:6" ht="12.75">
      <c r="A65" s="10" t="s">
        <v>48</v>
      </c>
      <c r="B65" s="10"/>
      <c r="C65" s="10">
        <v>0.21</v>
      </c>
      <c r="D65" s="10">
        <v>0.61</v>
      </c>
      <c r="E65" s="10">
        <v>0.53</v>
      </c>
      <c r="F65" s="10"/>
    </row>
    <row r="66" spans="1:6" ht="12.75">
      <c r="A66" s="10" t="s">
        <v>49</v>
      </c>
      <c r="B66" s="10"/>
      <c r="C66" s="10">
        <v>2.9</v>
      </c>
      <c r="D66" s="10">
        <v>9.3</v>
      </c>
      <c r="E66" s="10">
        <v>5.9</v>
      </c>
      <c r="F66" s="10"/>
    </row>
    <row r="67" spans="1:7" ht="12.75">
      <c r="A67" s="10" t="s">
        <v>50</v>
      </c>
      <c r="B67" s="10">
        <v>3</v>
      </c>
      <c r="C67" s="10">
        <v>4</v>
      </c>
      <c r="D67" s="10">
        <v>9.7</v>
      </c>
      <c r="E67" s="10">
        <v>6.4</v>
      </c>
      <c r="F67" s="10">
        <v>10.5</v>
      </c>
      <c r="G67" s="10">
        <v>10.7</v>
      </c>
    </row>
    <row r="68" spans="1:6" ht="12.75">
      <c r="A68" s="10" t="s">
        <v>63</v>
      </c>
      <c r="B68" s="10"/>
      <c r="C68" s="10"/>
      <c r="D68" s="10"/>
      <c r="E68" s="10"/>
      <c r="F68" s="10"/>
    </row>
    <row r="69" spans="1:7" ht="12.75">
      <c r="A69" s="10" t="s">
        <v>51</v>
      </c>
      <c r="B69" s="10" t="s">
        <v>102</v>
      </c>
      <c r="C69" s="10">
        <v>1.07</v>
      </c>
      <c r="D69" s="10">
        <v>2.6</v>
      </c>
      <c r="E69" s="10">
        <v>1.7</v>
      </c>
      <c r="F69" s="10">
        <v>2.8</v>
      </c>
      <c r="G69" s="10">
        <v>3</v>
      </c>
    </row>
    <row r="70" spans="1:7" ht="12.75">
      <c r="A70" s="10" t="s">
        <v>52</v>
      </c>
      <c r="B70" s="10">
        <v>0.94</v>
      </c>
      <c r="C70" s="10">
        <v>0.95</v>
      </c>
      <c r="D70" s="10">
        <v>0.76</v>
      </c>
      <c r="E70" s="10">
        <v>0.72</v>
      </c>
      <c r="F70" s="10">
        <v>1.04</v>
      </c>
      <c r="G70" s="10">
        <v>1.03</v>
      </c>
    </row>
    <row r="71" spans="1:7" ht="12.75">
      <c r="A71" s="10" t="s">
        <v>53</v>
      </c>
      <c r="B71" s="10">
        <v>0.29</v>
      </c>
      <c r="C71" s="10">
        <v>0.23</v>
      </c>
      <c r="D71" s="10">
        <v>0.18</v>
      </c>
      <c r="E71" s="10">
        <v>0.17</v>
      </c>
      <c r="F71" s="10">
        <v>0.27</v>
      </c>
      <c r="G71" s="10">
        <v>0.26</v>
      </c>
    </row>
    <row r="72" spans="1:7" ht="12.75">
      <c r="A72" s="10"/>
      <c r="B72" s="10"/>
      <c r="C72" s="10"/>
      <c r="D72" s="10"/>
      <c r="E72" s="10"/>
      <c r="F72" s="10"/>
      <c r="G72" s="10"/>
    </row>
    <row r="73" spans="1:6" ht="12.75">
      <c r="A73" s="20" t="s">
        <v>103</v>
      </c>
      <c r="B73" s="20"/>
      <c r="C73" s="20"/>
      <c r="D73" s="20"/>
      <c r="E73" s="20"/>
      <c r="F73" s="20"/>
    </row>
    <row r="74" ht="12.75" customHeight="1">
      <c r="A74" s="7"/>
    </row>
    <row r="75" spans="1:3" ht="15.75">
      <c r="A75" s="18" t="s">
        <v>104</v>
      </c>
      <c r="B75" s="18"/>
      <c r="C75" s="18"/>
    </row>
    <row r="76" spans="1:3" ht="15.75">
      <c r="A76" s="7" t="s">
        <v>0</v>
      </c>
      <c r="B76" s="7">
        <v>1</v>
      </c>
      <c r="C76" s="11"/>
    </row>
    <row r="77" spans="1:3" ht="15.75">
      <c r="A77" s="7"/>
      <c r="B77" s="7"/>
      <c r="C77" s="11"/>
    </row>
    <row r="78" spans="1:3" ht="15.75">
      <c r="A78" s="7" t="s">
        <v>71</v>
      </c>
      <c r="B78" s="7"/>
      <c r="C78" s="11"/>
    </row>
    <row r="79" spans="1:3" ht="15.75">
      <c r="A79" s="7" t="s">
        <v>66</v>
      </c>
      <c r="B79" s="7"/>
      <c r="C79" s="11"/>
    </row>
    <row r="80" spans="1:3" ht="15.75">
      <c r="A80" s="7" t="s">
        <v>67</v>
      </c>
      <c r="B80" s="7"/>
      <c r="C80" s="11"/>
    </row>
    <row r="81" spans="1:3" ht="15.75">
      <c r="A81" s="7" t="s">
        <v>68</v>
      </c>
      <c r="B81" s="7"/>
      <c r="C81" s="11"/>
    </row>
    <row r="82" spans="1:3" ht="15.75">
      <c r="A82" s="7"/>
      <c r="B82" s="7"/>
      <c r="C82" s="11"/>
    </row>
    <row r="83" spans="1:3" ht="15.75">
      <c r="A83" s="7" t="s">
        <v>73</v>
      </c>
      <c r="B83" s="7" t="s">
        <v>105</v>
      </c>
      <c r="C83" s="11"/>
    </row>
    <row r="84" spans="1:3" ht="15.75">
      <c r="A84" s="7" t="s">
        <v>69</v>
      </c>
      <c r="B84" s="7">
        <v>134</v>
      </c>
      <c r="C84" s="11"/>
    </row>
    <row r="85" spans="1:3" ht="15.75">
      <c r="A85" s="7" t="s">
        <v>72</v>
      </c>
      <c r="B85" s="7">
        <v>0.097</v>
      </c>
      <c r="C85" s="11"/>
    </row>
    <row r="86" spans="1:3" ht="15.75">
      <c r="A86" s="7" t="s">
        <v>70</v>
      </c>
      <c r="B86" s="7">
        <v>3</v>
      </c>
      <c r="C86" s="11"/>
    </row>
    <row r="87" spans="1:3" ht="15.75">
      <c r="A87" s="7"/>
      <c r="B87" s="7"/>
      <c r="C87" s="11"/>
    </row>
    <row r="88" spans="1:3" ht="15.75">
      <c r="A88" s="7" t="s">
        <v>76</v>
      </c>
      <c r="B88" s="7"/>
      <c r="C88" s="11"/>
    </row>
    <row r="89" spans="1:3" ht="15.75">
      <c r="A89" s="7" t="s">
        <v>77</v>
      </c>
      <c r="B89" s="7"/>
      <c r="C89" s="11"/>
    </row>
    <row r="90" spans="1:3" ht="15.75">
      <c r="A90" s="7" t="s">
        <v>75</v>
      </c>
      <c r="B90" s="7"/>
      <c r="C90" s="11"/>
    </row>
    <row r="91" spans="1:3" ht="15.75">
      <c r="A91" s="7" t="s">
        <v>74</v>
      </c>
      <c r="B91" s="7"/>
      <c r="C91" s="11"/>
    </row>
    <row r="93" ht="19.5" customHeight="1">
      <c r="A93" s="17" t="s">
        <v>130</v>
      </c>
    </row>
  </sheetData>
  <mergeCells count="1">
    <mergeCell ref="A73:F7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58">
      <selection activeCell="A74" sqref="A74"/>
    </sheetView>
  </sheetViews>
  <sheetFormatPr defaultColWidth="9.140625" defaultRowHeight="12.75"/>
  <cols>
    <col min="1" max="1" width="12.7109375" style="0" customWidth="1"/>
  </cols>
  <sheetData>
    <row r="1" spans="1:6" ht="15.75">
      <c r="A1" s="21" t="s">
        <v>115</v>
      </c>
      <c r="B1" s="21"/>
      <c r="C1" s="21"/>
      <c r="D1" s="21"/>
      <c r="E1" s="21"/>
      <c r="F1" s="21"/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2.75">
      <c r="A73" s="10" t="s">
        <v>156</v>
      </c>
    </row>
    <row r="74" ht="15.75">
      <c r="A74" s="7"/>
    </row>
    <row r="75" ht="15.75">
      <c r="A75" s="18" t="s">
        <v>155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17" t="s">
        <v>143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2085" topLeftCell="BM67" activePane="topLeft" state="split"/>
      <selection pane="topLeft" activeCell="J3" sqref="J3"/>
      <selection pane="bottomLeft" activeCell="A73" sqref="A73"/>
    </sheetView>
  </sheetViews>
  <sheetFormatPr defaultColWidth="9.140625" defaultRowHeight="12.75"/>
  <cols>
    <col min="1" max="1" width="8.7109375" style="0" customWidth="1"/>
    <col min="5" max="5" width="11.28125" style="0" customWidth="1"/>
  </cols>
  <sheetData>
    <row r="1" ht="15">
      <c r="A1" s="5" t="s">
        <v>140</v>
      </c>
    </row>
    <row r="2" spans="1:7" s="2" customFormat="1" ht="12.75">
      <c r="A2" s="24"/>
      <c r="B2" s="14"/>
      <c r="C2" s="14"/>
      <c r="D2" s="14"/>
      <c r="E2" s="14"/>
      <c r="F2" s="13">
        <v>87521</v>
      </c>
      <c r="G2" s="13">
        <v>96008</v>
      </c>
    </row>
    <row r="3" spans="1:7" ht="12.75">
      <c r="A3" s="25" t="s">
        <v>0</v>
      </c>
      <c r="B3" s="13">
        <v>1</v>
      </c>
      <c r="C3" s="13">
        <v>1</v>
      </c>
      <c r="D3" s="13">
        <v>1</v>
      </c>
      <c r="E3" s="13">
        <v>2</v>
      </c>
      <c r="F3" s="13">
        <v>3</v>
      </c>
      <c r="G3" s="13">
        <v>3</v>
      </c>
    </row>
    <row r="4" spans="1:7" ht="12.75">
      <c r="A4" s="25" t="s">
        <v>1</v>
      </c>
      <c r="B4" s="13" t="s">
        <v>108</v>
      </c>
      <c r="C4" s="13" t="s">
        <v>109</v>
      </c>
      <c r="D4" s="13" t="s">
        <v>110</v>
      </c>
      <c r="E4" s="13"/>
      <c r="F4" s="13">
        <v>373.2</v>
      </c>
      <c r="G4" s="13">
        <v>503.6</v>
      </c>
    </row>
    <row r="5" spans="1:7" ht="12.75">
      <c r="A5" s="25" t="s">
        <v>89</v>
      </c>
      <c r="B5" s="13" t="s">
        <v>154</v>
      </c>
      <c r="C5" s="13" t="s">
        <v>154</v>
      </c>
      <c r="D5" s="13" t="s">
        <v>154</v>
      </c>
      <c r="E5" s="13" t="s">
        <v>128</v>
      </c>
      <c r="F5" s="13" t="s">
        <v>128</v>
      </c>
      <c r="G5" s="13" t="s">
        <v>128</v>
      </c>
    </row>
    <row r="6" ht="12.75">
      <c r="A6" s="3"/>
    </row>
    <row r="7" spans="1:5" ht="12.75">
      <c r="A7" s="2" t="s">
        <v>59</v>
      </c>
      <c r="B7">
        <v>46.5</v>
      </c>
      <c r="E7">
        <v>47.9</v>
      </c>
    </row>
    <row r="8" spans="1:5" ht="12.75">
      <c r="A8" s="2" t="s">
        <v>54</v>
      </c>
      <c r="B8">
        <v>0.75</v>
      </c>
      <c r="E8">
        <v>0.97</v>
      </c>
    </row>
    <row r="9" spans="1:5" ht="12.75">
      <c r="A9" s="2" t="s">
        <v>55</v>
      </c>
      <c r="B9">
        <v>13</v>
      </c>
      <c r="E9">
        <v>13.2</v>
      </c>
    </row>
    <row r="10" spans="1:7" ht="12.75">
      <c r="A10" s="2" t="s">
        <v>2</v>
      </c>
      <c r="B10">
        <v>18.1</v>
      </c>
      <c r="E10">
        <v>18.8</v>
      </c>
      <c r="F10">
        <v>16.64</v>
      </c>
      <c r="G10">
        <v>18.66</v>
      </c>
    </row>
    <row r="11" spans="1:5" ht="12.75">
      <c r="A11" s="2" t="s">
        <v>3</v>
      </c>
      <c r="B11">
        <v>0.24</v>
      </c>
      <c r="E11">
        <v>0.24</v>
      </c>
    </row>
    <row r="12" spans="1:5" ht="12.75">
      <c r="A12" s="2" t="s">
        <v>5</v>
      </c>
      <c r="B12">
        <v>7.72</v>
      </c>
      <c r="E12">
        <v>6.79</v>
      </c>
    </row>
    <row r="13" spans="1:7" ht="12.75">
      <c r="A13" s="2" t="s">
        <v>4</v>
      </c>
      <c r="B13">
        <v>11.2</v>
      </c>
      <c r="E13">
        <v>11.6</v>
      </c>
      <c r="F13">
        <v>12.8</v>
      </c>
      <c r="G13">
        <v>11.9</v>
      </c>
    </row>
    <row r="14" spans="1:7" ht="12.75">
      <c r="A14" s="2" t="s">
        <v>56</v>
      </c>
      <c r="B14">
        <v>0.36</v>
      </c>
      <c r="E14">
        <v>0.42</v>
      </c>
      <c r="F14">
        <v>0.403</v>
      </c>
      <c r="G14">
        <v>0.387</v>
      </c>
    </row>
    <row r="15" spans="1:5" ht="12.75">
      <c r="A15" s="2" t="s">
        <v>57</v>
      </c>
      <c r="B15">
        <v>0.05</v>
      </c>
      <c r="E15">
        <v>0.06</v>
      </c>
    </row>
    <row r="16" spans="1:2" ht="12.75">
      <c r="A16" s="2" t="s">
        <v>58</v>
      </c>
      <c r="B16">
        <v>0.07</v>
      </c>
    </row>
    <row r="17" ht="12.75">
      <c r="A17" s="2" t="s">
        <v>78</v>
      </c>
    </row>
    <row r="18" ht="12.75">
      <c r="A18" s="3" t="s">
        <v>6</v>
      </c>
    </row>
    <row r="19" ht="12.75">
      <c r="A19" s="3"/>
    </row>
    <row r="20" spans="1:7" ht="12.75">
      <c r="A20" s="2" t="s">
        <v>60</v>
      </c>
      <c r="B20">
        <v>45.4</v>
      </c>
      <c r="C20">
        <v>40.8</v>
      </c>
      <c r="D20">
        <v>46.7</v>
      </c>
      <c r="E20">
        <v>44</v>
      </c>
      <c r="F20">
        <v>34.2</v>
      </c>
      <c r="G20">
        <v>37.2</v>
      </c>
    </row>
    <row r="21" spans="1:5" ht="12.75">
      <c r="A21" s="2" t="s">
        <v>7</v>
      </c>
      <c r="B21">
        <v>103.4</v>
      </c>
      <c r="C21">
        <v>128.2</v>
      </c>
      <c r="D21">
        <v>97</v>
      </c>
      <c r="E21">
        <v>80</v>
      </c>
    </row>
    <row r="22" spans="1:7" ht="12.75">
      <c r="A22" s="2" t="s">
        <v>8</v>
      </c>
      <c r="B22">
        <v>2530</v>
      </c>
      <c r="C22">
        <v>1467</v>
      </c>
      <c r="D22">
        <v>1470</v>
      </c>
      <c r="E22">
        <v>1785</v>
      </c>
      <c r="F22" s="6">
        <f>2670/152*2*52</f>
        <v>1826.8421052631577</v>
      </c>
      <c r="G22" s="6">
        <f>2850/152*2*52</f>
        <v>1950</v>
      </c>
    </row>
    <row r="23" spans="1:7" ht="12.75">
      <c r="A23" s="2" t="s">
        <v>9</v>
      </c>
      <c r="F23">
        <v>45.7</v>
      </c>
      <c r="G23">
        <v>48.9</v>
      </c>
    </row>
    <row r="24" spans="1:7" ht="12.75">
      <c r="A24" s="2" t="s">
        <v>10</v>
      </c>
      <c r="F24">
        <v>80</v>
      </c>
      <c r="G24">
        <v>60</v>
      </c>
    </row>
    <row r="25" spans="1:4" ht="12.75">
      <c r="A25" s="2" t="s">
        <v>11</v>
      </c>
      <c r="B25">
        <v>9.2</v>
      </c>
      <c r="C25">
        <v>8.2</v>
      </c>
      <c r="D25">
        <v>10.7</v>
      </c>
    </row>
    <row r="26" spans="1:4" ht="12.75">
      <c r="A26" s="2" t="s">
        <v>12</v>
      </c>
      <c r="B26">
        <v>10.7</v>
      </c>
      <c r="C26">
        <v>5.8</v>
      </c>
      <c r="D26">
        <v>12.6</v>
      </c>
    </row>
    <row r="27" spans="1:5" ht="12.75">
      <c r="A27" s="2" t="s">
        <v>13</v>
      </c>
      <c r="B27">
        <v>6.7</v>
      </c>
      <c r="C27">
        <v>6.3</v>
      </c>
      <c r="D27">
        <v>7.4</v>
      </c>
      <c r="E27">
        <v>5.3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spans="1:5" ht="12.75">
      <c r="A31" s="2" t="s">
        <v>17</v>
      </c>
      <c r="B31">
        <v>1.4</v>
      </c>
      <c r="C31">
        <v>0.8</v>
      </c>
      <c r="D31">
        <v>1.9</v>
      </c>
      <c r="E31" t="s">
        <v>111</v>
      </c>
    </row>
    <row r="32" spans="1:7" ht="12.75">
      <c r="A32" s="2" t="s">
        <v>18</v>
      </c>
      <c r="B32">
        <v>112.4</v>
      </c>
      <c r="C32">
        <v>109.2</v>
      </c>
      <c r="D32">
        <v>116.8</v>
      </c>
      <c r="E32">
        <v>104</v>
      </c>
      <c r="F32">
        <v>100</v>
      </c>
      <c r="G32">
        <v>95</v>
      </c>
    </row>
    <row r="33" spans="1:4" ht="12.75">
      <c r="A33" s="2" t="s">
        <v>19</v>
      </c>
      <c r="B33">
        <v>33.4</v>
      </c>
      <c r="C33">
        <v>26.4</v>
      </c>
      <c r="D33">
        <v>39.8</v>
      </c>
    </row>
    <row r="34" spans="1:7" ht="12.75">
      <c r="A34" s="2" t="s">
        <v>20</v>
      </c>
      <c r="B34">
        <v>112</v>
      </c>
      <c r="C34">
        <v>94.3</v>
      </c>
      <c r="D34">
        <v>140.8</v>
      </c>
      <c r="E34">
        <v>140</v>
      </c>
      <c r="F34">
        <v>100</v>
      </c>
      <c r="G34">
        <v>105</v>
      </c>
    </row>
    <row r="35" spans="1:4" ht="12.75">
      <c r="A35" s="2" t="s">
        <v>21</v>
      </c>
      <c r="B35">
        <v>6.85</v>
      </c>
      <c r="C35">
        <v>5</v>
      </c>
      <c r="D35">
        <v>9.11</v>
      </c>
    </row>
    <row r="36" spans="1:4" ht="12.75">
      <c r="A36" s="2" t="s">
        <v>22</v>
      </c>
      <c r="B36">
        <v>0.12</v>
      </c>
      <c r="C36">
        <v>0.09</v>
      </c>
      <c r="D36">
        <v>0.1</v>
      </c>
    </row>
    <row r="37" ht="12.75">
      <c r="A37" s="2" t="s">
        <v>64</v>
      </c>
    </row>
    <row r="38" ht="12.75">
      <c r="A38" s="2" t="s">
        <v>65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61</v>
      </c>
    </row>
    <row r="44" ht="12.75">
      <c r="A44" s="2" t="s">
        <v>27</v>
      </c>
    </row>
    <row r="45" ht="12.75">
      <c r="A45" s="2" t="s">
        <v>28</v>
      </c>
    </row>
    <row r="46" spans="1:7" ht="12.75">
      <c r="A46" s="2" t="s">
        <v>29</v>
      </c>
      <c r="B46">
        <v>0.06</v>
      </c>
      <c r="C46">
        <v>0.02</v>
      </c>
      <c r="D46">
        <v>0.07</v>
      </c>
      <c r="E46">
        <v>0.04</v>
      </c>
      <c r="F46" t="s">
        <v>129</v>
      </c>
      <c r="G46" t="s">
        <v>129</v>
      </c>
    </row>
    <row r="47" spans="1:7" ht="12.75">
      <c r="A47" s="2" t="s">
        <v>30</v>
      </c>
      <c r="B47">
        <v>80.2</v>
      </c>
      <c r="C47">
        <v>48.5</v>
      </c>
      <c r="D47">
        <v>91.7</v>
      </c>
      <c r="E47">
        <v>88</v>
      </c>
      <c r="F47">
        <v>70</v>
      </c>
      <c r="G47">
        <v>69</v>
      </c>
    </row>
    <row r="48" spans="1:7" ht="12.75">
      <c r="A48" s="2" t="s">
        <v>31</v>
      </c>
      <c r="B48">
        <v>7.3</v>
      </c>
      <c r="C48">
        <v>4.69</v>
      </c>
      <c r="D48">
        <v>9.08</v>
      </c>
      <c r="E48">
        <v>8.3</v>
      </c>
      <c r="F48">
        <v>6.96</v>
      </c>
      <c r="G48">
        <v>7.06</v>
      </c>
    </row>
    <row r="49" spans="1:7" ht="12.75">
      <c r="A49" s="2" t="s">
        <v>32</v>
      </c>
      <c r="B49">
        <v>19.7</v>
      </c>
      <c r="C49">
        <v>12.3</v>
      </c>
      <c r="D49">
        <v>31.4</v>
      </c>
      <c r="E49">
        <v>20.9</v>
      </c>
      <c r="F49">
        <v>18</v>
      </c>
      <c r="G49">
        <v>18.5</v>
      </c>
    </row>
    <row r="50" spans="1:4" ht="12.75">
      <c r="A50" s="2" t="s">
        <v>33</v>
      </c>
      <c r="B50">
        <v>2.84</v>
      </c>
      <c r="C50">
        <v>1.82</v>
      </c>
      <c r="D50">
        <v>3.48</v>
      </c>
    </row>
    <row r="51" spans="1:7" ht="12.75">
      <c r="A51" s="2" t="s">
        <v>34</v>
      </c>
      <c r="B51">
        <v>12.7</v>
      </c>
      <c r="C51">
        <v>8.12</v>
      </c>
      <c r="D51">
        <v>15.4</v>
      </c>
      <c r="E51">
        <v>13</v>
      </c>
      <c r="F51">
        <v>12</v>
      </c>
      <c r="G51">
        <v>11</v>
      </c>
    </row>
    <row r="52" spans="1:7" ht="12.75">
      <c r="A52" s="2" t="s">
        <v>35</v>
      </c>
      <c r="B52">
        <v>3.65</v>
      </c>
      <c r="C52">
        <v>2.38</v>
      </c>
      <c r="D52">
        <v>4.42</v>
      </c>
      <c r="E52">
        <v>3.86</v>
      </c>
      <c r="F52">
        <v>3.41</v>
      </c>
      <c r="G52">
        <v>3.43</v>
      </c>
    </row>
    <row r="53" spans="1:7" ht="12.75">
      <c r="A53" s="2" t="s">
        <v>36</v>
      </c>
      <c r="B53">
        <v>0.9</v>
      </c>
      <c r="C53">
        <v>0.7</v>
      </c>
      <c r="D53">
        <v>1</v>
      </c>
      <c r="E53">
        <v>0.98</v>
      </c>
      <c r="F53">
        <v>0.84</v>
      </c>
      <c r="G53">
        <v>0.8</v>
      </c>
    </row>
    <row r="54" spans="1:4" ht="12.75">
      <c r="A54" s="2" t="s">
        <v>37</v>
      </c>
      <c r="B54">
        <v>4.42</v>
      </c>
      <c r="C54">
        <v>2.88</v>
      </c>
      <c r="D54">
        <v>5.38</v>
      </c>
    </row>
    <row r="55" spans="1:7" ht="12.75">
      <c r="A55" s="2" t="s">
        <v>38</v>
      </c>
      <c r="B55">
        <v>0.79</v>
      </c>
      <c r="C55">
        <v>0.52</v>
      </c>
      <c r="D55">
        <v>0.94</v>
      </c>
      <c r="E55">
        <v>0.8</v>
      </c>
      <c r="F55">
        <v>0.72</v>
      </c>
      <c r="G55">
        <v>0.72</v>
      </c>
    </row>
    <row r="56" spans="1:5" ht="12.75">
      <c r="A56" s="2" t="s">
        <v>39</v>
      </c>
      <c r="B56">
        <v>4.73</v>
      </c>
      <c r="C56">
        <v>3.15</v>
      </c>
      <c r="D56">
        <v>5.73</v>
      </c>
      <c r="E56">
        <v>4.8</v>
      </c>
    </row>
    <row r="57" spans="1:4" ht="12.75">
      <c r="A57" s="2" t="s">
        <v>40</v>
      </c>
      <c r="B57">
        <v>1.05</v>
      </c>
      <c r="C57">
        <v>0.71</v>
      </c>
      <c r="D57">
        <v>1.24</v>
      </c>
    </row>
    <row r="58" spans="1:4" ht="12.75">
      <c r="A58" s="2" t="s">
        <v>41</v>
      </c>
      <c r="B58">
        <v>2.89</v>
      </c>
      <c r="C58">
        <v>1.87</v>
      </c>
      <c r="D58">
        <v>3.42</v>
      </c>
    </row>
    <row r="59" spans="1:4" ht="12.75">
      <c r="A59" s="2" t="s">
        <v>42</v>
      </c>
      <c r="B59">
        <v>0.41</v>
      </c>
      <c r="C59">
        <v>0.28</v>
      </c>
      <c r="D59">
        <v>0.49</v>
      </c>
    </row>
    <row r="60" spans="1:7" ht="12.75">
      <c r="A60" s="2" t="s">
        <v>43</v>
      </c>
      <c r="B60">
        <v>2.86</v>
      </c>
      <c r="C60">
        <v>1.92</v>
      </c>
      <c r="D60">
        <v>3.4</v>
      </c>
      <c r="E60">
        <v>3.19</v>
      </c>
      <c r="F60">
        <v>2.55</v>
      </c>
      <c r="G60">
        <v>2.6</v>
      </c>
    </row>
    <row r="61" spans="1:7" ht="12.75">
      <c r="A61" s="2" t="s">
        <v>44</v>
      </c>
      <c r="B61">
        <v>0.42</v>
      </c>
      <c r="C61">
        <v>0.28</v>
      </c>
      <c r="D61">
        <v>0.5</v>
      </c>
      <c r="E61">
        <v>0.48</v>
      </c>
      <c r="F61">
        <v>0.35</v>
      </c>
      <c r="G61">
        <v>0.363</v>
      </c>
    </row>
    <row r="62" spans="1:7" ht="12.75">
      <c r="A62" s="2" t="s">
        <v>45</v>
      </c>
      <c r="B62">
        <v>2.42</v>
      </c>
      <c r="C62">
        <v>1.7</v>
      </c>
      <c r="D62">
        <v>3.02</v>
      </c>
      <c r="E62">
        <v>2.88</v>
      </c>
      <c r="F62">
        <v>2.57</v>
      </c>
      <c r="G62">
        <v>2.62</v>
      </c>
    </row>
    <row r="63" spans="1:7" ht="12.75">
      <c r="A63" s="2" t="s">
        <v>46</v>
      </c>
      <c r="B63">
        <v>0.34</v>
      </c>
      <c r="C63">
        <v>0.22</v>
      </c>
      <c r="D63">
        <v>0.55</v>
      </c>
      <c r="E63">
        <v>0.37</v>
      </c>
      <c r="F63">
        <v>0.3</v>
      </c>
      <c r="G63">
        <v>0.3</v>
      </c>
    </row>
    <row r="64" spans="1:4" ht="12.75">
      <c r="A64" s="2" t="s">
        <v>47</v>
      </c>
      <c r="B64">
        <v>180</v>
      </c>
      <c r="C64">
        <v>90</v>
      </c>
      <c r="D64">
        <v>210</v>
      </c>
    </row>
    <row r="65" ht="12.75">
      <c r="A65" s="2" t="s">
        <v>48</v>
      </c>
    </row>
    <row r="66" ht="12.75">
      <c r="A66" s="2" t="s">
        <v>49</v>
      </c>
    </row>
    <row r="67" spans="1:7" ht="12.75">
      <c r="A67" s="2" t="s">
        <v>50</v>
      </c>
      <c r="F67" t="s">
        <v>133</v>
      </c>
      <c r="G67" t="s">
        <v>134</v>
      </c>
    </row>
    <row r="68" ht="12.75">
      <c r="A68" s="2" t="s">
        <v>63</v>
      </c>
    </row>
    <row r="69" spans="1:7" ht="12.75">
      <c r="A69" s="2" t="s">
        <v>51</v>
      </c>
      <c r="F69" t="s">
        <v>135</v>
      </c>
      <c r="G69" t="s">
        <v>133</v>
      </c>
    </row>
    <row r="70" spans="1:7" ht="12.75">
      <c r="A70" s="2" t="s">
        <v>52</v>
      </c>
      <c r="B70">
        <v>0.82</v>
      </c>
      <c r="C70">
        <v>0.51</v>
      </c>
      <c r="D70">
        <v>1.1</v>
      </c>
      <c r="E70">
        <v>0.95</v>
      </c>
      <c r="F70">
        <v>1</v>
      </c>
      <c r="G70">
        <v>0.9</v>
      </c>
    </row>
    <row r="71" spans="1:7" ht="12.75">
      <c r="A71" s="2" t="s">
        <v>53</v>
      </c>
      <c r="B71">
        <v>0.3</v>
      </c>
      <c r="C71">
        <v>0.19</v>
      </c>
      <c r="D71">
        <v>0.35</v>
      </c>
      <c r="E71">
        <v>0.23</v>
      </c>
      <c r="F71">
        <v>0.28</v>
      </c>
      <c r="G71">
        <v>0.21</v>
      </c>
    </row>
    <row r="72" ht="12.75">
      <c r="A72" s="3" t="s">
        <v>153</v>
      </c>
    </row>
    <row r="73" ht="12.75">
      <c r="A73" s="3"/>
    </row>
    <row r="74" ht="12.75">
      <c r="A74" s="4" t="s">
        <v>141</v>
      </c>
    </row>
    <row r="75" spans="1:4" ht="12.75">
      <c r="A75" s="2" t="s">
        <v>71</v>
      </c>
      <c r="B75">
        <v>4.39</v>
      </c>
      <c r="C75">
        <v>3.99</v>
      </c>
      <c r="D75">
        <v>5.26</v>
      </c>
    </row>
    <row r="76" spans="1:4" ht="12.75">
      <c r="A76" s="2" t="s">
        <v>66</v>
      </c>
      <c r="B76">
        <v>0.82</v>
      </c>
      <c r="C76">
        <v>0.6</v>
      </c>
      <c r="D76">
        <v>0.99</v>
      </c>
    </row>
    <row r="77" ht="12.75">
      <c r="A77" s="2" t="s">
        <v>67</v>
      </c>
    </row>
    <row r="78" ht="12.75">
      <c r="A78" s="2" t="s">
        <v>68</v>
      </c>
    </row>
    <row r="80" ht="12.75">
      <c r="A80" s="2" t="s">
        <v>73</v>
      </c>
    </row>
    <row r="81" ht="12.75">
      <c r="A81" s="2" t="s">
        <v>69</v>
      </c>
    </row>
    <row r="82" ht="12.75">
      <c r="A82" s="2" t="s">
        <v>72</v>
      </c>
    </row>
    <row r="83" ht="12.75">
      <c r="A83" s="2" t="s">
        <v>70</v>
      </c>
    </row>
    <row r="84" ht="12.75">
      <c r="A84" s="2"/>
    </row>
    <row r="85" spans="1:4" ht="12.75">
      <c r="A85" s="2" t="s">
        <v>76</v>
      </c>
      <c r="B85">
        <v>0.8</v>
      </c>
      <c r="C85">
        <v>0.24</v>
      </c>
      <c r="D85">
        <v>0.99</v>
      </c>
    </row>
    <row r="86" ht="12.75">
      <c r="A86" s="2" t="s">
        <v>77</v>
      </c>
    </row>
    <row r="87" ht="12.75">
      <c r="A87" s="2" t="s">
        <v>75</v>
      </c>
    </row>
    <row r="88" ht="12.75">
      <c r="A88" s="2" t="s">
        <v>74</v>
      </c>
    </row>
    <row r="90" ht="12.75">
      <c r="A90" s="2" t="s">
        <v>142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67">
      <selection activeCell="A93" sqref="A93"/>
    </sheetView>
  </sheetViews>
  <sheetFormatPr defaultColWidth="9.140625" defaultRowHeight="12.75"/>
  <cols>
    <col min="1" max="1" width="12.7109375" style="0" customWidth="1"/>
  </cols>
  <sheetData>
    <row r="1" ht="15">
      <c r="A1" s="5" t="s">
        <v>127</v>
      </c>
    </row>
    <row r="2" ht="12.75">
      <c r="A2" s="8"/>
    </row>
    <row r="3" ht="12.75">
      <c r="A3" s="22" t="s">
        <v>0</v>
      </c>
    </row>
    <row r="4" ht="12.75">
      <c r="A4" s="22" t="s">
        <v>1</v>
      </c>
    </row>
    <row r="5" ht="12.75">
      <c r="A5" s="22" t="s">
        <v>89</v>
      </c>
    </row>
    <row r="6" ht="12.75">
      <c r="A6" s="10"/>
    </row>
    <row r="7" ht="14.25">
      <c r="A7" s="10" t="s">
        <v>92</v>
      </c>
    </row>
    <row r="8" ht="14.25">
      <c r="A8" s="10" t="s">
        <v>93</v>
      </c>
    </row>
    <row r="9" ht="14.25">
      <c r="A9" s="10" t="s">
        <v>94</v>
      </c>
    </row>
    <row r="10" ht="12.75">
      <c r="A10" s="10" t="s">
        <v>2</v>
      </c>
    </row>
    <row r="11" ht="12.75">
      <c r="A11" s="10" t="s">
        <v>3</v>
      </c>
    </row>
    <row r="12" ht="12.75">
      <c r="A12" s="10" t="s">
        <v>5</v>
      </c>
    </row>
    <row r="13" ht="12.75">
      <c r="A13" s="10" t="s">
        <v>4</v>
      </c>
    </row>
    <row r="14" ht="14.25">
      <c r="A14" s="10" t="s">
        <v>95</v>
      </c>
    </row>
    <row r="15" ht="14.25">
      <c r="A15" s="10" t="s">
        <v>96</v>
      </c>
    </row>
    <row r="16" ht="14.25">
      <c r="A16" s="10" t="s">
        <v>97</v>
      </c>
    </row>
    <row r="17" ht="12.75">
      <c r="A17" s="10" t="s">
        <v>78</v>
      </c>
    </row>
    <row r="18" ht="12.75">
      <c r="A18" s="10" t="s">
        <v>6</v>
      </c>
    </row>
    <row r="19" ht="12.75">
      <c r="A19" s="10"/>
    </row>
    <row r="20" ht="12.75">
      <c r="A20" s="10" t="s">
        <v>60</v>
      </c>
    </row>
    <row r="21" ht="12.75">
      <c r="A21" s="10" t="s">
        <v>7</v>
      </c>
    </row>
    <row r="22" ht="12.75">
      <c r="A22" s="10" t="s">
        <v>8</v>
      </c>
    </row>
    <row r="23" ht="12.75">
      <c r="A23" s="10" t="s">
        <v>9</v>
      </c>
    </row>
    <row r="24" ht="12.75">
      <c r="A24" s="10" t="s">
        <v>10</v>
      </c>
    </row>
    <row r="25" ht="12.75">
      <c r="A25" s="10" t="s">
        <v>11</v>
      </c>
    </row>
    <row r="26" ht="12.75">
      <c r="A26" s="10" t="s">
        <v>12</v>
      </c>
    </row>
    <row r="27" ht="12.75">
      <c r="A27" s="10" t="s">
        <v>13</v>
      </c>
    </row>
    <row r="28" ht="12.75">
      <c r="A28" s="10" t="s">
        <v>14</v>
      </c>
    </row>
    <row r="29" ht="12.75">
      <c r="A29" s="10" t="s">
        <v>15</v>
      </c>
    </row>
    <row r="30" ht="12.75">
      <c r="A30" s="10" t="s">
        <v>16</v>
      </c>
    </row>
    <row r="31" ht="12.75">
      <c r="A31" s="10" t="s">
        <v>17</v>
      </c>
    </row>
    <row r="32" ht="12.75">
      <c r="A32" s="10" t="s">
        <v>18</v>
      </c>
    </row>
    <row r="33" ht="12.75">
      <c r="A33" s="10" t="s">
        <v>19</v>
      </c>
    </row>
    <row r="34" ht="12.75">
      <c r="A34" s="10" t="s">
        <v>20</v>
      </c>
    </row>
    <row r="35" ht="12.75">
      <c r="A35" s="10" t="s">
        <v>21</v>
      </c>
    </row>
    <row r="36" ht="12.75">
      <c r="A36" s="10" t="s">
        <v>22</v>
      </c>
    </row>
    <row r="37" ht="12.75">
      <c r="A37" s="10" t="s">
        <v>64</v>
      </c>
    </row>
    <row r="38" ht="12.75">
      <c r="A38" s="10" t="s">
        <v>65</v>
      </c>
    </row>
    <row r="39" ht="12.75">
      <c r="A39" s="10" t="s">
        <v>23</v>
      </c>
    </row>
    <row r="40" ht="12.75">
      <c r="A40" s="10" t="s">
        <v>24</v>
      </c>
    </row>
    <row r="41" ht="12.75">
      <c r="A41" s="10" t="s">
        <v>25</v>
      </c>
    </row>
    <row r="42" ht="12.75">
      <c r="A42" s="10" t="s">
        <v>26</v>
      </c>
    </row>
    <row r="43" ht="12.75">
      <c r="A43" s="10" t="s">
        <v>61</v>
      </c>
    </row>
    <row r="44" ht="12.75">
      <c r="A44" s="10" t="s">
        <v>27</v>
      </c>
    </row>
    <row r="45" ht="12.75">
      <c r="A45" s="10" t="s">
        <v>28</v>
      </c>
    </row>
    <row r="46" ht="12.75">
      <c r="A46" s="10" t="s">
        <v>29</v>
      </c>
    </row>
    <row r="47" ht="12.75">
      <c r="A47" s="10" t="s">
        <v>30</v>
      </c>
    </row>
    <row r="48" ht="12.75">
      <c r="A48" s="10" t="s">
        <v>31</v>
      </c>
    </row>
    <row r="49" ht="12.75">
      <c r="A49" s="10" t="s">
        <v>32</v>
      </c>
    </row>
    <row r="50" ht="12.75">
      <c r="A50" s="10" t="s">
        <v>33</v>
      </c>
    </row>
    <row r="51" ht="12.75">
      <c r="A51" s="10" t="s">
        <v>34</v>
      </c>
    </row>
    <row r="52" ht="12.75">
      <c r="A52" s="10" t="s">
        <v>35</v>
      </c>
    </row>
    <row r="53" ht="12.75">
      <c r="A53" s="10" t="s">
        <v>36</v>
      </c>
    </row>
    <row r="54" ht="12.75">
      <c r="A54" s="10" t="s">
        <v>37</v>
      </c>
    </row>
    <row r="55" ht="12.75">
      <c r="A55" s="10" t="s">
        <v>38</v>
      </c>
    </row>
    <row r="56" ht="12.75">
      <c r="A56" s="10" t="s">
        <v>39</v>
      </c>
    </row>
    <row r="57" ht="12.75">
      <c r="A57" s="10" t="s">
        <v>40</v>
      </c>
    </row>
    <row r="58" ht="12.75">
      <c r="A58" s="10" t="s">
        <v>41</v>
      </c>
    </row>
    <row r="59" ht="12.75">
      <c r="A59" s="10" t="s">
        <v>42</v>
      </c>
    </row>
    <row r="60" ht="12.75">
      <c r="A60" s="10" t="s">
        <v>43</v>
      </c>
    </row>
    <row r="61" ht="12.75">
      <c r="A61" s="10" t="s">
        <v>44</v>
      </c>
    </row>
    <row r="62" ht="12.75">
      <c r="A62" s="10" t="s">
        <v>45</v>
      </c>
    </row>
    <row r="63" ht="12.75">
      <c r="A63" s="10" t="s">
        <v>46</v>
      </c>
    </row>
    <row r="64" ht="12.75">
      <c r="A64" s="10" t="s">
        <v>47</v>
      </c>
    </row>
    <row r="65" ht="12.75">
      <c r="A65" s="10" t="s">
        <v>48</v>
      </c>
    </row>
    <row r="66" ht="12.75">
      <c r="A66" s="10" t="s">
        <v>49</v>
      </c>
    </row>
    <row r="67" ht="12.75">
      <c r="A67" s="10" t="s">
        <v>50</v>
      </c>
    </row>
    <row r="68" ht="12.75">
      <c r="A68" s="10" t="s">
        <v>63</v>
      </c>
    </row>
    <row r="69" ht="12.75">
      <c r="A69" s="10" t="s">
        <v>51</v>
      </c>
    </row>
    <row r="70" ht="12.75">
      <c r="A70" s="10" t="s">
        <v>52</v>
      </c>
    </row>
    <row r="71" ht="12.75">
      <c r="A71" s="10" t="s">
        <v>53</v>
      </c>
    </row>
    <row r="73" ht="15.75">
      <c r="A73" s="17" t="s">
        <v>145</v>
      </c>
    </row>
    <row r="74" ht="15.75">
      <c r="A74" s="7"/>
    </row>
    <row r="75" ht="15.75">
      <c r="A75" s="18" t="s">
        <v>152</v>
      </c>
    </row>
    <row r="76" ht="15.75">
      <c r="A76" s="7"/>
    </row>
    <row r="77" ht="15.75">
      <c r="A77" s="7" t="s">
        <v>71</v>
      </c>
    </row>
    <row r="78" ht="15.75">
      <c r="A78" s="7" t="s">
        <v>66</v>
      </c>
    </row>
    <row r="79" ht="15.75">
      <c r="A79" s="7" t="s">
        <v>67</v>
      </c>
    </row>
    <row r="80" ht="15.75">
      <c r="A80" s="7" t="s">
        <v>68</v>
      </c>
    </row>
    <row r="81" ht="15.75">
      <c r="A81" s="7"/>
    </row>
    <row r="82" ht="15.75">
      <c r="A82" s="7" t="s">
        <v>73</v>
      </c>
    </row>
    <row r="83" ht="15.75">
      <c r="A83" s="7" t="s">
        <v>69</v>
      </c>
    </row>
    <row r="84" ht="15.75">
      <c r="A84" s="7" t="s">
        <v>72</v>
      </c>
    </row>
    <row r="85" ht="15.75">
      <c r="A85" s="7" t="s">
        <v>70</v>
      </c>
    </row>
    <row r="86" ht="15.75">
      <c r="A86" s="7"/>
    </row>
    <row r="87" ht="15.75">
      <c r="A87" s="7" t="s">
        <v>76</v>
      </c>
    </row>
    <row r="88" ht="15.75">
      <c r="A88" s="7" t="s">
        <v>77</v>
      </c>
    </row>
    <row r="89" ht="15.75">
      <c r="A89" s="7" t="s">
        <v>75</v>
      </c>
    </row>
    <row r="90" ht="15.75">
      <c r="A90" s="7" t="s">
        <v>74</v>
      </c>
    </row>
    <row r="92" ht="15.75">
      <c r="A92" s="17" t="s">
        <v>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LMIT-ODIN</cp:lastModifiedBy>
  <cp:lastPrinted>2003-09-29T17:34:56Z</cp:lastPrinted>
  <dcterms:created xsi:type="dcterms:W3CDTF">2001-08-20T21:00:39Z</dcterms:created>
  <dcterms:modified xsi:type="dcterms:W3CDTF">2007-04-26T16:57:57Z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