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2"/>
  </bookViews>
  <sheets>
    <sheet name="5c,5f" sheetId="1" r:id="rId1"/>
    <sheet name="5b,5e" sheetId="2" r:id="rId2"/>
    <sheet name="5a,5d" sheetId="3" r:id="rId3"/>
  </sheets>
  <definedNames>
    <definedName name="_xlnm.Print_Area" localSheetId="2">'5a,5d'!$A$1:$S$91</definedName>
    <definedName name="_xlnm.Print_Area" localSheetId="1">'5b,5e'!$A$1:$S$92</definedName>
  </definedNames>
  <calcPr fullCalcOnLoad="1"/>
</workbook>
</file>

<file path=xl/sharedStrings.xml><?xml version="1.0" encoding="utf-8"?>
<sst xmlns="http://schemas.openxmlformats.org/spreadsheetml/2006/main" count="477" uniqueCount="71">
  <si>
    <t>Table 5a  Intake and Risk Calculations for Arsenic Exposures, BHSS Non-populated Areas Exposure Scenarios</t>
  </si>
  <si>
    <t>NO ACTION ALTERNATIVE</t>
  </si>
  <si>
    <t>Trail Segment</t>
  </si>
  <si>
    <t>Exposure Scenario*</t>
  </si>
  <si>
    <t xml:space="preserve"> Concentration (C) (mg/kg)</t>
  </si>
  <si>
    <t xml:space="preserve">Exposure Frequency (EF)  (wks/yr) </t>
  </si>
  <si>
    <t xml:space="preserve">Exposure Duration   (ED)         (yrs) </t>
  </si>
  <si>
    <t>Exposure Duration</t>
  </si>
  <si>
    <t>Time on Trail (hrs/wk)</t>
  </si>
  <si>
    <t>Time Partition Factor (TPF)</t>
  </si>
  <si>
    <t>Soil Intake (IR)  (mg/day)</t>
  </si>
  <si>
    <t>Body Weight (BW)    (kg)</t>
  </si>
  <si>
    <t>Carc. Human Intake Factor (HIF) (kg/kg/day)</t>
  </si>
  <si>
    <t>Non-carc. Human Intake Factor        (HIF)  (kg/kg/day)</t>
  </si>
  <si>
    <t>Lifetime   (LT)    (years)</t>
  </si>
  <si>
    <t>Carc. Chronic Daily Intake (CDI) (mg/kg/day)</t>
  </si>
  <si>
    <t>Non-carc. Chronic Daily Intake (CDI)  (mg/kg/day)</t>
  </si>
  <si>
    <t>Cancer Risk</t>
  </si>
  <si>
    <t>Reference Dose**         (RfD) (mg/kg/day)</t>
  </si>
  <si>
    <t>Hazard Quotient (HQ)</t>
  </si>
  <si>
    <t>Estimated Blood Lead Increment (ug/day)</t>
  </si>
  <si>
    <t>CDI -pre</t>
  </si>
  <si>
    <t>CDI-post</t>
  </si>
  <si>
    <t>% diff</t>
  </si>
  <si>
    <t>Mullan</t>
  </si>
  <si>
    <t>child rec</t>
  </si>
  <si>
    <t>adult rec</t>
  </si>
  <si>
    <t>occup</t>
  </si>
  <si>
    <t>Morning Mine to</t>
  </si>
  <si>
    <t>Woodland</t>
  </si>
  <si>
    <t>Wallace to</t>
  </si>
  <si>
    <t>Silverton</t>
  </si>
  <si>
    <t>Osburn</t>
  </si>
  <si>
    <t>Big Creek To</t>
  </si>
  <si>
    <t>Elizabeth Park</t>
  </si>
  <si>
    <t>BHSS to</t>
  </si>
  <si>
    <t>Cataldo</t>
  </si>
  <si>
    <t>Cataldo to</t>
  </si>
  <si>
    <t>Harrison</t>
  </si>
  <si>
    <t xml:space="preserve">Lower Basin - </t>
  </si>
  <si>
    <t>Res.</t>
  </si>
  <si>
    <t>Harrrison</t>
  </si>
  <si>
    <t>Harrison to</t>
  </si>
  <si>
    <t xml:space="preserve">Heyburn </t>
  </si>
  <si>
    <t>Heyburn to</t>
  </si>
  <si>
    <t>Plummer</t>
  </si>
  <si>
    <t>* Child Recreational scenario assumes a child 6-15 years of age</t>
  </si>
  <si>
    <t xml:space="preserve">  Adult Recreational scenario assumes an adult 16-35 years of age</t>
  </si>
  <si>
    <t xml:space="preserve">  Occupational scenario assumes an adult 21-35 years of age</t>
  </si>
  <si>
    <t>**Taken from IRIS</t>
  </si>
  <si>
    <t xml:space="preserve">  Blank rows indicate no contaminant data available</t>
  </si>
  <si>
    <t xml:space="preserve">Table 5d  Intake and Risk Calculations for Arsenic Exposures, BHSS Non-populated Areas Exposure Scenarios </t>
  </si>
  <si>
    <t>POST-RESPONSE ACTION ALTERNATIVE</t>
  </si>
  <si>
    <t>**Taken from lRIS</t>
  </si>
  <si>
    <r>
      <t>Slope Factor** (SF)  (mg/kg/day)</t>
    </r>
    <r>
      <rPr>
        <vertAlign val="superscript"/>
        <sz val="10"/>
        <color indexed="8"/>
        <rFont val="Arial"/>
        <family val="2"/>
      </rPr>
      <t>-1</t>
    </r>
  </si>
  <si>
    <t>Table 5b  Intake and Risk Calculations for Arsenic Exposures, Proposed Modified Trail Scenarios</t>
  </si>
  <si>
    <t>Non-Carc.</t>
  </si>
  <si>
    <t>Human Intake Factor       (HIF)  (kg/kg/day)</t>
  </si>
  <si>
    <t>Non-carc. Chronic Daily Intake  (CDI)  (mg/kg/day)</t>
  </si>
  <si>
    <t>Table 5e  Intake and Risk Calculations for Arsenic Exposures, Proposed Modified Trail Scenarios</t>
  </si>
  <si>
    <r>
      <t>Slope Factor**        (SF)  (mg/kg/day)</t>
    </r>
    <r>
      <rPr>
        <vertAlign val="superscript"/>
        <sz val="10"/>
        <color indexed="8"/>
        <rFont val="Arial"/>
        <family val="2"/>
      </rPr>
      <t>-1</t>
    </r>
  </si>
  <si>
    <t>Table 5c  Intake and Risk Calculations for Arsenic Exposures, Reasonable Maximum Exposure (RME) Scenarios</t>
  </si>
  <si>
    <t xml:space="preserve">Trail  </t>
  </si>
  <si>
    <t xml:space="preserve">Exposure Frequency (EF)  (days/yr) </t>
  </si>
  <si>
    <t>Specific Soil Intake (IR)  (mg/day)</t>
  </si>
  <si>
    <t xml:space="preserve">Gastrointestinal Absorption Factor </t>
  </si>
  <si>
    <t xml:space="preserve"> *Adult Recreational scenario assumes an adult 8-32 years of age</t>
  </si>
  <si>
    <t>Table 5f  Intake and Risk Calculations for Arsenic Exposures, Reasonable Maximum Exposure (RME) Scenarios</t>
  </si>
  <si>
    <t>Trail</t>
  </si>
  <si>
    <t>Gastrointestinal Absorption Factor</t>
  </si>
  <si>
    <r>
      <t>Slope Factor**     (SF)  (mg/kg/day)</t>
    </r>
    <r>
      <rPr>
        <vertAlign val="superscript"/>
        <sz val="10"/>
        <color indexed="8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</si>
</sst>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E+00_)"/>
    <numFmt numFmtId="166" formatCode="0.0"/>
    <numFmt numFmtId="167" formatCode="0.000"/>
    <numFmt numFmtId="168" formatCode="0.00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E+00;\�"/>
    <numFmt numFmtId="175" formatCode="0.0000E+00;\堄"/>
    <numFmt numFmtId="176" formatCode="0.000E+00;\堄"/>
    <numFmt numFmtId="177" formatCode="0.00E+00;\堄"/>
    <numFmt numFmtId="178" formatCode="0.0000E+00;\쩨"/>
    <numFmt numFmtId="179" formatCode="0.000E+00;\쩨"/>
    <numFmt numFmtId="180" formatCode="0.00E+00;\쩨"/>
    <numFmt numFmtId="181" formatCode="0.000E+00;\�"/>
    <numFmt numFmtId="182" formatCode="0.000E+00;\�"/>
    <numFmt numFmtId="183" formatCode="0.00E+00;\�"/>
    <numFmt numFmtId="184" formatCode="0.0000E+00;\緘"/>
    <numFmt numFmtId="185" formatCode="0.000E+00;\緘"/>
    <numFmt numFmtId="186" formatCode="0.00E+00;\緘"/>
    <numFmt numFmtId="187" formatCode="0.0000E+00;\"/>
    <numFmt numFmtId="188" formatCode="0.000E+00;\"/>
    <numFmt numFmtId="189" formatCode="0.00E+00;\"/>
    <numFmt numFmtId="190" formatCode="00000"/>
    <numFmt numFmtId="191" formatCode="#,##0.0"/>
    <numFmt numFmtId="192" formatCode="0.0%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ont="1" applyFill="1" applyBorder="1" applyAlignment="1" applyProtection="1">
      <alignment/>
      <protection/>
    </xf>
    <xf numFmtId="0" fontId="4" fillId="3" borderId="5" xfId="0" applyFont="1" applyFill="1" applyBorder="1" applyAlignment="1" applyProtection="1">
      <alignment horizontal="left" wrapText="1"/>
      <protection/>
    </xf>
    <xf numFmtId="0" fontId="4" fillId="3" borderId="5" xfId="0" applyFont="1" applyFill="1" applyBorder="1" applyAlignment="1" applyProtection="1">
      <alignment horizontal="center" wrapText="1"/>
      <protection/>
    </xf>
    <xf numFmtId="0" fontId="4" fillId="3" borderId="6" xfId="0" applyNumberFormat="1" applyFont="1" applyFill="1" applyBorder="1" applyAlignment="1" applyProtection="1">
      <alignment horizontal="center" wrapText="1"/>
      <protection/>
    </xf>
    <xf numFmtId="0" fontId="4" fillId="3" borderId="7" xfId="0" applyFont="1" applyFill="1" applyBorder="1" applyAlignment="1" applyProtection="1">
      <alignment horizontal="center" wrapText="1"/>
      <protection/>
    </xf>
    <xf numFmtId="0" fontId="4" fillId="3" borderId="8" xfId="0" applyFont="1" applyFill="1" applyBorder="1" applyAlignment="1" applyProtection="1">
      <alignment horizontal="center" wrapText="1"/>
      <protection/>
    </xf>
    <xf numFmtId="0" fontId="4" fillId="3" borderId="9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11" fontId="0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9" fontId="0" fillId="0" borderId="11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67" fontId="0" fillId="0" borderId="13" xfId="0" applyNumberFormat="1" applyFont="1" applyBorder="1" applyAlignment="1" applyProtection="1">
      <alignment horizontal="center"/>
      <protection/>
    </xf>
    <xf numFmtId="11" fontId="0" fillId="0" borderId="13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horizontal="center"/>
      <protection/>
    </xf>
    <xf numFmtId="168" fontId="0" fillId="0" borderId="0" xfId="0" applyNumberFormat="1" applyFont="1" applyBorder="1" applyAlignment="1" applyProtection="1">
      <alignment horizontal="center"/>
      <protection/>
    </xf>
    <xf numFmtId="11" fontId="0" fillId="0" borderId="17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68" fontId="0" fillId="0" borderId="11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3" fontId="0" fillId="0" borderId="13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168" fontId="0" fillId="0" borderId="14" xfId="0" applyNumberFormat="1" applyFont="1" applyBorder="1" applyAlignment="1" applyProtection="1">
      <alignment horizontal="center"/>
      <protection/>
    </xf>
    <xf numFmtId="11" fontId="0" fillId="0" borderId="14" xfId="0" applyNumberFormat="1" applyFont="1" applyBorder="1" applyAlignment="1" applyProtection="1">
      <alignment horizontal="center"/>
      <protection/>
    </xf>
    <xf numFmtId="1" fontId="0" fillId="0" borderId="14" xfId="0" applyNumberFormat="1" applyFont="1" applyBorder="1" applyAlignment="1" applyProtection="1">
      <alignment horizontal="center"/>
      <protection/>
    </xf>
    <xf numFmtId="169" fontId="0" fillId="0" borderId="14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11" fontId="0" fillId="0" borderId="14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wrapText="1"/>
      <protection/>
    </xf>
    <xf numFmtId="168" fontId="0" fillId="0" borderId="18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wrapText="1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168" fontId="0" fillId="0" borderId="15" xfId="0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3" fontId="0" fillId="0" borderId="20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11" fontId="0" fillId="0" borderId="17" xfId="0" applyNumberFormat="1" applyFont="1" applyBorder="1" applyAlignment="1">
      <alignment horizontal="center"/>
    </xf>
    <xf numFmtId="9" fontId="0" fillId="0" borderId="2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 applyProtection="1">
      <alignment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wrapText="1"/>
      <protection/>
    </xf>
    <xf numFmtId="0" fontId="0" fillId="0" borderId="25" xfId="0" applyFont="1" applyBorder="1" applyAlignment="1" applyProtection="1">
      <alignment/>
      <protection/>
    </xf>
    <xf numFmtId="3" fontId="0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168" fontId="0" fillId="0" borderId="5" xfId="0" applyNumberFormat="1" applyFont="1" applyBorder="1" applyAlignment="1" applyProtection="1">
      <alignment horizontal="center"/>
      <protection/>
    </xf>
    <xf numFmtId="11" fontId="0" fillId="0" borderId="26" xfId="0" applyNumberFormat="1" applyFont="1" applyBorder="1" applyAlignment="1" applyProtection="1">
      <alignment horizontal="center"/>
      <protection/>
    </xf>
    <xf numFmtId="1" fontId="0" fillId="0" borderId="5" xfId="0" applyNumberFormat="1" applyFont="1" applyBorder="1" applyAlignment="1" applyProtection="1">
      <alignment horizontal="center"/>
      <protection/>
    </xf>
    <xf numFmtId="11" fontId="0" fillId="0" borderId="5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169" fontId="0" fillId="0" borderId="5" xfId="0" applyNumberFormat="1" applyFont="1" applyBorder="1" applyAlignment="1" applyProtection="1">
      <alignment horizontal="center"/>
      <protection/>
    </xf>
    <xf numFmtId="168" fontId="0" fillId="0" borderId="6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11" fontId="0" fillId="0" borderId="5" xfId="0" applyNumberFormat="1" applyFont="1" applyBorder="1" applyAlignment="1">
      <alignment horizontal="center"/>
    </xf>
    <xf numFmtId="11" fontId="0" fillId="0" borderId="26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2" xfId="0" applyBorder="1" applyAlignment="1">
      <alignment/>
    </xf>
    <xf numFmtId="168" fontId="0" fillId="0" borderId="2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11" fontId="0" fillId="2" borderId="27" xfId="0" applyNumberFormat="1" applyFont="1" applyFill="1" applyBorder="1" applyAlignment="1" applyProtection="1">
      <alignment horizontal="center"/>
      <protection/>
    </xf>
    <xf numFmtId="11" fontId="0" fillId="2" borderId="27" xfId="0" applyNumberFormat="1" applyFont="1" applyFill="1" applyBorder="1" applyAlignment="1" applyProtection="1">
      <alignment horizontal="center" wrapText="1"/>
      <protection/>
    </xf>
    <xf numFmtId="168" fontId="0" fillId="2" borderId="3" xfId="0" applyNumberFormat="1" applyFont="1" applyFill="1" applyBorder="1" applyAlignment="1" applyProtection="1">
      <alignment horizontal="center" wrapText="1"/>
      <protection/>
    </xf>
    <xf numFmtId="11" fontId="0" fillId="2" borderId="26" xfId="0" applyNumberFormat="1" applyFont="1" applyFill="1" applyBorder="1" applyAlignment="1" applyProtection="1">
      <alignment horizontal="center" wrapText="1"/>
      <protection/>
    </xf>
    <xf numFmtId="168" fontId="0" fillId="2" borderId="6" xfId="0" applyNumberFormat="1" applyFont="1" applyFill="1" applyBorder="1" applyAlignment="1" applyProtection="1">
      <alignment horizontal="center" wrapText="1"/>
      <protection/>
    </xf>
    <xf numFmtId="166" fontId="0" fillId="0" borderId="11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0" fontId="1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168" fontId="0" fillId="0" borderId="0" xfId="20" applyNumberFormat="1">
      <alignment/>
      <protection/>
    </xf>
    <xf numFmtId="0" fontId="0" fillId="0" borderId="0" xfId="20" applyFont="1" applyAlignment="1">
      <alignment horizontal="left"/>
      <protection/>
    </xf>
    <xf numFmtId="0" fontId="0" fillId="2" borderId="1" xfId="20" applyFont="1" applyFill="1" applyBorder="1" applyAlignment="1" applyProtection="1">
      <alignment/>
      <protection/>
    </xf>
    <xf numFmtId="0" fontId="0" fillId="2" borderId="2" xfId="20" applyFont="1" applyFill="1" applyBorder="1" applyProtection="1">
      <alignment/>
      <protection/>
    </xf>
    <xf numFmtId="0" fontId="0" fillId="2" borderId="2" xfId="20" applyFont="1" applyFill="1" applyBorder="1" applyAlignment="1" applyProtection="1">
      <alignment horizontal="center"/>
      <protection/>
    </xf>
    <xf numFmtId="169" fontId="0" fillId="2" borderId="2" xfId="20" applyNumberFormat="1" applyFont="1" applyFill="1" applyBorder="1" applyProtection="1">
      <alignment/>
      <protection/>
    </xf>
    <xf numFmtId="0" fontId="0" fillId="2" borderId="2" xfId="20" applyFill="1" applyBorder="1">
      <alignment/>
      <protection/>
    </xf>
    <xf numFmtId="0" fontId="0" fillId="2" borderId="0" xfId="20" applyFill="1">
      <alignment/>
      <protection/>
    </xf>
    <xf numFmtId="0" fontId="0" fillId="2" borderId="4" xfId="20" applyFont="1" applyFill="1" applyBorder="1" applyProtection="1">
      <alignment/>
      <protection/>
    </xf>
    <xf numFmtId="0" fontId="4" fillId="3" borderId="5" xfId="20" applyFont="1" applyFill="1" applyBorder="1" applyAlignment="1" applyProtection="1">
      <alignment horizontal="left" wrapText="1"/>
      <protection/>
    </xf>
    <xf numFmtId="0" fontId="4" fillId="3" borderId="5" xfId="20" applyFont="1" applyFill="1" applyBorder="1" applyAlignment="1" applyProtection="1">
      <alignment horizontal="center" wrapText="1"/>
      <protection/>
    </xf>
    <xf numFmtId="0" fontId="0" fillId="0" borderId="10" xfId="20" applyFont="1" applyBorder="1" applyProtection="1">
      <alignment/>
      <protection/>
    </xf>
    <xf numFmtId="0" fontId="0" fillId="0" borderId="0" xfId="20" applyFont="1" applyBorder="1" applyProtection="1">
      <alignment/>
      <protection/>
    </xf>
    <xf numFmtId="3" fontId="4" fillId="0" borderId="0" xfId="20" applyNumberFormat="1" applyFont="1" applyFill="1" applyBorder="1" applyAlignment="1" applyProtection="1">
      <alignment horizontal="center"/>
      <protection/>
    </xf>
    <xf numFmtId="0" fontId="0" fillId="0" borderId="0" xfId="20" applyFont="1" applyBorder="1" applyAlignment="1" applyProtection="1">
      <alignment horizontal="center"/>
      <protection/>
    </xf>
    <xf numFmtId="167" fontId="0" fillId="0" borderId="0" xfId="20" applyNumberFormat="1" applyFont="1" applyBorder="1" applyAlignment="1" applyProtection="1">
      <alignment horizontal="center"/>
      <protection/>
    </xf>
    <xf numFmtId="11" fontId="0" fillId="0" borderId="0" xfId="20" applyNumberFormat="1" applyFont="1" applyBorder="1" applyAlignment="1" applyProtection="1">
      <alignment horizontal="center"/>
      <protection/>
    </xf>
    <xf numFmtId="0" fontId="2" fillId="0" borderId="0" xfId="20" applyFont="1" applyBorder="1" applyAlignment="1" applyProtection="1">
      <alignment horizontal="center"/>
      <protection/>
    </xf>
    <xf numFmtId="0" fontId="0" fillId="0" borderId="0" xfId="20" applyBorder="1">
      <alignment/>
      <protection/>
    </xf>
    <xf numFmtId="0" fontId="0" fillId="0" borderId="12" xfId="20" applyFont="1" applyBorder="1" applyProtection="1">
      <alignment/>
      <protection/>
    </xf>
    <xf numFmtId="0" fontId="0" fillId="0" borderId="13" xfId="20" applyFont="1" applyBorder="1" applyProtection="1">
      <alignment/>
      <protection/>
    </xf>
    <xf numFmtId="3" fontId="4" fillId="0" borderId="13" xfId="20" applyNumberFormat="1" applyFont="1" applyFill="1" applyBorder="1" applyAlignment="1" applyProtection="1">
      <alignment horizontal="center"/>
      <protection/>
    </xf>
    <xf numFmtId="0" fontId="0" fillId="0" borderId="13" xfId="20" applyFont="1" applyBorder="1" applyAlignment="1" applyProtection="1">
      <alignment horizontal="center"/>
      <protection/>
    </xf>
    <xf numFmtId="167" fontId="0" fillId="0" borderId="13" xfId="20" applyNumberFormat="1" applyFont="1" applyBorder="1" applyAlignment="1" applyProtection="1">
      <alignment horizontal="center"/>
      <protection/>
    </xf>
    <xf numFmtId="0" fontId="0" fillId="0" borderId="16" xfId="20" applyFont="1" applyBorder="1" applyAlignment="1" applyProtection="1">
      <alignment wrapText="1"/>
      <protection/>
    </xf>
    <xf numFmtId="3" fontId="0" fillId="0" borderId="0" xfId="20" applyNumberFormat="1" applyFont="1" applyBorder="1" applyAlignment="1" applyProtection="1">
      <alignment horizontal="center"/>
      <protection/>
    </xf>
    <xf numFmtId="168" fontId="0" fillId="0" borderId="0" xfId="20" applyNumberFormat="1" applyFont="1" applyBorder="1" applyAlignment="1" applyProtection="1">
      <alignment horizontal="center"/>
      <protection/>
    </xf>
    <xf numFmtId="11" fontId="0" fillId="0" borderId="20" xfId="20" applyNumberFormat="1" applyFont="1" applyBorder="1" applyAlignment="1" applyProtection="1">
      <alignment horizontal="center"/>
      <protection/>
    </xf>
    <xf numFmtId="1" fontId="0" fillId="0" borderId="20" xfId="20" applyNumberFormat="1" applyFont="1" applyBorder="1" applyAlignment="1" applyProtection="1">
      <alignment horizontal="center"/>
      <protection/>
    </xf>
    <xf numFmtId="0" fontId="0" fillId="0" borderId="20" xfId="20" applyFont="1" applyBorder="1" applyAlignment="1" applyProtection="1">
      <alignment horizontal="center"/>
      <protection/>
    </xf>
    <xf numFmtId="169" fontId="0" fillId="0" borderId="20" xfId="20" applyNumberFormat="1" applyFont="1" applyBorder="1" applyAlignment="1" applyProtection="1">
      <alignment horizontal="center"/>
      <protection/>
    </xf>
    <xf numFmtId="0" fontId="0" fillId="0" borderId="0" xfId="20" applyBorder="1" applyAlignment="1">
      <alignment horizontal="center"/>
      <protection/>
    </xf>
    <xf numFmtId="1" fontId="0" fillId="0" borderId="0" xfId="20" applyNumberFormat="1" applyFont="1" applyBorder="1" applyAlignment="1" applyProtection="1">
      <alignment horizontal="center"/>
      <protection/>
    </xf>
    <xf numFmtId="169" fontId="0" fillId="0" borderId="0" xfId="20" applyNumberFormat="1" applyFont="1" applyBorder="1" applyAlignment="1" applyProtection="1">
      <alignment horizontal="center"/>
      <protection/>
    </xf>
    <xf numFmtId="3" fontId="0" fillId="0" borderId="13" xfId="20" applyNumberFormat="1" applyFont="1" applyBorder="1" applyAlignment="1" applyProtection="1">
      <alignment horizontal="center"/>
      <protection/>
    </xf>
    <xf numFmtId="0" fontId="0" fillId="0" borderId="14" xfId="20" applyFont="1" applyBorder="1" applyAlignment="1" applyProtection="1">
      <alignment horizontal="center"/>
      <protection/>
    </xf>
    <xf numFmtId="168" fontId="0" fillId="0" borderId="14" xfId="20" applyNumberFormat="1" applyFont="1" applyBorder="1" applyAlignment="1" applyProtection="1">
      <alignment horizontal="center"/>
      <protection/>
    </xf>
    <xf numFmtId="11" fontId="0" fillId="0" borderId="13" xfId="20" applyNumberFormat="1" applyFont="1" applyBorder="1" applyAlignment="1" applyProtection="1">
      <alignment horizontal="center"/>
      <protection/>
    </xf>
    <xf numFmtId="1" fontId="0" fillId="0" borderId="13" xfId="20" applyNumberFormat="1" applyFont="1" applyBorder="1" applyAlignment="1" applyProtection="1">
      <alignment horizontal="center"/>
      <protection/>
    </xf>
    <xf numFmtId="169" fontId="0" fillId="0" borderId="13" xfId="20" applyNumberFormat="1" applyFont="1" applyBorder="1" applyAlignment="1" applyProtection="1">
      <alignment horizontal="center"/>
      <protection/>
    </xf>
    <xf numFmtId="0" fontId="0" fillId="0" borderId="10" xfId="20" applyFont="1" applyBorder="1" applyAlignment="1" applyProtection="1">
      <alignment wrapText="1"/>
      <protection/>
    </xf>
    <xf numFmtId="0" fontId="0" fillId="0" borderId="12" xfId="20" applyFont="1" applyBorder="1" applyAlignment="1" applyProtection="1">
      <alignment wrapText="1"/>
      <protection/>
    </xf>
    <xf numFmtId="3" fontId="0" fillId="0" borderId="20" xfId="20" applyNumberFormat="1" applyFont="1" applyBorder="1" applyAlignment="1" applyProtection="1">
      <alignment horizontal="center"/>
      <protection/>
    </xf>
    <xf numFmtId="0" fontId="0" fillId="0" borderId="22" xfId="20" applyFont="1" applyBorder="1" applyAlignment="1" applyProtection="1">
      <alignment wrapText="1"/>
      <protection/>
    </xf>
    <xf numFmtId="0" fontId="0" fillId="0" borderId="23" xfId="20" applyFont="1" applyBorder="1" applyProtection="1">
      <alignment/>
      <protection/>
    </xf>
    <xf numFmtId="0" fontId="0" fillId="0" borderId="24" xfId="20" applyFont="1" applyBorder="1" applyProtection="1">
      <alignment/>
      <protection/>
    </xf>
    <xf numFmtId="0" fontId="0" fillId="0" borderId="4" xfId="20" applyFont="1" applyBorder="1" applyAlignment="1" applyProtection="1">
      <alignment wrapText="1"/>
      <protection/>
    </xf>
    <xf numFmtId="0" fontId="0" fillId="0" borderId="25" xfId="20" applyFont="1" applyBorder="1" applyProtection="1">
      <alignment/>
      <protection/>
    </xf>
    <xf numFmtId="3" fontId="0" fillId="0" borderId="5" xfId="20" applyNumberFormat="1" applyFont="1" applyBorder="1" applyAlignment="1" applyProtection="1">
      <alignment horizontal="center"/>
      <protection/>
    </xf>
    <xf numFmtId="0" fontId="0" fillId="0" borderId="5" xfId="20" applyFont="1" applyBorder="1" applyAlignment="1" applyProtection="1">
      <alignment horizontal="center"/>
      <protection/>
    </xf>
    <xf numFmtId="168" fontId="0" fillId="0" borderId="5" xfId="20" applyNumberFormat="1" applyFont="1" applyBorder="1" applyAlignment="1" applyProtection="1">
      <alignment horizontal="center"/>
      <protection/>
    </xf>
    <xf numFmtId="11" fontId="0" fillId="0" borderId="5" xfId="20" applyNumberFormat="1" applyFont="1" applyBorder="1" applyAlignment="1" applyProtection="1">
      <alignment horizontal="center"/>
      <protection/>
    </xf>
    <xf numFmtId="1" fontId="0" fillId="0" borderId="5" xfId="20" applyNumberFormat="1" applyFont="1" applyBorder="1" applyAlignment="1" applyProtection="1">
      <alignment horizontal="center"/>
      <protection/>
    </xf>
    <xf numFmtId="169" fontId="0" fillId="0" borderId="5" xfId="20" applyNumberFormat="1" applyFont="1" applyBorder="1" applyAlignment="1" applyProtection="1">
      <alignment horizontal="center"/>
      <protection/>
    </xf>
    <xf numFmtId="0" fontId="0" fillId="0" borderId="0" xfId="20" applyAlignment="1">
      <alignment horizontal="center"/>
      <protection/>
    </xf>
    <xf numFmtId="168" fontId="0" fillId="0" borderId="0" xfId="20" applyNumberFormat="1" applyAlignment="1">
      <alignment horizontal="center"/>
      <protection/>
    </xf>
    <xf numFmtId="11" fontId="0" fillId="0" borderId="0" xfId="20" applyNumberFormat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168" fontId="0" fillId="0" borderId="2" xfId="20" applyNumberFormat="1" applyFont="1" applyBorder="1" applyAlignment="1" applyProtection="1">
      <alignment horizontal="center"/>
      <protection/>
    </xf>
    <xf numFmtId="0" fontId="2" fillId="0" borderId="0" xfId="20" applyFont="1" applyAlignment="1">
      <alignment horizontal="center"/>
      <protection/>
    </xf>
    <xf numFmtId="168" fontId="3" fillId="0" borderId="0" xfId="20" applyNumberFormat="1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168" fontId="3" fillId="0" borderId="0" xfId="20" applyNumberFormat="1" applyFont="1">
      <alignment/>
      <protection/>
    </xf>
    <xf numFmtId="11" fontId="0" fillId="0" borderId="0" xfId="20" applyNumberFormat="1">
      <alignment/>
      <protection/>
    </xf>
    <xf numFmtId="0" fontId="0" fillId="0" borderId="5" xfId="20" applyBorder="1">
      <alignment/>
      <protection/>
    </xf>
    <xf numFmtId="168" fontId="0" fillId="2" borderId="0" xfId="20" applyNumberFormat="1" applyFont="1" applyFill="1" applyBorder="1" applyAlignment="1" applyProtection="1">
      <alignment horizontal="center"/>
      <protection/>
    </xf>
    <xf numFmtId="168" fontId="0" fillId="2" borderId="14" xfId="20" applyNumberFormat="1" applyFont="1" applyFill="1" applyBorder="1" applyAlignment="1" applyProtection="1">
      <alignment horizontal="center"/>
      <protection/>
    </xf>
    <xf numFmtId="11" fontId="0" fillId="0" borderId="2" xfId="20" applyNumberFormat="1" applyFont="1" applyBorder="1" applyAlignment="1" applyProtection="1">
      <alignment horizontal="center"/>
      <protection/>
    </xf>
    <xf numFmtId="0" fontId="2" fillId="0" borderId="2" xfId="20" applyFont="1" applyBorder="1" applyAlignment="1" applyProtection="1">
      <alignment horizontal="center"/>
      <protection/>
    </xf>
    <xf numFmtId="0" fontId="0" fillId="0" borderId="2" xfId="20" applyFont="1" applyBorder="1" applyAlignment="1" applyProtection="1">
      <alignment horizontal="center"/>
      <protection/>
    </xf>
    <xf numFmtId="0" fontId="0" fillId="0" borderId="13" xfId="20" applyBorder="1">
      <alignment/>
      <protection/>
    </xf>
    <xf numFmtId="11" fontId="0" fillId="0" borderId="17" xfId="20" applyNumberFormat="1" applyFont="1" applyBorder="1" applyAlignment="1" applyProtection="1">
      <alignment horizontal="center"/>
      <protection/>
    </xf>
    <xf numFmtId="11" fontId="0" fillId="0" borderId="14" xfId="2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horizontal="center"/>
      <protection/>
    </xf>
    <xf numFmtId="169" fontId="0" fillId="2" borderId="2" xfId="0" applyNumberFormat="1" applyFont="1" applyFill="1" applyBorder="1" applyAlignment="1" applyProtection="1">
      <alignment/>
      <protection/>
    </xf>
    <xf numFmtId="168" fontId="0" fillId="2" borderId="3" xfId="0" applyNumberFormat="1" applyFill="1" applyBorder="1" applyAlignment="1">
      <alignment/>
    </xf>
    <xf numFmtId="0" fontId="0" fillId="2" borderId="4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1" fontId="0" fillId="0" borderId="0" xfId="0" applyNumberFormat="1" applyFont="1" applyBorder="1" applyAlignment="1" applyProtection="1">
      <alignment horizontal="center"/>
      <protection/>
    </xf>
    <xf numFmtId="168" fontId="0" fillId="0" borderId="11" xfId="0" applyNumberFormat="1" applyBorder="1" applyAlignment="1">
      <alignment/>
    </xf>
    <xf numFmtId="0" fontId="0" fillId="0" borderId="1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1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Border="1" applyAlignment="1" applyProtection="1">
      <alignment horizontal="center"/>
      <protection/>
    </xf>
    <xf numFmtId="166" fontId="0" fillId="0" borderId="20" xfId="0" applyNumberFormat="1" applyFont="1" applyBorder="1" applyAlignment="1" applyProtection="1">
      <alignment horizontal="center"/>
      <protection/>
    </xf>
    <xf numFmtId="169" fontId="0" fillId="0" borderId="20" xfId="0" applyNumberFormat="1" applyFont="1" applyBorder="1" applyAlignment="1" applyProtection="1">
      <alignment horizontal="center"/>
      <protection/>
    </xf>
    <xf numFmtId="168" fontId="0" fillId="0" borderId="18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1" fontId="0" fillId="0" borderId="13" xfId="0" applyNumberFormat="1" applyFont="1" applyBorder="1" applyAlignment="1" applyProtection="1">
      <alignment horizontal="center"/>
      <protection/>
    </xf>
    <xf numFmtId="1" fontId="0" fillId="0" borderId="13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1" fontId="0" fillId="0" borderId="14" xfId="0" applyNumberFormat="1" applyFont="1" applyBorder="1" applyAlignment="1" applyProtection="1">
      <alignment horizontal="center"/>
      <protection/>
    </xf>
    <xf numFmtId="169" fontId="0" fillId="0" borderId="13" xfId="0" applyNumberFormat="1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68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wrapText="1"/>
      <protection/>
    </xf>
    <xf numFmtId="11" fontId="0" fillId="0" borderId="17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wrapText="1"/>
      <protection/>
    </xf>
    <xf numFmtId="0" fontId="0" fillId="0" borderId="25" xfId="0" applyFont="1" applyBorder="1" applyAlignment="1" applyProtection="1">
      <alignment/>
      <protection/>
    </xf>
    <xf numFmtId="3" fontId="0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11" fontId="0" fillId="0" borderId="5" xfId="0" applyNumberFormat="1" applyFont="1" applyBorder="1" applyAlignment="1" applyProtection="1">
      <alignment horizontal="center"/>
      <protection/>
    </xf>
    <xf numFmtId="1" fontId="0" fillId="0" borderId="5" xfId="0" applyNumberFormat="1" applyFont="1" applyBorder="1" applyAlignment="1" applyProtection="1">
      <alignment horizontal="center"/>
      <protection/>
    </xf>
    <xf numFmtId="166" fontId="0" fillId="0" borderId="5" xfId="0" applyNumberFormat="1" applyFont="1" applyBorder="1" applyAlignment="1" applyProtection="1">
      <alignment horizontal="center"/>
      <protection/>
    </xf>
    <xf numFmtId="11" fontId="0" fillId="0" borderId="26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169" fontId="0" fillId="0" borderId="5" xfId="0" applyNumberFormat="1" applyFont="1" applyBorder="1" applyAlignment="1" applyProtection="1">
      <alignment horizontal="center"/>
      <protection/>
    </xf>
    <xf numFmtId="168" fontId="0" fillId="0" borderId="6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8" fontId="0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11" fontId="0" fillId="0" borderId="0" xfId="0" applyNumberFormat="1" applyAlignment="1">
      <alignment/>
    </xf>
    <xf numFmtId="168" fontId="0" fillId="0" borderId="5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66" fontId="0" fillId="0" borderId="13" xfId="0" applyNumberFormat="1" applyFont="1" applyBorder="1" applyAlignment="1" applyProtection="1">
      <alignment horizontal="center"/>
      <protection/>
    </xf>
    <xf numFmtId="11" fontId="0" fillId="0" borderId="0" xfId="20" applyNumberFormat="1" applyFont="1" applyFill="1" applyBorder="1" applyAlignment="1" applyProtection="1">
      <alignment horizontal="center"/>
      <protection/>
    </xf>
    <xf numFmtId="0" fontId="0" fillId="0" borderId="0" xfId="20" applyFill="1" applyBorder="1">
      <alignment/>
      <protection/>
    </xf>
    <xf numFmtId="0" fontId="0" fillId="0" borderId="0" xfId="20" applyFill="1" applyBorder="1" applyAlignment="1">
      <alignment horizontal="center"/>
      <protection/>
    </xf>
    <xf numFmtId="11" fontId="0" fillId="0" borderId="0" xfId="20" applyNumberFormat="1" applyFont="1" applyFill="1" applyBorder="1" applyAlignment="1">
      <alignment horizontal="center"/>
      <protection/>
    </xf>
    <xf numFmtId="168" fontId="0" fillId="2" borderId="2" xfId="20" applyNumberFormat="1" applyFill="1" applyBorder="1">
      <alignment/>
      <protection/>
    </xf>
    <xf numFmtId="0" fontId="4" fillId="3" borderId="5" xfId="20" applyNumberFormat="1" applyFont="1" applyFill="1" applyBorder="1" applyAlignment="1" applyProtection="1">
      <alignment horizontal="center" wrapText="1"/>
      <protection/>
    </xf>
    <xf numFmtId="168" fontId="0" fillId="0" borderId="0" xfId="20" applyNumberFormat="1" applyBorder="1">
      <alignment/>
      <protection/>
    </xf>
    <xf numFmtId="168" fontId="0" fillId="0" borderId="20" xfId="20" applyNumberFormat="1" applyFont="1" applyBorder="1" applyAlignment="1" applyProtection="1">
      <alignment horizontal="center"/>
      <protection/>
    </xf>
    <xf numFmtId="168" fontId="0" fillId="0" borderId="13" xfId="20" applyNumberFormat="1" applyFont="1" applyBorder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0" fontId="0" fillId="0" borderId="29" xfId="20" applyFill="1" applyBorder="1">
      <alignment/>
      <protection/>
    </xf>
    <xf numFmtId="0" fontId="4" fillId="0" borderId="29" xfId="20" applyFont="1" applyFill="1" applyBorder="1" applyAlignment="1" applyProtection="1">
      <alignment horizontal="center" wrapText="1"/>
      <protection/>
    </xf>
    <xf numFmtId="0" fontId="0" fillId="0" borderId="29" xfId="20" applyFont="1" applyFill="1" applyBorder="1">
      <alignment/>
      <protection/>
    </xf>
    <xf numFmtId="0" fontId="0" fillId="0" borderId="29" xfId="20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RTBL1" xfId="19"/>
    <cellStyle name="Normal_UpexpRM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zoomScale="75" zoomScaleNormal="75" workbookViewId="0" topLeftCell="A54">
      <selection activeCell="AA47" sqref="AA47"/>
    </sheetView>
  </sheetViews>
  <sheetFormatPr defaultColWidth="9.140625" defaultRowHeight="12.75"/>
  <cols>
    <col min="1" max="1" width="18.7109375" style="0" customWidth="1"/>
    <col min="2" max="2" width="13.00390625" style="0" customWidth="1"/>
    <col min="3" max="3" width="14.28125" style="0" customWidth="1"/>
    <col min="4" max="4" width="10.57421875" style="0" customWidth="1"/>
    <col min="5" max="5" width="10.7109375" style="0" customWidth="1"/>
    <col min="6" max="6" width="10.8515625" style="0" customWidth="1"/>
    <col min="9" max="10" width="12.7109375" style="0" customWidth="1"/>
    <col min="12" max="12" width="14.00390625" style="0" customWidth="1"/>
    <col min="13" max="14" width="12.421875" style="0" customWidth="1"/>
    <col min="15" max="15" width="11.7109375" style="0" customWidth="1"/>
    <col min="17" max="17" width="12.00390625" style="0" customWidth="1"/>
    <col min="18" max="18" width="9.7109375" style="185" customWidth="1"/>
  </cols>
  <sheetData>
    <row r="1" spans="19:28" ht="12.75"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spans="1:28" ht="12.75">
      <c r="A2" s="182" t="s">
        <v>61</v>
      </c>
      <c r="B2" s="183"/>
      <c r="C2" s="184"/>
      <c r="E2" s="3"/>
      <c r="F2" s="3"/>
      <c r="G2" s="4"/>
      <c r="H2" s="4"/>
      <c r="S2" s="243"/>
      <c r="T2" s="243"/>
      <c r="U2" s="243"/>
      <c r="V2" s="243"/>
      <c r="W2" s="243"/>
      <c r="X2" s="243"/>
      <c r="Y2" s="243"/>
      <c r="Z2" s="243"/>
      <c r="AA2" s="243"/>
      <c r="AB2" s="243"/>
    </row>
    <row r="3" spans="3:28" ht="13.5" thickBot="1">
      <c r="C3" s="186"/>
      <c r="E3" s="3"/>
      <c r="F3" s="3"/>
      <c r="G3" s="4"/>
      <c r="H3" s="4"/>
      <c r="S3" s="243"/>
      <c r="T3" s="243"/>
      <c r="U3" s="243"/>
      <c r="V3" s="243"/>
      <c r="W3" s="243"/>
      <c r="X3" s="243"/>
      <c r="Y3" s="243"/>
      <c r="Z3" s="243"/>
      <c r="AA3" s="243"/>
      <c r="AB3" s="243"/>
    </row>
    <row r="4" spans="1:28" s="10" customFormat="1" ht="18.75" customHeight="1" thickTop="1">
      <c r="A4" s="187" t="s">
        <v>1</v>
      </c>
      <c r="B4" s="188"/>
      <c r="C4" s="188"/>
      <c r="D4" s="188"/>
      <c r="E4" s="188"/>
      <c r="F4" s="188"/>
      <c r="G4" s="189" t="s">
        <v>62</v>
      </c>
      <c r="H4" s="188"/>
      <c r="I4" s="188"/>
      <c r="J4" s="189" t="s">
        <v>56</v>
      </c>
      <c r="K4" s="188"/>
      <c r="L4" s="188"/>
      <c r="M4" s="188"/>
      <c r="N4" s="188"/>
      <c r="O4" s="188"/>
      <c r="P4" s="190"/>
      <c r="Q4" s="8"/>
      <c r="R4" s="191"/>
      <c r="S4" s="243"/>
      <c r="T4" s="243"/>
      <c r="U4" s="243"/>
      <c r="V4" s="243"/>
      <c r="W4" s="243"/>
      <c r="X4" s="243"/>
      <c r="Y4" s="243"/>
      <c r="Z4" s="243"/>
      <c r="AA4" s="243"/>
      <c r="AB4" s="243"/>
    </row>
    <row r="5" spans="1:28" s="10" customFormat="1" ht="55.5" customHeight="1" thickBot="1">
      <c r="A5" s="192" t="s">
        <v>2</v>
      </c>
      <c r="B5" s="12" t="s">
        <v>3</v>
      </c>
      <c r="C5" s="13" t="s">
        <v>4</v>
      </c>
      <c r="D5" s="13" t="s">
        <v>63</v>
      </c>
      <c r="E5" s="13" t="s">
        <v>6</v>
      </c>
      <c r="F5" s="13" t="s">
        <v>8</v>
      </c>
      <c r="G5" s="13" t="s">
        <v>64</v>
      </c>
      <c r="H5" s="13" t="s">
        <v>11</v>
      </c>
      <c r="I5" s="13" t="s">
        <v>12</v>
      </c>
      <c r="J5" s="13" t="s">
        <v>57</v>
      </c>
      <c r="K5" s="13" t="s">
        <v>14</v>
      </c>
      <c r="L5" s="13" t="s">
        <v>65</v>
      </c>
      <c r="M5" s="13" t="s">
        <v>15</v>
      </c>
      <c r="N5" s="13" t="s">
        <v>58</v>
      </c>
      <c r="O5" s="13" t="s">
        <v>70</v>
      </c>
      <c r="P5" s="13" t="s">
        <v>17</v>
      </c>
      <c r="Q5" s="13" t="s">
        <v>18</v>
      </c>
      <c r="R5" s="14" t="s">
        <v>19</v>
      </c>
      <c r="S5" s="243"/>
      <c r="T5" s="243"/>
      <c r="U5" s="243"/>
      <c r="V5" s="243"/>
      <c r="W5" s="243"/>
      <c r="X5" s="243"/>
      <c r="Y5" s="243"/>
      <c r="Z5" s="243"/>
      <c r="AA5" s="243"/>
      <c r="AB5" s="243"/>
    </row>
    <row r="6" spans="1:28" ht="13.5" thickTop="1">
      <c r="A6" s="193" t="s">
        <v>24</v>
      </c>
      <c r="B6" s="194" t="s">
        <v>26</v>
      </c>
      <c r="C6" s="20"/>
      <c r="D6" s="195"/>
      <c r="E6" s="195"/>
      <c r="F6" s="195"/>
      <c r="G6" s="195"/>
      <c r="H6" s="195"/>
      <c r="I6" s="196"/>
      <c r="J6" s="196"/>
      <c r="K6" s="28"/>
      <c r="L6" s="28"/>
      <c r="M6" s="28"/>
      <c r="N6" s="28"/>
      <c r="O6" s="28"/>
      <c r="P6" s="28"/>
      <c r="Q6" s="28"/>
      <c r="R6" s="197"/>
      <c r="S6" s="243"/>
      <c r="T6" s="243"/>
      <c r="U6" s="243"/>
      <c r="V6" s="243"/>
      <c r="W6" s="243"/>
      <c r="X6" s="243"/>
      <c r="Y6" s="243"/>
      <c r="Z6" s="243"/>
      <c r="AA6" s="243"/>
      <c r="AB6" s="243"/>
    </row>
    <row r="7" spans="1:28" ht="12.75">
      <c r="A7" s="193"/>
      <c r="B7" s="194" t="s">
        <v>27</v>
      </c>
      <c r="C7" s="20"/>
      <c r="D7" s="195"/>
      <c r="E7" s="195"/>
      <c r="F7" s="195"/>
      <c r="G7" s="195"/>
      <c r="H7" s="195"/>
      <c r="I7" s="196"/>
      <c r="J7" s="196"/>
      <c r="K7" s="28"/>
      <c r="L7" s="28"/>
      <c r="M7" s="28"/>
      <c r="N7" s="28"/>
      <c r="O7" s="28"/>
      <c r="P7" s="28"/>
      <c r="Q7" s="28"/>
      <c r="R7" s="197"/>
      <c r="S7" s="243"/>
      <c r="T7" s="243"/>
      <c r="U7" s="243"/>
      <c r="V7" s="243"/>
      <c r="W7" s="243"/>
      <c r="X7" s="243"/>
      <c r="Y7" s="243"/>
      <c r="Z7" s="243"/>
      <c r="AA7" s="243"/>
      <c r="AB7" s="243"/>
    </row>
    <row r="8" spans="1:28" ht="12.75">
      <c r="A8" s="198" t="s">
        <v>28</v>
      </c>
      <c r="B8" s="199" t="s">
        <v>26</v>
      </c>
      <c r="C8" s="200">
        <v>141</v>
      </c>
      <c r="D8" s="201">
        <v>44</v>
      </c>
      <c r="E8" s="201">
        <v>24</v>
      </c>
      <c r="F8" s="201">
        <v>16</v>
      </c>
      <c r="G8" s="201">
        <v>300</v>
      </c>
      <c r="H8" s="201">
        <v>70</v>
      </c>
      <c r="I8" s="202">
        <f>(G8*10^-6*D8*E8)/(365*70*H8)</f>
        <v>1.7713167458764325E-07</v>
      </c>
      <c r="J8" s="202">
        <f>(G8*10^-6*D8*E8)/(H8*E8*365)</f>
        <v>5.166340508806262E-07</v>
      </c>
      <c r="K8" s="203">
        <v>70</v>
      </c>
      <c r="L8" s="204">
        <v>0.6</v>
      </c>
      <c r="M8" s="202">
        <f>L8*C8*I8</f>
        <v>1.4985339670114618E-05</v>
      </c>
      <c r="N8" s="202">
        <f>L8*C8*J8</f>
        <v>4.3707240704500975E-05</v>
      </c>
      <c r="O8" s="201">
        <v>1.5</v>
      </c>
      <c r="P8" s="205">
        <f>O8*M8</f>
        <v>2.2478009505171925E-05</v>
      </c>
      <c r="Q8" s="201">
        <v>0.0003</v>
      </c>
      <c r="R8" s="206">
        <f>N8/Q8</f>
        <v>0.1456908023483366</v>
      </c>
      <c r="S8" s="243"/>
      <c r="T8" s="243"/>
      <c r="U8" s="243"/>
      <c r="V8" s="243"/>
      <c r="W8" s="243"/>
      <c r="X8" s="243"/>
      <c r="Y8" s="243"/>
      <c r="Z8" s="243"/>
      <c r="AA8" s="243"/>
      <c r="AB8" s="243"/>
    </row>
    <row r="9" spans="1:28" ht="12.75">
      <c r="A9" s="207" t="s">
        <v>29</v>
      </c>
      <c r="B9" s="208" t="s">
        <v>27</v>
      </c>
      <c r="C9" s="209">
        <v>141</v>
      </c>
      <c r="D9" s="210">
        <v>219</v>
      </c>
      <c r="E9" s="210">
        <v>35</v>
      </c>
      <c r="F9" s="210">
        <v>40</v>
      </c>
      <c r="G9" s="210">
        <v>200</v>
      </c>
      <c r="H9" s="210">
        <v>70</v>
      </c>
      <c r="I9" s="211">
        <f>(G9*10^-6*D9*E9)/(365*70*H9)</f>
        <v>8.571428571428571E-07</v>
      </c>
      <c r="J9" s="211">
        <f>((G9*10^-6*D9*E9)/(H9*E9*365))</f>
        <v>1.7142857142857143E-06</v>
      </c>
      <c r="K9" s="212">
        <v>70</v>
      </c>
      <c r="L9" s="213">
        <v>0.6</v>
      </c>
      <c r="M9" s="214">
        <f>L9*C9*I9</f>
        <v>7.25142857142857E-05</v>
      </c>
      <c r="N9" s="211">
        <f>L9*C9*J9</f>
        <v>0.0001450285714285714</v>
      </c>
      <c r="O9" s="210">
        <v>1.5</v>
      </c>
      <c r="P9" s="215">
        <f>O9*M9</f>
        <v>0.00010877142857142856</v>
      </c>
      <c r="Q9" s="210">
        <v>0.0003</v>
      </c>
      <c r="R9" s="216">
        <f>N9/Q9</f>
        <v>0.4834285714285714</v>
      </c>
      <c r="S9" s="243"/>
      <c r="T9" s="243"/>
      <c r="U9" s="243"/>
      <c r="V9" s="243"/>
      <c r="W9" s="243"/>
      <c r="X9" s="243"/>
      <c r="Y9" s="243"/>
      <c r="Z9" s="243"/>
      <c r="AA9" s="243"/>
      <c r="AB9" s="243"/>
    </row>
    <row r="10" spans="1:28" ht="12.75">
      <c r="A10" s="217" t="s">
        <v>30</v>
      </c>
      <c r="B10" s="194" t="s">
        <v>26</v>
      </c>
      <c r="C10" s="218">
        <v>934</v>
      </c>
      <c r="D10" s="195">
        <v>44</v>
      </c>
      <c r="E10" s="195">
        <v>24</v>
      </c>
      <c r="F10" s="195">
        <v>16</v>
      </c>
      <c r="G10" s="201">
        <v>300</v>
      </c>
      <c r="H10" s="195">
        <v>70</v>
      </c>
      <c r="I10" s="196">
        <f>(G10*10^-6*D10*E10)/(365*70*H10)</f>
        <v>1.7713167458764325E-07</v>
      </c>
      <c r="J10" s="196">
        <f>((G10*10^-6*D10*E10)/(H10*E10*365))</f>
        <v>5.166340508806262E-07</v>
      </c>
      <c r="K10" s="219">
        <v>70</v>
      </c>
      <c r="L10" s="204">
        <v>0.6</v>
      </c>
      <c r="M10" s="202">
        <f>L10*C10*I10</f>
        <v>9.926459043891528E-05</v>
      </c>
      <c r="N10" s="202">
        <f>L10*C10*J10</f>
        <v>0.0002895217221135029</v>
      </c>
      <c r="O10" s="195">
        <v>1.5</v>
      </c>
      <c r="P10" s="220">
        <f>O10*M10</f>
        <v>0.00014889688565837293</v>
      </c>
      <c r="Q10" s="195">
        <v>0.0003</v>
      </c>
      <c r="R10" s="221">
        <f>N10/Q10</f>
        <v>0.9650724070450097</v>
      </c>
      <c r="S10" s="243"/>
      <c r="T10" s="243"/>
      <c r="U10" s="243"/>
      <c r="V10" s="243"/>
      <c r="W10" s="243"/>
      <c r="X10" s="243"/>
      <c r="Y10" s="243"/>
      <c r="Z10" s="243"/>
      <c r="AA10" s="243"/>
      <c r="AB10" s="243"/>
    </row>
    <row r="11" spans="1:28" ht="12.75">
      <c r="A11" s="217" t="s">
        <v>31</v>
      </c>
      <c r="B11" s="194" t="s">
        <v>27</v>
      </c>
      <c r="C11" s="218">
        <v>934</v>
      </c>
      <c r="D11" s="195">
        <v>219</v>
      </c>
      <c r="E11" s="195">
        <v>35</v>
      </c>
      <c r="F11" s="195">
        <v>40</v>
      </c>
      <c r="G11" s="210">
        <v>200</v>
      </c>
      <c r="H11" s="195">
        <v>70</v>
      </c>
      <c r="I11" s="196">
        <f>(G11*10^-6*D11*E11)/(365*70*H11)</f>
        <v>8.571428571428571E-07</v>
      </c>
      <c r="J11" s="196">
        <f>((G11*10^-6*D11*E11)/(H11*E11*365))</f>
        <v>1.7142857142857143E-06</v>
      </c>
      <c r="K11" s="219">
        <v>70</v>
      </c>
      <c r="L11" s="213">
        <v>0.6</v>
      </c>
      <c r="M11" s="214">
        <f>L11*C11*I11</f>
        <v>0.0004803428571428571</v>
      </c>
      <c r="N11" s="211">
        <f>L11*C11*J11</f>
        <v>0.0009606857142857142</v>
      </c>
      <c r="O11" s="195">
        <v>1.5</v>
      </c>
      <c r="P11" s="220">
        <f>O11*M11</f>
        <v>0.0007205142857142857</v>
      </c>
      <c r="Q11" s="195">
        <v>0.0003</v>
      </c>
      <c r="R11" s="221">
        <f>N11/Q11</f>
        <v>3.2022857142857144</v>
      </c>
      <c r="S11" s="243"/>
      <c r="T11" s="243"/>
      <c r="U11" s="243"/>
      <c r="V11" s="243"/>
      <c r="W11" s="243"/>
      <c r="X11" s="243"/>
      <c r="Y11" s="243"/>
      <c r="Z11" s="243"/>
      <c r="AA11" s="243"/>
      <c r="AB11" s="243"/>
    </row>
    <row r="12" spans="1:28" ht="12.75">
      <c r="A12" s="198" t="s">
        <v>32</v>
      </c>
      <c r="B12" s="199" t="s">
        <v>26</v>
      </c>
      <c r="C12" s="200"/>
      <c r="D12" s="201"/>
      <c r="E12" s="201"/>
      <c r="F12" s="201"/>
      <c r="G12" s="201"/>
      <c r="H12" s="201"/>
      <c r="I12" s="202"/>
      <c r="J12" s="202"/>
      <c r="K12" s="202"/>
      <c r="L12" s="202"/>
      <c r="M12" s="202"/>
      <c r="N12" s="202"/>
      <c r="O12" s="201"/>
      <c r="P12" s="205"/>
      <c r="Q12" s="201"/>
      <c r="R12" s="206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</row>
    <row r="13" spans="1:28" ht="12.75">
      <c r="A13" s="222"/>
      <c r="B13" s="208" t="s">
        <v>27</v>
      </c>
      <c r="C13" s="209"/>
      <c r="D13" s="210"/>
      <c r="E13" s="210"/>
      <c r="F13" s="210"/>
      <c r="G13" s="210"/>
      <c r="H13" s="210"/>
      <c r="I13" s="211"/>
      <c r="J13" s="211"/>
      <c r="K13" s="211"/>
      <c r="L13" s="211"/>
      <c r="M13" s="211"/>
      <c r="N13" s="211"/>
      <c r="O13" s="210"/>
      <c r="P13" s="215"/>
      <c r="Q13" s="210"/>
      <c r="R13" s="216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</row>
    <row r="14" spans="1:28" ht="12.75">
      <c r="A14" s="217" t="s">
        <v>33</v>
      </c>
      <c r="B14" s="194" t="s">
        <v>26</v>
      </c>
      <c r="C14" s="218">
        <v>6660</v>
      </c>
      <c r="D14" s="195">
        <v>44</v>
      </c>
      <c r="E14" s="195">
        <v>24</v>
      </c>
      <c r="F14" s="195">
        <v>16</v>
      </c>
      <c r="G14" s="201">
        <v>300</v>
      </c>
      <c r="H14" s="195">
        <v>70</v>
      </c>
      <c r="I14" s="196">
        <f>(G14*10^-6*D14*E14)/(365*70*H14)</f>
        <v>1.7713167458764325E-07</v>
      </c>
      <c r="J14" s="196">
        <f>((G14*10^-6*D14*E14)/(H14*E14*365))</f>
        <v>5.166340508806262E-07</v>
      </c>
      <c r="K14" s="219">
        <v>70</v>
      </c>
      <c r="L14" s="204">
        <v>0.6</v>
      </c>
      <c r="M14" s="202">
        <f>L14*C14*I14</f>
        <v>0.0007078181716522224</v>
      </c>
      <c r="N14" s="202">
        <f>L14*C14*J14</f>
        <v>0.0020644696673189824</v>
      </c>
      <c r="O14" s="195">
        <v>1.5</v>
      </c>
      <c r="P14" s="220">
        <f>O14*M14</f>
        <v>0.0010617272574783335</v>
      </c>
      <c r="Q14" s="195">
        <v>0.0003</v>
      </c>
      <c r="R14" s="221">
        <f>N14/Q14</f>
        <v>6.8815655577299415</v>
      </c>
      <c r="S14" s="243"/>
      <c r="T14" s="243"/>
      <c r="U14" s="243"/>
      <c r="V14" s="243"/>
      <c r="W14" s="243"/>
      <c r="X14" s="243"/>
      <c r="Y14" s="243"/>
      <c r="Z14" s="243"/>
      <c r="AA14" s="243"/>
      <c r="AB14" s="243"/>
    </row>
    <row r="15" spans="1:28" ht="12.75">
      <c r="A15" s="217" t="s">
        <v>34</v>
      </c>
      <c r="B15" s="194" t="s">
        <v>27</v>
      </c>
      <c r="C15" s="218">
        <v>6660</v>
      </c>
      <c r="D15" s="195">
        <v>219</v>
      </c>
      <c r="E15" s="195">
        <v>35</v>
      </c>
      <c r="F15" s="195">
        <v>40</v>
      </c>
      <c r="G15" s="210">
        <v>200</v>
      </c>
      <c r="H15" s="195">
        <v>70</v>
      </c>
      <c r="I15" s="196">
        <f>(G15*10^-6*D15*E15)/(365*70*H15)</f>
        <v>8.571428571428571E-07</v>
      </c>
      <c r="J15" s="196">
        <f>((G15*10^-6*D15*E15)/(H15*E15*365))</f>
        <v>1.7142857142857143E-06</v>
      </c>
      <c r="K15" s="219">
        <v>70</v>
      </c>
      <c r="L15" s="213">
        <v>0.6</v>
      </c>
      <c r="M15" s="214">
        <f>L15*C15*I15</f>
        <v>0.003425142857142857</v>
      </c>
      <c r="N15" s="211">
        <f>L15*C15*J15</f>
        <v>0.006850285714285714</v>
      </c>
      <c r="O15" s="195">
        <v>1.5</v>
      </c>
      <c r="P15" s="220">
        <f>O15*M15</f>
        <v>0.005137714285714285</v>
      </c>
      <c r="Q15" s="195">
        <v>0.0003</v>
      </c>
      <c r="R15" s="221">
        <f>N15/Q15</f>
        <v>22.834285714285716</v>
      </c>
      <c r="S15" s="243"/>
      <c r="T15" s="243"/>
      <c r="U15" s="243"/>
      <c r="V15" s="243"/>
      <c r="W15" s="243"/>
      <c r="X15" s="243"/>
      <c r="Y15" s="243"/>
      <c r="Z15" s="243"/>
      <c r="AA15" s="243"/>
      <c r="AB15" s="243"/>
    </row>
    <row r="16" spans="1:28" ht="12.75">
      <c r="A16" s="198" t="s">
        <v>35</v>
      </c>
      <c r="B16" s="199" t="s">
        <v>26</v>
      </c>
      <c r="C16" s="200">
        <v>583</v>
      </c>
      <c r="D16" s="201">
        <v>44</v>
      </c>
      <c r="E16" s="201">
        <v>24</v>
      </c>
      <c r="F16" s="201">
        <v>16</v>
      </c>
      <c r="G16" s="201">
        <v>480</v>
      </c>
      <c r="H16" s="201">
        <v>70</v>
      </c>
      <c r="I16" s="202">
        <f>(G16*10^-6*D16*E16)/(365*70*H16)</f>
        <v>2.8341067934022926E-07</v>
      </c>
      <c r="J16" s="202">
        <f>((G16*10^-6*D16*E16)/(H16*E16*365))</f>
        <v>8.26614481409002E-07</v>
      </c>
      <c r="K16" s="203">
        <v>70</v>
      </c>
      <c r="L16" s="204">
        <v>0.6</v>
      </c>
      <c r="M16" s="202">
        <f>L16*C16*I16</f>
        <v>9.91370556332122E-05</v>
      </c>
      <c r="N16" s="202">
        <f>L16*C16*J16</f>
        <v>0.0002891497455968689</v>
      </c>
      <c r="O16" s="201">
        <v>1.5</v>
      </c>
      <c r="P16" s="205">
        <f>O16*M16</f>
        <v>0.0001487055834498183</v>
      </c>
      <c r="Q16" s="201">
        <v>0.0003</v>
      </c>
      <c r="R16" s="206">
        <f>N16/Q16</f>
        <v>0.9638324853228964</v>
      </c>
      <c r="S16" s="243"/>
      <c r="T16" s="243"/>
      <c r="U16" s="243"/>
      <c r="V16" s="243"/>
      <c r="W16" s="243"/>
      <c r="X16" s="243"/>
      <c r="Y16" s="243"/>
      <c r="Z16" s="243"/>
      <c r="AA16" s="243"/>
      <c r="AB16" s="243"/>
    </row>
    <row r="17" spans="1:28" ht="12.75">
      <c r="A17" s="222" t="s">
        <v>36</v>
      </c>
      <c r="B17" s="208" t="s">
        <v>27</v>
      </c>
      <c r="C17" s="209">
        <v>583</v>
      </c>
      <c r="D17" s="210">
        <v>219</v>
      </c>
      <c r="E17" s="210">
        <v>35</v>
      </c>
      <c r="F17" s="210">
        <v>40</v>
      </c>
      <c r="G17" s="210">
        <v>233</v>
      </c>
      <c r="H17" s="210">
        <v>70</v>
      </c>
      <c r="I17" s="211">
        <f>(G17*10^-6*D17*E17)/(365*70*H17)</f>
        <v>9.985714285714287E-07</v>
      </c>
      <c r="J17" s="211">
        <f>((G17*10^-6*D17*E17)/(H17*E17*365))</f>
        <v>1.9971428571428574E-06</v>
      </c>
      <c r="K17" s="212">
        <v>70</v>
      </c>
      <c r="L17" s="213">
        <v>0.6</v>
      </c>
      <c r="M17" s="214">
        <f>L17*C17*I17</f>
        <v>0.00034930028571428576</v>
      </c>
      <c r="N17" s="211">
        <f>L17*C17*J17</f>
        <v>0.0006986005714285715</v>
      </c>
      <c r="O17" s="210">
        <v>1.5</v>
      </c>
      <c r="P17" s="215">
        <f>O17*M17</f>
        <v>0.0005239504285714286</v>
      </c>
      <c r="Q17" s="210">
        <v>0.0003</v>
      </c>
      <c r="R17" s="216">
        <f>N17/Q17</f>
        <v>2.328668571428572</v>
      </c>
      <c r="S17" s="243"/>
      <c r="T17" s="243"/>
      <c r="U17" s="243"/>
      <c r="V17" s="243"/>
      <c r="W17" s="243"/>
      <c r="X17" s="243"/>
      <c r="Y17" s="243"/>
      <c r="Z17" s="243"/>
      <c r="AA17" s="243"/>
      <c r="AB17" s="243"/>
    </row>
    <row r="18" spans="1:28" ht="12.75">
      <c r="A18" s="217" t="s">
        <v>36</v>
      </c>
      <c r="B18" s="194" t="s">
        <v>26</v>
      </c>
      <c r="C18" s="218"/>
      <c r="D18" s="195"/>
      <c r="E18" s="195"/>
      <c r="F18" s="195"/>
      <c r="G18" s="195"/>
      <c r="H18" s="195"/>
      <c r="I18" s="196"/>
      <c r="J18" s="196"/>
      <c r="K18" s="196"/>
      <c r="L18" s="223"/>
      <c r="M18" s="196"/>
      <c r="N18" s="196"/>
      <c r="O18" s="195"/>
      <c r="P18" s="220"/>
      <c r="Q18" s="195"/>
      <c r="R18" s="221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</row>
    <row r="19" spans="1:28" ht="12.75">
      <c r="A19" s="217"/>
      <c r="B19" s="194" t="s">
        <v>27</v>
      </c>
      <c r="C19" s="218"/>
      <c r="D19" s="195"/>
      <c r="E19" s="195"/>
      <c r="F19" s="195"/>
      <c r="G19" s="195"/>
      <c r="H19" s="195"/>
      <c r="I19" s="196"/>
      <c r="J19" s="196"/>
      <c r="K19" s="196"/>
      <c r="L19" s="196"/>
      <c r="M19" s="196"/>
      <c r="N19" s="196"/>
      <c r="O19" s="195"/>
      <c r="P19" s="220"/>
      <c r="Q19" s="195"/>
      <c r="R19" s="221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</row>
    <row r="20" spans="1:28" ht="12.75">
      <c r="A20" s="198" t="s">
        <v>37</v>
      </c>
      <c r="B20" s="199" t="s">
        <v>26</v>
      </c>
      <c r="C20" s="200">
        <v>182</v>
      </c>
      <c r="D20" s="201">
        <v>44</v>
      </c>
      <c r="E20" s="201">
        <v>24</v>
      </c>
      <c r="F20" s="201">
        <v>16</v>
      </c>
      <c r="G20" s="201">
        <v>300</v>
      </c>
      <c r="H20" s="201">
        <v>70</v>
      </c>
      <c r="I20" s="202">
        <f>(G20*10^-6*D20*E20)/(365*70*H20)</f>
        <v>1.7713167458764325E-07</v>
      </c>
      <c r="J20" s="202">
        <f>((G20*10^-6*D20*E20)/(H20*E20*365))</f>
        <v>5.166340508806262E-07</v>
      </c>
      <c r="K20" s="203">
        <v>70</v>
      </c>
      <c r="L20" s="204">
        <v>0.6</v>
      </c>
      <c r="M20" s="202">
        <f>L20*C20*I20</f>
        <v>1.9342778864970642E-05</v>
      </c>
      <c r="N20" s="202">
        <f>L20*C20*J20</f>
        <v>5.641643835616438E-05</v>
      </c>
      <c r="O20" s="201">
        <v>1.5</v>
      </c>
      <c r="P20" s="205">
        <f>O20*M20</f>
        <v>2.9014168297455965E-05</v>
      </c>
      <c r="Q20" s="201">
        <v>0.0003</v>
      </c>
      <c r="R20" s="206">
        <f>N20/Q20</f>
        <v>0.18805479452054794</v>
      </c>
      <c r="S20" s="243"/>
      <c r="T20" s="243"/>
      <c r="U20" s="243"/>
      <c r="V20" s="243"/>
      <c r="W20" s="243"/>
      <c r="X20" s="243"/>
      <c r="Y20" s="243"/>
      <c r="Z20" s="243"/>
      <c r="AA20" s="243"/>
      <c r="AB20" s="243"/>
    </row>
    <row r="21" spans="1:28" ht="12.75">
      <c r="A21" s="222" t="s">
        <v>38</v>
      </c>
      <c r="B21" s="208" t="s">
        <v>27</v>
      </c>
      <c r="C21" s="209">
        <v>182</v>
      </c>
      <c r="D21" s="210">
        <v>219</v>
      </c>
      <c r="E21" s="210">
        <v>35</v>
      </c>
      <c r="F21" s="210">
        <v>40</v>
      </c>
      <c r="G21" s="210">
        <v>200</v>
      </c>
      <c r="H21" s="210">
        <v>70</v>
      </c>
      <c r="I21" s="211">
        <f>(G21*10^-6*D21*E21)/(365*70*H21)</f>
        <v>8.571428571428571E-07</v>
      </c>
      <c r="J21" s="211">
        <f>((G21*10^-6*D21*E21)/(H21*E21*365))</f>
        <v>1.7142857142857143E-06</v>
      </c>
      <c r="K21" s="212">
        <v>70</v>
      </c>
      <c r="L21" s="213">
        <v>0.6</v>
      </c>
      <c r="M21" s="214">
        <f>L21*C21*I21</f>
        <v>9.36E-05</v>
      </c>
      <c r="N21" s="211">
        <f>L21*C21*J21</f>
        <v>0.0001872</v>
      </c>
      <c r="O21" s="210">
        <v>1.5</v>
      </c>
      <c r="P21" s="215">
        <f>O21*M21</f>
        <v>0.0001404</v>
      </c>
      <c r="Q21" s="210">
        <v>0.0003</v>
      </c>
      <c r="R21" s="216">
        <f>N21/Q21</f>
        <v>0.624</v>
      </c>
      <c r="S21" s="243"/>
      <c r="T21" s="243"/>
      <c r="U21" s="243"/>
      <c r="V21" s="243"/>
      <c r="W21" s="243"/>
      <c r="X21" s="243"/>
      <c r="Y21" s="243"/>
      <c r="Z21" s="243"/>
      <c r="AA21" s="243"/>
      <c r="AB21" s="243"/>
    </row>
    <row r="22" spans="1:28" ht="12.75">
      <c r="A22" s="217" t="s">
        <v>39</v>
      </c>
      <c r="B22" s="194" t="s">
        <v>26</v>
      </c>
      <c r="C22" s="218">
        <v>90</v>
      </c>
      <c r="D22" s="195">
        <v>44</v>
      </c>
      <c r="E22" s="195">
        <v>24</v>
      </c>
      <c r="F22" s="195">
        <v>16</v>
      </c>
      <c r="G22" s="201">
        <v>300</v>
      </c>
      <c r="H22" s="195">
        <v>70</v>
      </c>
      <c r="I22" s="196">
        <f>(G22*10^-6*D22*E22)/(365*70*H22)</f>
        <v>1.7713167458764325E-07</v>
      </c>
      <c r="J22" s="196">
        <f>((G22*10^-6*D22*E22)/(H22*E22*365))</f>
        <v>5.166340508806262E-07</v>
      </c>
      <c r="K22" s="219">
        <v>70</v>
      </c>
      <c r="L22" s="204">
        <v>0.6</v>
      </c>
      <c r="M22" s="202">
        <f>L22*C22*I22</f>
        <v>9.565110427732736E-06</v>
      </c>
      <c r="N22" s="202">
        <f>L22*C22*J22</f>
        <v>2.7898238747553814E-05</v>
      </c>
      <c r="O22" s="195">
        <v>1.5</v>
      </c>
      <c r="P22" s="220">
        <f>O22*M22</f>
        <v>1.4347665641599105E-05</v>
      </c>
      <c r="Q22" s="195">
        <v>0.0003</v>
      </c>
      <c r="R22" s="221">
        <f>N22/Q22</f>
        <v>0.09299412915851273</v>
      </c>
      <c r="S22" s="243"/>
      <c r="T22" s="243"/>
      <c r="U22" s="243"/>
      <c r="V22" s="243"/>
      <c r="W22" s="243"/>
      <c r="X22" s="243"/>
      <c r="Y22" s="243"/>
      <c r="Z22" s="243"/>
      <c r="AA22" s="243"/>
      <c r="AB22" s="243"/>
    </row>
    <row r="23" spans="1:28" ht="12.75">
      <c r="A23" s="217" t="s">
        <v>40</v>
      </c>
      <c r="B23" s="194" t="s">
        <v>27</v>
      </c>
      <c r="C23" s="218">
        <v>90</v>
      </c>
      <c r="D23" s="195">
        <v>219</v>
      </c>
      <c r="E23" s="195">
        <v>35</v>
      </c>
      <c r="F23" s="195">
        <v>40</v>
      </c>
      <c r="G23" s="210">
        <v>200</v>
      </c>
      <c r="H23" s="195">
        <v>70</v>
      </c>
      <c r="I23" s="196">
        <f>(G23*10^-6*D23*E23)/(365*70*H23)</f>
        <v>8.571428571428571E-07</v>
      </c>
      <c r="J23" s="196">
        <f>((G23*10^-6*D23*E23)/(H23*E23*365))</f>
        <v>1.7142857142857143E-06</v>
      </c>
      <c r="K23" s="219">
        <v>70</v>
      </c>
      <c r="L23" s="213">
        <v>0.6</v>
      </c>
      <c r="M23" s="214">
        <f>L23*C23*I23</f>
        <v>4.6285714285714284E-05</v>
      </c>
      <c r="N23" s="211">
        <f>L23*C23*J23</f>
        <v>9.257142857142857E-05</v>
      </c>
      <c r="O23" s="195">
        <v>1.5</v>
      </c>
      <c r="P23" s="220">
        <f>O23*M23</f>
        <v>6.942857142857143E-05</v>
      </c>
      <c r="Q23" s="195">
        <v>0.0003</v>
      </c>
      <c r="R23" s="221">
        <f>N23/Q23</f>
        <v>0.3085714285714286</v>
      </c>
      <c r="S23" s="243"/>
      <c r="T23" s="243"/>
      <c r="U23" s="243"/>
      <c r="V23" s="243"/>
      <c r="W23" s="243"/>
      <c r="X23" s="243"/>
      <c r="Y23" s="243"/>
      <c r="Z23" s="243"/>
      <c r="AA23" s="243"/>
      <c r="AB23" s="243"/>
    </row>
    <row r="24" spans="1:28" ht="12.75">
      <c r="A24" s="198" t="s">
        <v>41</v>
      </c>
      <c r="B24" s="199" t="s">
        <v>26</v>
      </c>
      <c r="C24" s="200"/>
      <c r="D24" s="201"/>
      <c r="E24" s="201"/>
      <c r="F24" s="201"/>
      <c r="G24" s="201"/>
      <c r="H24" s="201"/>
      <c r="I24" s="202"/>
      <c r="J24" s="202"/>
      <c r="K24" s="202"/>
      <c r="L24" s="202"/>
      <c r="M24" s="202"/>
      <c r="N24" s="202"/>
      <c r="O24" s="201"/>
      <c r="P24" s="205"/>
      <c r="Q24" s="201"/>
      <c r="R24" s="206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</row>
    <row r="25" spans="1:28" ht="12.75">
      <c r="A25" s="222"/>
      <c r="B25" s="208" t="s">
        <v>27</v>
      </c>
      <c r="C25" s="209"/>
      <c r="D25" s="210"/>
      <c r="E25" s="210"/>
      <c r="F25" s="210"/>
      <c r="G25" s="210"/>
      <c r="H25" s="210"/>
      <c r="I25" s="211"/>
      <c r="J25" s="211"/>
      <c r="K25" s="211"/>
      <c r="L25" s="211"/>
      <c r="M25" s="211"/>
      <c r="N25" s="211"/>
      <c r="O25" s="210"/>
      <c r="P25" s="215"/>
      <c r="Q25" s="210"/>
      <c r="R25" s="216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</row>
    <row r="26" spans="1:28" ht="12.75">
      <c r="A26" s="217" t="s">
        <v>42</v>
      </c>
      <c r="B26" s="194" t="s">
        <v>26</v>
      </c>
      <c r="C26" s="218"/>
      <c r="D26" s="195"/>
      <c r="E26" s="195"/>
      <c r="F26" s="195"/>
      <c r="G26" s="195"/>
      <c r="H26" s="195"/>
      <c r="I26" s="196"/>
      <c r="J26" s="196"/>
      <c r="K26" s="196"/>
      <c r="L26" s="196"/>
      <c r="M26" s="196"/>
      <c r="N26" s="196"/>
      <c r="O26" s="195"/>
      <c r="P26" s="220"/>
      <c r="Q26" s="195"/>
      <c r="R26" s="221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</row>
    <row r="27" spans="1:28" ht="12.75">
      <c r="A27" s="217" t="s">
        <v>43</v>
      </c>
      <c r="B27" s="194" t="s">
        <v>27</v>
      </c>
      <c r="C27" s="218"/>
      <c r="D27" s="195"/>
      <c r="E27" s="195"/>
      <c r="F27" s="195"/>
      <c r="G27" s="195"/>
      <c r="H27" s="195"/>
      <c r="I27" s="196"/>
      <c r="J27" s="196"/>
      <c r="K27" s="196"/>
      <c r="L27" s="196"/>
      <c r="M27" s="196"/>
      <c r="N27" s="196"/>
      <c r="O27" s="195"/>
      <c r="P27" s="220"/>
      <c r="Q27" s="195"/>
      <c r="R27" s="221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</row>
    <row r="28" spans="1:28" ht="12.75">
      <c r="A28" s="224" t="s">
        <v>44</v>
      </c>
      <c r="B28" s="225" t="s">
        <v>26</v>
      </c>
      <c r="C28" s="200">
        <v>218</v>
      </c>
      <c r="D28" s="201">
        <v>44</v>
      </c>
      <c r="E28" s="201">
        <v>24</v>
      </c>
      <c r="F28" s="201">
        <v>16</v>
      </c>
      <c r="G28" s="201">
        <v>300</v>
      </c>
      <c r="H28" s="201">
        <v>70</v>
      </c>
      <c r="I28" s="202">
        <f>(G28*10^-6*D28*E28)/(365*70*H28)</f>
        <v>1.7713167458764325E-07</v>
      </c>
      <c r="J28" s="202">
        <f>((G28*10^-6*D28*E28)/(H28*E28*365))</f>
        <v>5.166340508806262E-07</v>
      </c>
      <c r="K28" s="203">
        <v>70</v>
      </c>
      <c r="L28" s="204">
        <v>0.6</v>
      </c>
      <c r="M28" s="202">
        <f>L28*C28*I28</f>
        <v>2.3168823036063733E-05</v>
      </c>
      <c r="N28" s="202">
        <f>L28*C28*J28</f>
        <v>6.757573385518589E-05</v>
      </c>
      <c r="O28" s="201">
        <v>1.5</v>
      </c>
      <c r="P28" s="205">
        <f>O28*M28</f>
        <v>3.47532345540956E-05</v>
      </c>
      <c r="Q28" s="201">
        <v>0.0003</v>
      </c>
      <c r="R28" s="206">
        <f>N28/Q28</f>
        <v>0.225252446183953</v>
      </c>
      <c r="S28" s="243"/>
      <c r="T28" s="243"/>
      <c r="U28" s="243"/>
      <c r="V28" s="243"/>
      <c r="W28" s="243"/>
      <c r="X28" s="243"/>
      <c r="Y28" s="243"/>
      <c r="Z28" s="243"/>
      <c r="AA28" s="243"/>
      <c r="AB28" s="243"/>
    </row>
    <row r="29" spans="1:28" ht="13.5" thickBot="1">
      <c r="A29" s="226" t="s">
        <v>45</v>
      </c>
      <c r="B29" s="227" t="s">
        <v>27</v>
      </c>
      <c r="C29" s="228">
        <v>218</v>
      </c>
      <c r="D29" s="229">
        <v>219</v>
      </c>
      <c r="E29" s="229">
        <v>35</v>
      </c>
      <c r="F29" s="229">
        <v>40</v>
      </c>
      <c r="G29" s="229">
        <v>200</v>
      </c>
      <c r="H29" s="229">
        <v>70</v>
      </c>
      <c r="I29" s="230">
        <f>(G29*10^-6*D29*E29)/(365*70*H29)</f>
        <v>8.571428571428571E-07</v>
      </c>
      <c r="J29" s="230">
        <f>((G29*10^-6*D29*E29)/(H29*E29*365))</f>
        <v>1.7142857142857143E-06</v>
      </c>
      <c r="K29" s="231">
        <v>70</v>
      </c>
      <c r="L29" s="232">
        <v>0.6</v>
      </c>
      <c r="M29" s="233">
        <f>L29*C29*I29</f>
        <v>0.0001121142857142857</v>
      </c>
      <c r="N29" s="233">
        <f>L29*C29*J29</f>
        <v>0.0002242285714285714</v>
      </c>
      <c r="O29" s="234">
        <v>1.5</v>
      </c>
      <c r="P29" s="235">
        <f>O29*M29</f>
        <v>0.00016817142857142856</v>
      </c>
      <c r="Q29" s="229">
        <v>0.0003</v>
      </c>
      <c r="R29" s="236">
        <f>N29/Q29</f>
        <v>0.7474285714285714</v>
      </c>
      <c r="S29" s="243"/>
      <c r="T29" s="243"/>
      <c r="U29" s="243"/>
      <c r="V29" s="243"/>
      <c r="W29" s="243"/>
      <c r="X29" s="243"/>
      <c r="Y29" s="243"/>
      <c r="Z29" s="243"/>
      <c r="AA29" s="243"/>
      <c r="AB29" s="243"/>
    </row>
    <row r="30" spans="1:28" ht="13.5" thickTop="1">
      <c r="A30" t="s">
        <v>66</v>
      </c>
      <c r="C30" s="237"/>
      <c r="D30" s="237"/>
      <c r="E30" s="237"/>
      <c r="F30" s="237"/>
      <c r="G30" s="237"/>
      <c r="H30" s="237"/>
      <c r="I30" s="196"/>
      <c r="J30" s="196"/>
      <c r="K30" s="238"/>
      <c r="L30" s="238"/>
      <c r="M30" s="238"/>
      <c r="N30" s="196"/>
      <c r="O30" s="237"/>
      <c r="P30" s="237"/>
      <c r="Q30" s="48"/>
      <c r="R30" s="239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</row>
    <row r="31" spans="1:28" ht="12.75">
      <c r="A31" t="s">
        <v>48</v>
      </c>
      <c r="C31" s="237"/>
      <c r="D31" s="237"/>
      <c r="E31" s="237"/>
      <c r="F31" s="237"/>
      <c r="G31" s="237"/>
      <c r="H31" s="237"/>
      <c r="I31" s="196"/>
      <c r="J31" s="196"/>
      <c r="K31" s="238"/>
      <c r="L31" s="238"/>
      <c r="M31" s="238"/>
      <c r="N31" s="196"/>
      <c r="O31" s="237"/>
      <c r="P31" s="237"/>
      <c r="Q31" s="48"/>
      <c r="R31" s="239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</row>
    <row r="32" spans="1:28" ht="12.75">
      <c r="A32" t="s">
        <v>49</v>
      </c>
      <c r="C32" s="237"/>
      <c r="D32" s="237"/>
      <c r="E32" s="237"/>
      <c r="F32" s="237"/>
      <c r="G32" s="237"/>
      <c r="H32" s="237"/>
      <c r="I32" s="196"/>
      <c r="J32" s="196"/>
      <c r="K32" s="238"/>
      <c r="L32" s="238"/>
      <c r="M32" s="238"/>
      <c r="N32" s="196"/>
      <c r="O32" s="237"/>
      <c r="P32" s="237"/>
      <c r="Q32" s="48"/>
      <c r="R32" s="239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</row>
    <row r="33" spans="1:28" ht="12.75">
      <c r="A33" t="s">
        <v>50</v>
      </c>
      <c r="C33" s="237"/>
      <c r="D33" s="237"/>
      <c r="E33" s="237"/>
      <c r="F33" s="237"/>
      <c r="G33" s="237"/>
      <c r="H33" s="237"/>
      <c r="I33" s="196"/>
      <c r="J33" s="196"/>
      <c r="K33" s="238"/>
      <c r="L33" s="238"/>
      <c r="M33" s="238"/>
      <c r="N33" s="196"/>
      <c r="O33" s="237"/>
      <c r="P33" s="237"/>
      <c r="Q33" s="48"/>
      <c r="R33" s="239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</row>
    <row r="34" spans="3:28" ht="12.75">
      <c r="C34" s="237"/>
      <c r="D34" s="237"/>
      <c r="E34" s="237"/>
      <c r="F34" s="237"/>
      <c r="G34" s="237"/>
      <c r="H34" s="237"/>
      <c r="I34" s="196"/>
      <c r="J34" s="196"/>
      <c r="K34" s="238"/>
      <c r="L34" s="238"/>
      <c r="M34" s="238"/>
      <c r="N34" s="196"/>
      <c r="O34" s="237"/>
      <c r="P34" s="237"/>
      <c r="Q34" s="48"/>
      <c r="R34" s="239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</row>
    <row r="35" spans="5:28" ht="12.75">
      <c r="E35" s="237"/>
      <c r="F35" s="237"/>
      <c r="G35" s="237"/>
      <c r="H35" s="237"/>
      <c r="I35" s="196"/>
      <c r="J35" s="196"/>
      <c r="K35" s="238"/>
      <c r="L35" s="238"/>
      <c r="M35" s="238"/>
      <c r="N35" s="196"/>
      <c r="O35" s="237"/>
      <c r="P35" s="237"/>
      <c r="Q35" s="48"/>
      <c r="R35" s="239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</row>
    <row r="36" spans="1:28" ht="12.75">
      <c r="A36" s="182" t="s">
        <v>67</v>
      </c>
      <c r="B36" s="183"/>
      <c r="C36" s="186"/>
      <c r="D36" s="237"/>
      <c r="E36" s="240"/>
      <c r="F36" s="240"/>
      <c r="G36" s="241"/>
      <c r="H36" s="241"/>
      <c r="I36" s="196"/>
      <c r="J36" s="196"/>
      <c r="K36" s="238"/>
      <c r="L36" s="238"/>
      <c r="M36" s="238"/>
      <c r="N36" s="196"/>
      <c r="O36" s="237"/>
      <c r="P36" s="237"/>
      <c r="Q36" s="48"/>
      <c r="R36" s="239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</row>
    <row r="37" spans="1:28" ht="13.5" thickBot="1">
      <c r="A37" s="242"/>
      <c r="B37" s="243"/>
      <c r="C37" s="244"/>
      <c r="E37" s="3"/>
      <c r="F37" s="3"/>
      <c r="G37" s="4"/>
      <c r="H37" s="4"/>
      <c r="I37" s="196"/>
      <c r="J37" s="196"/>
      <c r="K37" s="245"/>
      <c r="L37" s="245"/>
      <c r="M37" s="245"/>
      <c r="N37" s="196"/>
      <c r="Q37" s="95"/>
      <c r="R37" s="246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</row>
    <row r="38" spans="1:28" s="10" customFormat="1" ht="20.25" customHeight="1" thickTop="1">
      <c r="A38" s="187" t="s">
        <v>52</v>
      </c>
      <c r="B38" s="188"/>
      <c r="C38" s="188"/>
      <c r="D38" s="188"/>
      <c r="E38" s="188"/>
      <c r="F38" s="188"/>
      <c r="G38" s="189" t="s">
        <v>68</v>
      </c>
      <c r="H38" s="188"/>
      <c r="I38" s="188"/>
      <c r="J38" s="189" t="s">
        <v>56</v>
      </c>
      <c r="K38" s="188"/>
      <c r="L38" s="188"/>
      <c r="M38" s="188"/>
      <c r="N38" s="188"/>
      <c r="O38" s="188"/>
      <c r="P38" s="190"/>
      <c r="Q38" s="8"/>
      <c r="R38" s="191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</row>
    <row r="39" spans="1:28" s="10" customFormat="1" ht="55.5" customHeight="1" thickBot="1">
      <c r="A39" s="192" t="s">
        <v>2</v>
      </c>
      <c r="B39" s="12" t="s">
        <v>3</v>
      </c>
      <c r="C39" s="13" t="s">
        <v>4</v>
      </c>
      <c r="D39" s="13" t="s">
        <v>63</v>
      </c>
      <c r="E39" s="13" t="s">
        <v>6</v>
      </c>
      <c r="F39" s="13" t="s">
        <v>8</v>
      </c>
      <c r="G39" s="13" t="s">
        <v>64</v>
      </c>
      <c r="H39" s="13" t="s">
        <v>11</v>
      </c>
      <c r="I39" s="13" t="s">
        <v>12</v>
      </c>
      <c r="J39" s="13" t="s">
        <v>57</v>
      </c>
      <c r="K39" s="13" t="s">
        <v>14</v>
      </c>
      <c r="L39" s="13" t="s">
        <v>69</v>
      </c>
      <c r="M39" s="13" t="s">
        <v>15</v>
      </c>
      <c r="N39" s="13" t="s">
        <v>58</v>
      </c>
      <c r="O39" s="13" t="s">
        <v>70</v>
      </c>
      <c r="P39" s="13" t="s">
        <v>17</v>
      </c>
      <c r="Q39" s="13" t="s">
        <v>18</v>
      </c>
      <c r="R39" s="14" t="s">
        <v>19</v>
      </c>
      <c r="S39" s="243"/>
      <c r="T39" s="243"/>
      <c r="U39" s="243"/>
      <c r="V39" s="243"/>
      <c r="W39" s="243"/>
      <c r="X39" s="243"/>
      <c r="Y39" s="243"/>
      <c r="Z39" s="243"/>
      <c r="AA39" s="243"/>
      <c r="AB39" s="243"/>
    </row>
    <row r="40" spans="1:28" ht="13.5" thickTop="1">
      <c r="A40" s="193" t="s">
        <v>24</v>
      </c>
      <c r="B40" s="194" t="s">
        <v>26</v>
      </c>
      <c r="C40" s="20"/>
      <c r="D40" s="195"/>
      <c r="E40" s="195"/>
      <c r="F40" s="195"/>
      <c r="G40" s="195"/>
      <c r="H40" s="195"/>
      <c r="I40" s="196"/>
      <c r="J40" s="196"/>
      <c r="K40" s="28"/>
      <c r="L40" s="28"/>
      <c r="M40" s="28"/>
      <c r="N40" s="196"/>
      <c r="O40" s="28"/>
      <c r="P40" s="28"/>
      <c r="Q40" s="28"/>
      <c r="R40" s="221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</row>
    <row r="41" spans="1:28" ht="12.75">
      <c r="A41" s="193"/>
      <c r="B41" s="208" t="s">
        <v>27</v>
      </c>
      <c r="C41" s="33"/>
      <c r="D41" s="210"/>
      <c r="E41" s="210"/>
      <c r="F41" s="210"/>
      <c r="G41" s="210"/>
      <c r="H41" s="210"/>
      <c r="I41" s="211"/>
      <c r="J41" s="211"/>
      <c r="K41" s="247"/>
      <c r="L41" s="247"/>
      <c r="M41" s="247"/>
      <c r="N41" s="211"/>
      <c r="O41" s="247"/>
      <c r="P41" s="247"/>
      <c r="Q41" s="247"/>
      <c r="R41" s="216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</row>
    <row r="42" spans="1:28" ht="12.75">
      <c r="A42" s="198" t="s">
        <v>28</v>
      </c>
      <c r="B42" s="199" t="s">
        <v>26</v>
      </c>
      <c r="C42" s="200">
        <v>100</v>
      </c>
      <c r="D42" s="201">
        <v>44</v>
      </c>
      <c r="E42" s="201">
        <v>24</v>
      </c>
      <c r="F42" s="201">
        <v>16</v>
      </c>
      <c r="G42" s="201">
        <v>300</v>
      </c>
      <c r="H42" s="201">
        <v>70</v>
      </c>
      <c r="I42" s="202">
        <f>(G42*10^-6*D42*E42)/(365*70*H42)</f>
        <v>1.7713167458764325E-07</v>
      </c>
      <c r="J42" s="202">
        <f>(G42*10^-6*D42*E42)/(H42*E42*365)</f>
        <v>5.166340508806262E-07</v>
      </c>
      <c r="K42" s="203">
        <v>70</v>
      </c>
      <c r="L42" s="204">
        <v>0.6</v>
      </c>
      <c r="M42" s="202">
        <f>L42*C42*I42</f>
        <v>1.0627900475258595E-05</v>
      </c>
      <c r="N42" s="202">
        <f>L42*C42*J42</f>
        <v>3.099804305283757E-05</v>
      </c>
      <c r="O42" s="201">
        <v>1.5</v>
      </c>
      <c r="P42" s="205">
        <f>O42*M42</f>
        <v>1.5941850712887893E-05</v>
      </c>
      <c r="Q42" s="201">
        <v>0.0003</v>
      </c>
      <c r="R42" s="206">
        <f>N42/Q42</f>
        <v>0.10332681017612524</v>
      </c>
      <c r="S42" s="243"/>
      <c r="T42" s="243"/>
      <c r="U42" s="243"/>
      <c r="V42" s="243"/>
      <c r="W42" s="243"/>
      <c r="X42" s="243"/>
      <c r="Y42" s="243"/>
      <c r="Z42" s="243"/>
      <c r="AA42" s="243"/>
      <c r="AB42" s="243"/>
    </row>
    <row r="43" spans="1:28" ht="12.75">
      <c r="A43" s="207" t="s">
        <v>29</v>
      </c>
      <c r="B43" s="208" t="s">
        <v>27</v>
      </c>
      <c r="C43" s="209">
        <v>100</v>
      </c>
      <c r="D43" s="210">
        <v>219</v>
      </c>
      <c r="E43" s="210">
        <v>35</v>
      </c>
      <c r="F43" s="210">
        <v>40</v>
      </c>
      <c r="G43" s="210">
        <v>200</v>
      </c>
      <c r="H43" s="210">
        <v>70</v>
      </c>
      <c r="I43" s="211">
        <f>(G43*10^-6*D43*E43)/(365*70*H43)</f>
        <v>8.571428571428571E-07</v>
      </c>
      <c r="J43" s="211">
        <f>(G43*10^-6*D43*E43)/(H43*E43*365)</f>
        <v>1.7142857142857143E-06</v>
      </c>
      <c r="K43" s="212">
        <v>70</v>
      </c>
      <c r="L43" s="248">
        <v>0.6</v>
      </c>
      <c r="M43" s="211">
        <f>L43*C43*I43</f>
        <v>5.142857142857143E-05</v>
      </c>
      <c r="N43" s="211">
        <f>L43*C43*J43</f>
        <v>0.00010285714285714286</v>
      </c>
      <c r="O43" s="210">
        <v>1.5</v>
      </c>
      <c r="P43" s="215">
        <f>O43*M43</f>
        <v>7.714285714285714E-05</v>
      </c>
      <c r="Q43" s="210">
        <v>0.0003</v>
      </c>
      <c r="R43" s="216">
        <f>N43/Q43</f>
        <v>0.3428571428571429</v>
      </c>
      <c r="S43" s="243"/>
      <c r="T43" s="243"/>
      <c r="U43" s="243"/>
      <c r="V43" s="243"/>
      <c r="W43" s="243"/>
      <c r="X43" s="243"/>
      <c r="Y43" s="243"/>
      <c r="Z43" s="243"/>
      <c r="AA43" s="243"/>
      <c r="AB43" s="243"/>
    </row>
    <row r="44" spans="1:28" ht="12.75">
      <c r="A44" s="198" t="s">
        <v>30</v>
      </c>
      <c r="B44" s="199" t="s">
        <v>26</v>
      </c>
      <c r="C44" s="200">
        <v>100</v>
      </c>
      <c r="D44" s="201">
        <v>44</v>
      </c>
      <c r="E44" s="201">
        <v>24</v>
      </c>
      <c r="F44" s="201">
        <v>16</v>
      </c>
      <c r="G44" s="201">
        <v>300</v>
      </c>
      <c r="H44" s="201">
        <v>70</v>
      </c>
      <c r="I44" s="202">
        <f>(G44*10^-6*D44*E44)/(365*70*H44)</f>
        <v>1.7713167458764325E-07</v>
      </c>
      <c r="J44" s="202">
        <f>(G44*10^-6*D44*E44)/(H44*E44*365)</f>
        <v>5.166340508806262E-07</v>
      </c>
      <c r="K44" s="203">
        <v>70</v>
      </c>
      <c r="L44" s="204">
        <v>0.6</v>
      </c>
      <c r="M44" s="202">
        <f>L44*C44*I44</f>
        <v>1.0627900475258595E-05</v>
      </c>
      <c r="N44" s="202">
        <f>L44*C44*J44</f>
        <v>3.099804305283757E-05</v>
      </c>
      <c r="O44" s="201">
        <v>1.5</v>
      </c>
      <c r="P44" s="205">
        <f>O44*M44</f>
        <v>1.5941850712887893E-05</v>
      </c>
      <c r="Q44" s="201">
        <v>0.0003</v>
      </c>
      <c r="R44" s="206">
        <f>N44/Q44</f>
        <v>0.10332681017612524</v>
      </c>
      <c r="S44" s="243"/>
      <c r="T44" s="243"/>
      <c r="U44" s="243"/>
      <c r="V44" s="243"/>
      <c r="W44" s="243"/>
      <c r="X44" s="243"/>
      <c r="Y44" s="243"/>
      <c r="Z44" s="243"/>
      <c r="AA44" s="243"/>
      <c r="AB44" s="243"/>
    </row>
    <row r="45" spans="1:28" ht="12.75">
      <c r="A45" s="222" t="s">
        <v>31</v>
      </c>
      <c r="B45" s="208" t="s">
        <v>27</v>
      </c>
      <c r="C45" s="209">
        <v>100</v>
      </c>
      <c r="D45" s="210">
        <v>219</v>
      </c>
      <c r="E45" s="210">
        <v>35</v>
      </c>
      <c r="F45" s="210">
        <v>40</v>
      </c>
      <c r="G45" s="210">
        <v>200</v>
      </c>
      <c r="H45" s="210">
        <v>70</v>
      </c>
      <c r="I45" s="211">
        <f>(G45*10^-6*D45*E45)/(365*70*H45)</f>
        <v>8.571428571428571E-07</v>
      </c>
      <c r="J45" s="211">
        <f>(G45*10^-6*D45*E45)/(H45*E45*365)</f>
        <v>1.7142857142857143E-06</v>
      </c>
      <c r="K45" s="212">
        <v>70</v>
      </c>
      <c r="L45" s="248">
        <v>0.6</v>
      </c>
      <c r="M45" s="211">
        <f>L45*C45*I45</f>
        <v>5.142857142857143E-05</v>
      </c>
      <c r="N45" s="211">
        <f>L45*C45*J45</f>
        <v>0.00010285714285714286</v>
      </c>
      <c r="O45" s="210">
        <v>1.5</v>
      </c>
      <c r="P45" s="215">
        <f>O45*M45</f>
        <v>7.714285714285714E-05</v>
      </c>
      <c r="Q45" s="210">
        <v>0.0003</v>
      </c>
      <c r="R45" s="216">
        <f>N45/Q45</f>
        <v>0.3428571428571429</v>
      </c>
      <c r="S45" s="243"/>
      <c r="T45" s="243"/>
      <c r="U45" s="243"/>
      <c r="V45" s="243"/>
      <c r="W45" s="243"/>
      <c r="X45" s="243"/>
      <c r="Y45" s="243"/>
      <c r="Z45" s="243"/>
      <c r="AA45" s="243"/>
      <c r="AB45" s="243"/>
    </row>
    <row r="46" spans="1:28" ht="12.75">
      <c r="A46" s="217" t="s">
        <v>32</v>
      </c>
      <c r="B46" s="194" t="s">
        <v>26</v>
      </c>
      <c r="C46" s="218"/>
      <c r="D46" s="195"/>
      <c r="E46" s="195"/>
      <c r="F46" s="195"/>
      <c r="G46" s="195"/>
      <c r="H46" s="195"/>
      <c r="I46" s="196"/>
      <c r="J46" s="196"/>
      <c r="K46" s="196"/>
      <c r="L46" s="196"/>
      <c r="M46" s="196"/>
      <c r="N46" s="196"/>
      <c r="O46" s="195"/>
      <c r="P46" s="220"/>
      <c r="Q46" s="195"/>
      <c r="R46" s="221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</row>
    <row r="47" spans="1:28" ht="12.75">
      <c r="A47" s="217"/>
      <c r="B47" s="194" t="s">
        <v>27</v>
      </c>
      <c r="C47" s="218"/>
      <c r="D47" s="195"/>
      <c r="E47" s="195"/>
      <c r="F47" s="195"/>
      <c r="G47" s="195"/>
      <c r="H47" s="195"/>
      <c r="I47" s="196"/>
      <c r="J47" s="196"/>
      <c r="K47" s="196"/>
      <c r="L47" s="196"/>
      <c r="M47" s="196"/>
      <c r="N47" s="196"/>
      <c r="O47" s="195"/>
      <c r="P47" s="220"/>
      <c r="Q47" s="195"/>
      <c r="R47" s="221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</row>
    <row r="48" spans="1:28" ht="12.75">
      <c r="A48" s="198" t="s">
        <v>33</v>
      </c>
      <c r="B48" s="199" t="s">
        <v>26</v>
      </c>
      <c r="C48" s="200">
        <v>100</v>
      </c>
      <c r="D48" s="201">
        <v>44</v>
      </c>
      <c r="E48" s="201">
        <v>24</v>
      </c>
      <c r="F48" s="201">
        <v>16</v>
      </c>
      <c r="G48" s="201">
        <v>300</v>
      </c>
      <c r="H48" s="201">
        <v>70</v>
      </c>
      <c r="I48" s="202">
        <f>(G48*10^-6*D48*E48)/(365*70*H48)</f>
        <v>1.7713167458764325E-07</v>
      </c>
      <c r="J48" s="202">
        <f>(G48*10^-6*D48*E48)/(H48*E48*365)</f>
        <v>5.166340508806262E-07</v>
      </c>
      <c r="K48" s="203">
        <v>70</v>
      </c>
      <c r="L48" s="204">
        <v>0.6</v>
      </c>
      <c r="M48" s="202">
        <f>L48*C48*I48</f>
        <v>1.0627900475258595E-05</v>
      </c>
      <c r="N48" s="202">
        <f>L48*C48*J48</f>
        <v>3.099804305283757E-05</v>
      </c>
      <c r="O48" s="201">
        <v>1.5</v>
      </c>
      <c r="P48" s="205">
        <f>O48*M48</f>
        <v>1.5941850712887893E-05</v>
      </c>
      <c r="Q48" s="201">
        <v>0.0003</v>
      </c>
      <c r="R48" s="206">
        <f>N48/Q48</f>
        <v>0.10332681017612524</v>
      </c>
      <c r="S48" s="243"/>
      <c r="T48" s="243"/>
      <c r="U48" s="243"/>
      <c r="V48" s="243"/>
      <c r="W48" s="243"/>
      <c r="X48" s="243"/>
      <c r="Y48" s="243"/>
      <c r="Z48" s="243"/>
      <c r="AA48" s="243"/>
      <c r="AB48" s="243"/>
    </row>
    <row r="49" spans="1:18" ht="12.75">
      <c r="A49" s="222" t="s">
        <v>34</v>
      </c>
      <c r="B49" s="208" t="s">
        <v>27</v>
      </c>
      <c r="C49" s="209">
        <v>100</v>
      </c>
      <c r="D49" s="210">
        <v>219</v>
      </c>
      <c r="E49" s="210">
        <v>35</v>
      </c>
      <c r="F49" s="210">
        <v>40</v>
      </c>
      <c r="G49" s="210">
        <v>200</v>
      </c>
      <c r="H49" s="210">
        <v>70</v>
      </c>
      <c r="I49" s="211">
        <f>(G49*10^-6*D49*E49)/(365*70*H49)</f>
        <v>8.571428571428571E-07</v>
      </c>
      <c r="J49" s="211">
        <f>(G49*10^-6*D49*E49)/(H49*E49*365)</f>
        <v>1.7142857142857143E-06</v>
      </c>
      <c r="K49" s="212">
        <v>70</v>
      </c>
      <c r="L49" s="248">
        <v>0.6</v>
      </c>
      <c r="M49" s="211">
        <f>L49*C49*I49</f>
        <v>5.142857142857143E-05</v>
      </c>
      <c r="N49" s="211">
        <f>L49*C49*J49</f>
        <v>0.00010285714285714286</v>
      </c>
      <c r="O49" s="210">
        <v>1.5</v>
      </c>
      <c r="P49" s="215">
        <f>O49*M49</f>
        <v>7.714285714285714E-05</v>
      </c>
      <c r="Q49" s="210">
        <v>0.0003</v>
      </c>
      <c r="R49" s="216">
        <f>N49/Q49</f>
        <v>0.3428571428571429</v>
      </c>
    </row>
    <row r="50" spans="1:18" ht="12.75">
      <c r="A50" s="217" t="s">
        <v>35</v>
      </c>
      <c r="B50" s="194" t="s">
        <v>26</v>
      </c>
      <c r="C50" s="218">
        <v>152</v>
      </c>
      <c r="D50" s="195">
        <v>44</v>
      </c>
      <c r="E50" s="195">
        <v>24</v>
      </c>
      <c r="F50" s="195">
        <v>16</v>
      </c>
      <c r="G50" s="195">
        <v>300</v>
      </c>
      <c r="H50" s="195">
        <v>70</v>
      </c>
      <c r="I50" s="196">
        <f>(G50*10^-6*D50*E50)/(365*70*H50)</f>
        <v>1.7713167458764325E-07</v>
      </c>
      <c r="J50" s="196">
        <f>(G50*10^-6*D50*E50)/(H50*E50*365)</f>
        <v>5.166340508806262E-07</v>
      </c>
      <c r="K50" s="219">
        <v>70</v>
      </c>
      <c r="L50" s="213">
        <v>0.6</v>
      </c>
      <c r="M50" s="196">
        <f>L50*C50*I50</f>
        <v>1.6154408722393066E-05</v>
      </c>
      <c r="N50" s="196">
        <f>L50*C50*J50</f>
        <v>4.711702544031311E-05</v>
      </c>
      <c r="O50" s="195">
        <v>1.5</v>
      </c>
      <c r="P50" s="220">
        <f>O50*M50</f>
        <v>2.4231613083589598E-05</v>
      </c>
      <c r="Q50" s="195">
        <v>0.0003</v>
      </c>
      <c r="R50" s="221">
        <f>N50/Q50</f>
        <v>0.15705675146771036</v>
      </c>
    </row>
    <row r="51" spans="1:18" ht="12.75">
      <c r="A51" s="217" t="s">
        <v>36</v>
      </c>
      <c r="B51" s="194" t="s">
        <v>27</v>
      </c>
      <c r="C51" s="218">
        <v>152</v>
      </c>
      <c r="D51" s="195">
        <v>219</v>
      </c>
      <c r="E51" s="195">
        <v>35</v>
      </c>
      <c r="F51" s="195">
        <v>40</v>
      </c>
      <c r="G51" s="195">
        <v>200</v>
      </c>
      <c r="H51" s="195">
        <v>70</v>
      </c>
      <c r="I51" s="196">
        <f>(G51*10^-6*D51*E51)/(365*70*H51)</f>
        <v>8.571428571428571E-07</v>
      </c>
      <c r="J51" s="196">
        <f>(G51*10^-6*D51*E51)/(H51*E51*365)</f>
        <v>1.7142857142857143E-06</v>
      </c>
      <c r="K51" s="219">
        <v>70</v>
      </c>
      <c r="L51" s="213">
        <v>0.6</v>
      </c>
      <c r="M51" s="196">
        <f>L51*C51*I51</f>
        <v>7.817142857142857E-05</v>
      </c>
      <c r="N51" s="196">
        <f>L51*C51*J51</f>
        <v>0.00015634285714285714</v>
      </c>
      <c r="O51" s="195">
        <v>1.5</v>
      </c>
      <c r="P51" s="220">
        <f>O51*M51</f>
        <v>0.00011725714285714286</v>
      </c>
      <c r="Q51" s="195">
        <v>0.0003</v>
      </c>
      <c r="R51" s="221">
        <f>N51/Q51</f>
        <v>0.5211428571428571</v>
      </c>
    </row>
    <row r="52" spans="1:18" ht="12.75">
      <c r="A52" s="198" t="s">
        <v>36</v>
      </c>
      <c r="B52" s="199" t="s">
        <v>26</v>
      </c>
      <c r="C52" s="200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1"/>
      <c r="P52" s="205"/>
      <c r="Q52" s="201"/>
      <c r="R52" s="206"/>
    </row>
    <row r="53" spans="1:18" ht="12.75">
      <c r="A53" s="222"/>
      <c r="B53" s="208" t="s">
        <v>27</v>
      </c>
      <c r="C53" s="209"/>
      <c r="D53" s="210"/>
      <c r="E53" s="210"/>
      <c r="F53" s="210"/>
      <c r="G53" s="210"/>
      <c r="H53" s="210"/>
      <c r="I53" s="211"/>
      <c r="J53" s="211"/>
      <c r="K53" s="211"/>
      <c r="L53" s="211"/>
      <c r="M53" s="211"/>
      <c r="N53" s="211"/>
      <c r="O53" s="210"/>
      <c r="P53" s="215"/>
      <c r="Q53" s="210"/>
      <c r="R53" s="216"/>
    </row>
    <row r="54" spans="1:18" ht="12.75">
      <c r="A54" s="217" t="s">
        <v>37</v>
      </c>
      <c r="B54" s="194" t="s">
        <v>26</v>
      </c>
      <c r="C54" s="218">
        <v>82</v>
      </c>
      <c r="D54" s="195">
        <v>44</v>
      </c>
      <c r="E54" s="195">
        <v>24</v>
      </c>
      <c r="F54" s="195">
        <v>16</v>
      </c>
      <c r="G54" s="195">
        <v>300</v>
      </c>
      <c r="H54" s="195">
        <v>70</v>
      </c>
      <c r="I54" s="196">
        <f>(G54*10^-6*D54*E54)/(365*70*H54)</f>
        <v>1.7713167458764325E-07</v>
      </c>
      <c r="J54" s="196">
        <f>(G54*10^-6*D54*E54)/(H54*E54*365)</f>
        <v>5.166340508806262E-07</v>
      </c>
      <c r="K54" s="219">
        <v>70</v>
      </c>
      <c r="L54" s="213">
        <v>0.6</v>
      </c>
      <c r="M54" s="196">
        <f>L54*C54*I54</f>
        <v>8.714878389712048E-06</v>
      </c>
      <c r="N54" s="196">
        <f>L54*C54*J54</f>
        <v>2.5418395303326805E-05</v>
      </c>
      <c r="O54" s="195">
        <v>1.5</v>
      </c>
      <c r="P54" s="220">
        <f>O54*M54</f>
        <v>1.3072317584568072E-05</v>
      </c>
      <c r="Q54" s="195">
        <v>0.0003</v>
      </c>
      <c r="R54" s="221">
        <f>N54/Q54</f>
        <v>0.08472798434442269</v>
      </c>
    </row>
    <row r="55" spans="1:18" ht="12.75">
      <c r="A55" s="217" t="s">
        <v>38</v>
      </c>
      <c r="B55" s="194" t="s">
        <v>27</v>
      </c>
      <c r="C55" s="218">
        <v>82</v>
      </c>
      <c r="D55" s="195">
        <v>219</v>
      </c>
      <c r="E55" s="195">
        <v>35</v>
      </c>
      <c r="F55" s="195">
        <v>40</v>
      </c>
      <c r="G55" s="195">
        <v>200</v>
      </c>
      <c r="H55" s="195">
        <v>70</v>
      </c>
      <c r="I55" s="196">
        <f>(G55*10^-6*D55*E55)/(365*70*H55)</f>
        <v>8.571428571428571E-07</v>
      </c>
      <c r="J55" s="196">
        <f>(G55*10^-6*D55*E55)/(H55*E55*365)</f>
        <v>1.7142857142857143E-06</v>
      </c>
      <c r="K55" s="219">
        <v>70</v>
      </c>
      <c r="L55" s="213">
        <v>0.6</v>
      </c>
      <c r="M55" s="196">
        <f>L55*C55*I55</f>
        <v>4.217142857142857E-05</v>
      </c>
      <c r="N55" s="196">
        <f>L55*C55*J55</f>
        <v>8.434285714285714E-05</v>
      </c>
      <c r="O55" s="195">
        <v>1.5</v>
      </c>
      <c r="P55" s="220">
        <f>O55*M55</f>
        <v>6.325714285714286E-05</v>
      </c>
      <c r="Q55" s="195">
        <v>0.0003</v>
      </c>
      <c r="R55" s="221">
        <f>N55/Q55</f>
        <v>0.28114285714285714</v>
      </c>
    </row>
    <row r="56" spans="1:18" ht="12.75">
      <c r="A56" s="198" t="s">
        <v>39</v>
      </c>
      <c r="B56" s="199" t="s">
        <v>26</v>
      </c>
      <c r="C56" s="200">
        <v>100</v>
      </c>
      <c r="D56" s="201">
        <v>44</v>
      </c>
      <c r="E56" s="201">
        <v>24</v>
      </c>
      <c r="F56" s="201">
        <v>16</v>
      </c>
      <c r="G56" s="201">
        <v>300</v>
      </c>
      <c r="H56" s="201">
        <v>70</v>
      </c>
      <c r="I56" s="202">
        <f>(G56*10^-6*D56*E56)/(365*70*H56)</f>
        <v>1.7713167458764325E-07</v>
      </c>
      <c r="J56" s="202">
        <f>(G56*10^-6*D56*E56)/(H56*E56*365)</f>
        <v>5.166340508806262E-07</v>
      </c>
      <c r="K56" s="203">
        <v>70</v>
      </c>
      <c r="L56" s="204">
        <v>0.6</v>
      </c>
      <c r="M56" s="202">
        <f>L56*C56*I56</f>
        <v>1.0627900475258595E-05</v>
      </c>
      <c r="N56" s="202">
        <f>L56*C56*J56</f>
        <v>3.099804305283757E-05</v>
      </c>
      <c r="O56" s="201">
        <v>1.5</v>
      </c>
      <c r="P56" s="205">
        <f>O56*M56</f>
        <v>1.5941850712887893E-05</v>
      </c>
      <c r="Q56" s="201">
        <v>0.0003</v>
      </c>
      <c r="R56" s="206">
        <f>N56/Q56</f>
        <v>0.10332681017612524</v>
      </c>
    </row>
    <row r="57" spans="1:18" ht="12.75">
      <c r="A57" s="222" t="s">
        <v>40</v>
      </c>
      <c r="B57" s="208" t="s">
        <v>27</v>
      </c>
      <c r="C57" s="209">
        <v>100</v>
      </c>
      <c r="D57" s="210">
        <v>219</v>
      </c>
      <c r="E57" s="210">
        <v>35</v>
      </c>
      <c r="F57" s="210">
        <v>40</v>
      </c>
      <c r="G57" s="210">
        <v>200</v>
      </c>
      <c r="H57" s="210">
        <v>70</v>
      </c>
      <c r="I57" s="211">
        <f>(G57*10^-6*D57*E57)/(365*70*H57)</f>
        <v>8.571428571428571E-07</v>
      </c>
      <c r="J57" s="211">
        <f>(G57*10^-6*D57*E57)/(H57*E57*365)</f>
        <v>1.7142857142857143E-06</v>
      </c>
      <c r="K57" s="212">
        <v>70</v>
      </c>
      <c r="L57" s="248">
        <v>0.6</v>
      </c>
      <c r="M57" s="211">
        <f>L57*C57*I57</f>
        <v>5.142857142857143E-05</v>
      </c>
      <c r="N57" s="211">
        <f>L57*C57*J57</f>
        <v>0.00010285714285714286</v>
      </c>
      <c r="O57" s="210">
        <v>1.5</v>
      </c>
      <c r="P57" s="215">
        <f>O57*M57</f>
        <v>7.714285714285714E-05</v>
      </c>
      <c r="Q57" s="210">
        <v>0.0003</v>
      </c>
      <c r="R57" s="216">
        <f>N57/Q57</f>
        <v>0.3428571428571429</v>
      </c>
    </row>
    <row r="58" spans="1:18" ht="12.75">
      <c r="A58" s="217" t="s">
        <v>41</v>
      </c>
      <c r="B58" s="194" t="s">
        <v>26</v>
      </c>
      <c r="C58" s="218"/>
      <c r="D58" s="195"/>
      <c r="E58" s="195"/>
      <c r="F58" s="195"/>
      <c r="G58" s="195"/>
      <c r="H58" s="195"/>
      <c r="I58" s="196"/>
      <c r="J58" s="196"/>
      <c r="K58" s="196"/>
      <c r="L58" s="196"/>
      <c r="M58" s="196"/>
      <c r="N58" s="196"/>
      <c r="O58" s="195"/>
      <c r="P58" s="220"/>
      <c r="Q58" s="195"/>
      <c r="R58" s="221"/>
    </row>
    <row r="59" spans="1:18" ht="12.75">
      <c r="A59" s="217"/>
      <c r="B59" s="194" t="s">
        <v>27</v>
      </c>
      <c r="C59" s="218"/>
      <c r="D59" s="195"/>
      <c r="E59" s="195"/>
      <c r="F59" s="195"/>
      <c r="G59" s="195"/>
      <c r="H59" s="195"/>
      <c r="I59" s="196"/>
      <c r="J59" s="196"/>
      <c r="K59" s="196"/>
      <c r="L59" s="196"/>
      <c r="M59" s="196"/>
      <c r="N59" s="196"/>
      <c r="O59" s="195"/>
      <c r="P59" s="220"/>
      <c r="Q59" s="195"/>
      <c r="R59" s="221"/>
    </row>
    <row r="60" spans="1:18" ht="12.75">
      <c r="A60" s="198" t="s">
        <v>42</v>
      </c>
      <c r="B60" s="199" t="s">
        <v>26</v>
      </c>
      <c r="C60" s="200"/>
      <c r="D60" s="201"/>
      <c r="E60" s="201"/>
      <c r="F60" s="201"/>
      <c r="G60" s="201"/>
      <c r="H60" s="201"/>
      <c r="I60" s="202"/>
      <c r="J60" s="202"/>
      <c r="K60" s="202"/>
      <c r="L60" s="202"/>
      <c r="M60" s="202"/>
      <c r="N60" s="202"/>
      <c r="O60" s="201"/>
      <c r="P60" s="205"/>
      <c r="Q60" s="201"/>
      <c r="R60" s="206"/>
    </row>
    <row r="61" spans="1:18" ht="12.75">
      <c r="A61" s="222" t="s">
        <v>43</v>
      </c>
      <c r="B61" s="208" t="s">
        <v>27</v>
      </c>
      <c r="C61" s="209"/>
      <c r="D61" s="210"/>
      <c r="E61" s="210"/>
      <c r="F61" s="210"/>
      <c r="G61" s="210"/>
      <c r="H61" s="210"/>
      <c r="I61" s="211"/>
      <c r="J61" s="211"/>
      <c r="K61" s="211"/>
      <c r="L61" s="211"/>
      <c r="M61" s="211"/>
      <c r="N61" s="211"/>
      <c r="O61" s="210"/>
      <c r="P61" s="215"/>
      <c r="Q61" s="210"/>
      <c r="R61" s="216"/>
    </row>
    <row r="62" spans="1:18" ht="12.75">
      <c r="A62" s="224" t="s">
        <v>44</v>
      </c>
      <c r="B62" s="225" t="s">
        <v>26</v>
      </c>
      <c r="C62" s="200">
        <v>55</v>
      </c>
      <c r="D62" s="201">
        <v>44</v>
      </c>
      <c r="E62" s="201">
        <v>24</v>
      </c>
      <c r="F62" s="201">
        <v>16</v>
      </c>
      <c r="G62" s="201">
        <v>300</v>
      </c>
      <c r="H62" s="201">
        <v>70</v>
      </c>
      <c r="I62" s="202">
        <f>(G62*10^-6*D62*E62)/(365*70*H62)</f>
        <v>1.7713167458764325E-07</v>
      </c>
      <c r="J62" s="202">
        <f>(G62*10^-6*D62*E62)/(H62*E62*365)</f>
        <v>5.166340508806262E-07</v>
      </c>
      <c r="K62" s="203">
        <v>70</v>
      </c>
      <c r="L62" s="204">
        <v>0.6</v>
      </c>
      <c r="M62" s="202">
        <f>L62*C62*I62</f>
        <v>5.8453452613922274E-06</v>
      </c>
      <c r="N62" s="202">
        <f>L62*C62*J62</f>
        <v>1.7048923679060664E-05</v>
      </c>
      <c r="O62" s="201">
        <v>1.5</v>
      </c>
      <c r="P62" s="205">
        <f>O62*M62</f>
        <v>8.768017892088342E-06</v>
      </c>
      <c r="Q62" s="201">
        <v>0.0003</v>
      </c>
      <c r="R62" s="206">
        <f>N62/Q62</f>
        <v>0.05682974559686888</v>
      </c>
    </row>
    <row r="63" spans="1:18" ht="13.5" thickBot="1">
      <c r="A63" s="226" t="s">
        <v>45</v>
      </c>
      <c r="B63" s="227" t="s">
        <v>27</v>
      </c>
      <c r="C63" s="228">
        <v>55</v>
      </c>
      <c r="D63" s="229">
        <v>219</v>
      </c>
      <c r="E63" s="229">
        <v>35</v>
      </c>
      <c r="F63" s="229">
        <v>40</v>
      </c>
      <c r="G63" s="229">
        <v>200</v>
      </c>
      <c r="H63" s="229">
        <v>70</v>
      </c>
      <c r="I63" s="230">
        <f>(G63*10^-6*D63*E63)/(365*70*H63)</f>
        <v>8.571428571428571E-07</v>
      </c>
      <c r="J63" s="230">
        <f>(G63*10^-6*D63*E63)/(H63*E63*365)</f>
        <v>1.7142857142857143E-06</v>
      </c>
      <c r="K63" s="231">
        <v>70</v>
      </c>
      <c r="L63" s="232">
        <v>0.6</v>
      </c>
      <c r="M63" s="230">
        <f>L63*C63*I63</f>
        <v>2.8285714285714287E-05</v>
      </c>
      <c r="N63" s="230">
        <f>L63*C63*J63</f>
        <v>5.6571428571428574E-05</v>
      </c>
      <c r="O63" s="229">
        <v>1.5</v>
      </c>
      <c r="P63" s="235">
        <f>O63*M63</f>
        <v>4.2428571428571434E-05</v>
      </c>
      <c r="Q63" s="229">
        <v>0.0003</v>
      </c>
      <c r="R63" s="236">
        <f>N63/Q63</f>
        <v>0.18857142857142858</v>
      </c>
    </row>
    <row r="64" spans="1:14" ht="13.5" thickTop="1">
      <c r="A64" t="s">
        <v>66</v>
      </c>
      <c r="I64" s="245"/>
      <c r="J64" s="245"/>
      <c r="K64" s="245"/>
      <c r="L64" s="245"/>
      <c r="M64" s="245"/>
      <c r="N64" s="245"/>
    </row>
    <row r="65" spans="1:14" ht="12.75">
      <c r="A65" t="s">
        <v>48</v>
      </c>
      <c r="I65" s="245"/>
      <c r="J65" s="245"/>
      <c r="K65" s="245"/>
      <c r="L65" s="245"/>
      <c r="M65" s="245"/>
      <c r="N65" s="245"/>
    </row>
    <row r="66" spans="1:14" ht="12.75">
      <c r="A66" t="s">
        <v>49</v>
      </c>
      <c r="I66" s="245"/>
      <c r="J66" s="245"/>
      <c r="K66" s="245"/>
      <c r="L66" s="245"/>
      <c r="M66" s="245"/>
      <c r="N66" s="245"/>
    </row>
    <row r="67" spans="1:14" ht="12.75">
      <c r="A67" t="s">
        <v>50</v>
      </c>
      <c r="I67" s="245"/>
      <c r="J67" s="245"/>
      <c r="K67" s="245"/>
      <c r="L67" s="245"/>
      <c r="M67" s="245"/>
      <c r="N67" s="245"/>
    </row>
    <row r="68" spans="9:14" ht="12.75">
      <c r="I68" s="245"/>
      <c r="J68" s="245"/>
      <c r="K68" s="245"/>
      <c r="L68" s="245"/>
      <c r="M68" s="245"/>
      <c r="N68" s="245"/>
    </row>
    <row r="69" spans="9:14" ht="12.75">
      <c r="I69" s="245"/>
      <c r="J69" s="245"/>
      <c r="K69" s="245"/>
      <c r="L69" s="245"/>
      <c r="M69" s="245"/>
      <c r="N69" s="245"/>
    </row>
    <row r="70" spans="9:14" ht="12.75">
      <c r="I70" s="245"/>
      <c r="J70" s="245"/>
      <c r="K70" s="245"/>
      <c r="L70" s="245"/>
      <c r="M70" s="245"/>
      <c r="N70" s="245"/>
    </row>
    <row r="71" spans="9:14" ht="12.75">
      <c r="I71" s="245"/>
      <c r="J71" s="245"/>
      <c r="K71" s="245"/>
      <c r="L71" s="245"/>
      <c r="M71" s="245"/>
      <c r="N71" s="245"/>
    </row>
    <row r="72" spans="9:14" ht="12.75">
      <c r="I72" s="245"/>
      <c r="J72" s="245"/>
      <c r="K72" s="245"/>
      <c r="L72" s="245"/>
      <c r="M72" s="245"/>
      <c r="N72" s="245"/>
    </row>
    <row r="73" spans="9:14" ht="12.75">
      <c r="I73" s="245"/>
      <c r="J73" s="245"/>
      <c r="K73" s="245"/>
      <c r="L73" s="245"/>
      <c r="M73" s="245"/>
      <c r="N73" s="245"/>
    </row>
    <row r="74" spans="9:14" ht="12.75">
      <c r="I74" s="245"/>
      <c r="J74" s="245"/>
      <c r="K74" s="245"/>
      <c r="L74" s="245"/>
      <c r="M74" s="245"/>
      <c r="N74" s="245"/>
    </row>
    <row r="75" spans="9:14" ht="12.75">
      <c r="I75" s="245"/>
      <c r="J75" s="245"/>
      <c r="K75" s="245"/>
      <c r="L75" s="245"/>
      <c r="M75" s="245"/>
      <c r="N75" s="245"/>
    </row>
    <row r="76" spans="9:14" ht="12.75">
      <c r="I76" s="245"/>
      <c r="J76" s="245"/>
      <c r="K76" s="245"/>
      <c r="L76" s="245"/>
      <c r="M76" s="245"/>
      <c r="N76" s="245"/>
    </row>
    <row r="77" spans="9:14" ht="12.75">
      <c r="I77" s="245"/>
      <c r="J77" s="245"/>
      <c r="K77" s="245"/>
      <c r="L77" s="245"/>
      <c r="M77" s="245"/>
      <c r="N77" s="245"/>
    </row>
    <row r="78" spans="9:14" ht="12.75">
      <c r="I78" s="245"/>
      <c r="J78" s="245"/>
      <c r="K78" s="245"/>
      <c r="L78" s="245"/>
      <c r="M78" s="245"/>
      <c r="N78" s="245"/>
    </row>
    <row r="79" spans="9:14" ht="12.75">
      <c r="I79" s="245"/>
      <c r="J79" s="245"/>
      <c r="K79" s="245"/>
      <c r="L79" s="245"/>
      <c r="M79" s="245"/>
      <c r="N79" s="245"/>
    </row>
  </sheetData>
  <printOptions horizontalCentered="1"/>
  <pageMargins left="0.75" right="0.75" top="1" bottom="1" header="0.5" footer="0.5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03"/>
  <sheetViews>
    <sheetView zoomScale="75" zoomScaleNormal="75" workbookViewId="0" topLeftCell="A40">
      <selection activeCell="V51" sqref="V51"/>
    </sheetView>
  </sheetViews>
  <sheetFormatPr defaultColWidth="9.140625" defaultRowHeight="12.75"/>
  <cols>
    <col min="1" max="1" width="18.7109375" style="106" customWidth="1"/>
    <col min="2" max="2" width="13.00390625" style="106" customWidth="1"/>
    <col min="3" max="3" width="14.28125" style="106" customWidth="1"/>
    <col min="4" max="4" width="10.57421875" style="106" customWidth="1"/>
    <col min="5" max="5" width="10.7109375" style="106" customWidth="1"/>
    <col min="6" max="6" width="11.00390625" style="106" hidden="1" customWidth="1"/>
    <col min="7" max="7" width="10.8515625" style="106" customWidth="1"/>
    <col min="8" max="10" width="9.140625" style="106" customWidth="1"/>
    <col min="11" max="12" width="12.7109375" style="106" customWidth="1"/>
    <col min="13" max="13" width="9.140625" style="106" customWidth="1"/>
    <col min="14" max="15" width="12.421875" style="106" customWidth="1"/>
    <col min="16" max="16" width="11.7109375" style="106" customWidth="1"/>
    <col min="17" max="17" width="9.140625" style="106" customWidth="1"/>
    <col min="18" max="18" width="12.00390625" style="106" customWidth="1"/>
    <col min="19" max="19" width="9.7109375" style="109" customWidth="1"/>
    <col min="20" max="20" width="11.8515625" style="106" customWidth="1"/>
    <col min="21" max="21" width="10.421875" style="106" customWidth="1"/>
    <col min="22" max="22" width="14.421875" style="106" customWidth="1"/>
    <col min="23" max="16384" width="9.140625" style="106" customWidth="1"/>
  </cols>
  <sheetData>
    <row r="2" spans="1:10" ht="12.75">
      <c r="A2" s="103" t="s">
        <v>55</v>
      </c>
      <c r="B2" s="104"/>
      <c r="C2" s="105"/>
      <c r="E2" s="107"/>
      <c r="G2" s="107"/>
      <c r="H2" s="108"/>
      <c r="I2" s="108"/>
      <c r="J2" s="108"/>
    </row>
    <row r="3" spans="3:10" ht="13.5" thickBot="1">
      <c r="C3" s="110"/>
      <c r="E3" s="107"/>
      <c r="G3" s="107"/>
      <c r="H3" s="108"/>
      <c r="I3" s="108"/>
      <c r="J3" s="108"/>
    </row>
    <row r="4" spans="1:37" s="116" customFormat="1" ht="18.75" customHeight="1" thickTop="1">
      <c r="A4" s="111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 t="s">
        <v>56</v>
      </c>
      <c r="M4" s="112"/>
      <c r="N4" s="112"/>
      <c r="O4" s="112"/>
      <c r="P4" s="112"/>
      <c r="Q4" s="114"/>
      <c r="R4" s="115"/>
      <c r="S4" s="253"/>
      <c r="T4" s="259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</row>
    <row r="5" spans="1:37" s="116" customFormat="1" ht="55.5" customHeight="1" thickBot="1">
      <c r="A5" s="117" t="s">
        <v>2</v>
      </c>
      <c r="B5" s="118" t="s">
        <v>3</v>
      </c>
      <c r="C5" s="119" t="s">
        <v>4</v>
      </c>
      <c r="D5" s="119" t="s">
        <v>5</v>
      </c>
      <c r="E5" s="119" t="s">
        <v>6</v>
      </c>
      <c r="F5" s="119" t="s">
        <v>7</v>
      </c>
      <c r="G5" s="119" t="s">
        <v>8</v>
      </c>
      <c r="H5" s="119" t="s">
        <v>9</v>
      </c>
      <c r="I5" s="119" t="s">
        <v>10</v>
      </c>
      <c r="J5" s="119" t="s">
        <v>11</v>
      </c>
      <c r="K5" s="119" t="s">
        <v>12</v>
      </c>
      <c r="L5" s="119" t="s">
        <v>57</v>
      </c>
      <c r="M5" s="119" t="s">
        <v>14</v>
      </c>
      <c r="N5" s="119" t="s">
        <v>15</v>
      </c>
      <c r="O5" s="119" t="s">
        <v>58</v>
      </c>
      <c r="P5" s="119" t="s">
        <v>60</v>
      </c>
      <c r="Q5" s="119" t="s">
        <v>17</v>
      </c>
      <c r="R5" s="119" t="s">
        <v>18</v>
      </c>
      <c r="S5" s="254" t="s">
        <v>19</v>
      </c>
      <c r="T5" s="260"/>
      <c r="U5" s="258"/>
      <c r="V5" s="258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</row>
    <row r="6" spans="1:37" ht="13.5" thickTop="1">
      <c r="A6" s="120" t="s">
        <v>24</v>
      </c>
      <c r="B6" s="121" t="s">
        <v>25</v>
      </c>
      <c r="C6" s="122"/>
      <c r="D6" s="123"/>
      <c r="E6" s="123"/>
      <c r="F6" s="124"/>
      <c r="G6" s="123"/>
      <c r="H6" s="124"/>
      <c r="I6" s="123"/>
      <c r="J6" s="123"/>
      <c r="K6" s="125"/>
      <c r="L6" s="125"/>
      <c r="M6" s="126"/>
      <c r="N6" s="125"/>
      <c r="O6" s="125"/>
      <c r="P6" s="123"/>
      <c r="Q6" s="123"/>
      <c r="R6" s="123"/>
      <c r="S6" s="135"/>
      <c r="T6" s="261"/>
      <c r="U6" s="249"/>
      <c r="V6" s="249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</row>
    <row r="7" spans="1:37" ht="12.75">
      <c r="A7" s="120"/>
      <c r="B7" s="121" t="s">
        <v>26</v>
      </c>
      <c r="C7" s="122"/>
      <c r="D7" s="123"/>
      <c r="E7" s="123"/>
      <c r="F7" s="124"/>
      <c r="G7" s="123"/>
      <c r="H7" s="124"/>
      <c r="I7" s="123"/>
      <c r="J7" s="123"/>
      <c r="K7" s="125"/>
      <c r="L7" s="125"/>
      <c r="M7" s="127"/>
      <c r="N7" s="127"/>
      <c r="O7" s="127"/>
      <c r="P7" s="127"/>
      <c r="Q7" s="127"/>
      <c r="R7" s="127"/>
      <c r="S7" s="255"/>
      <c r="T7" s="259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</row>
    <row r="8" spans="1:37" ht="12.75">
      <c r="A8" s="128"/>
      <c r="B8" s="129" t="s">
        <v>27</v>
      </c>
      <c r="C8" s="130"/>
      <c r="D8" s="131"/>
      <c r="E8" s="131"/>
      <c r="F8" s="132"/>
      <c r="G8" s="131"/>
      <c r="H8" s="132"/>
      <c r="I8" s="131"/>
      <c r="J8" s="131"/>
      <c r="K8" s="125"/>
      <c r="L8" s="125"/>
      <c r="M8" s="127"/>
      <c r="N8" s="127"/>
      <c r="O8" s="127"/>
      <c r="P8" s="127"/>
      <c r="Q8" s="127"/>
      <c r="R8" s="127"/>
      <c r="S8" s="255"/>
      <c r="T8" s="259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</row>
    <row r="9" spans="1:37" ht="12.75">
      <c r="A9" s="133" t="s">
        <v>28</v>
      </c>
      <c r="B9" s="121" t="s">
        <v>25</v>
      </c>
      <c r="C9" s="134">
        <v>141</v>
      </c>
      <c r="D9" s="123">
        <v>16</v>
      </c>
      <c r="E9" s="123">
        <v>10</v>
      </c>
      <c r="F9" s="135">
        <f>(D9*E9)/(52*10)</f>
        <v>0.3076923076923077</v>
      </c>
      <c r="G9" s="123">
        <v>24</v>
      </c>
      <c r="H9" s="135">
        <f>G9/(14*7)</f>
        <v>0.24489795918367346</v>
      </c>
      <c r="I9" s="123">
        <v>100</v>
      </c>
      <c r="J9" s="123">
        <v>39</v>
      </c>
      <c r="K9" s="136">
        <f aca="true" t="shared" si="0" ref="K9:K14">(I9*H9*10^-6*D9*E9)/(52*70*J9)</f>
        <v>2.760191143236669E-08</v>
      </c>
      <c r="L9" s="136">
        <f aca="true" t="shared" si="1" ref="L9:L14">(H9*I9*10^-6*D9*E9)/(J9*52*E9)</f>
        <v>1.9321338002656682E-07</v>
      </c>
      <c r="M9" s="137">
        <v>70</v>
      </c>
      <c r="N9" s="136">
        <f aca="true" t="shared" si="2" ref="N9:N14">C9*K9</f>
        <v>3.891869511963703E-06</v>
      </c>
      <c r="O9" s="136">
        <f aca="true" t="shared" si="3" ref="O9:O14">C9*L9</f>
        <v>2.724308658374592E-05</v>
      </c>
      <c r="P9" s="138">
        <v>1.5</v>
      </c>
      <c r="Q9" s="139">
        <f aca="true" t="shared" si="4" ref="Q9:Q14">P9*N9</f>
        <v>5.837804267945555E-06</v>
      </c>
      <c r="R9" s="138">
        <v>0.0003</v>
      </c>
      <c r="S9" s="256">
        <f aca="true" t="shared" si="5" ref="S9:S14">O9/R9</f>
        <v>0.09081028861248641</v>
      </c>
      <c r="T9" s="262"/>
      <c r="U9" s="252"/>
      <c r="V9" s="252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</row>
    <row r="10" spans="1:37" ht="12.75">
      <c r="A10" s="120" t="s">
        <v>29</v>
      </c>
      <c r="B10" s="121" t="s">
        <v>26</v>
      </c>
      <c r="C10" s="134">
        <v>141</v>
      </c>
      <c r="D10" s="123">
        <v>16</v>
      </c>
      <c r="E10" s="123">
        <v>20</v>
      </c>
      <c r="F10" s="135">
        <f>(D10*E10)/(52*20)</f>
        <v>0.3076923076923077</v>
      </c>
      <c r="G10" s="123">
        <v>24</v>
      </c>
      <c r="H10" s="135">
        <f>G10/(16*7)</f>
        <v>0.21428571428571427</v>
      </c>
      <c r="I10" s="123">
        <v>100</v>
      </c>
      <c r="J10" s="123">
        <v>61</v>
      </c>
      <c r="K10" s="125">
        <f t="shared" si="0"/>
        <v>3.088246647965617E-08</v>
      </c>
      <c r="L10" s="125">
        <f t="shared" si="1"/>
        <v>1.080886326787966E-07</v>
      </c>
      <c r="M10" s="141">
        <v>70</v>
      </c>
      <c r="N10" s="125">
        <f t="shared" si="2"/>
        <v>4.35442777363152E-06</v>
      </c>
      <c r="O10" s="125">
        <f t="shared" si="3"/>
        <v>1.524049720771032E-05</v>
      </c>
      <c r="P10" s="123">
        <v>1.5</v>
      </c>
      <c r="Q10" s="142">
        <f t="shared" si="4"/>
        <v>6.53164166044728E-06</v>
      </c>
      <c r="R10" s="123">
        <v>0.0003</v>
      </c>
      <c r="S10" s="135">
        <f t="shared" si="5"/>
        <v>0.050801657359034406</v>
      </c>
      <c r="T10" s="262"/>
      <c r="U10" s="252"/>
      <c r="V10" s="252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</row>
    <row r="11" spans="1:37" ht="12.75">
      <c r="A11" s="128"/>
      <c r="B11" s="129" t="s">
        <v>27</v>
      </c>
      <c r="C11" s="143">
        <v>141</v>
      </c>
      <c r="D11" s="144">
        <v>50</v>
      </c>
      <c r="E11" s="144">
        <v>35</v>
      </c>
      <c r="F11" s="145">
        <f>(D11*E11)/(52*35)</f>
        <v>0.9615384615384616</v>
      </c>
      <c r="G11" s="144">
        <v>40</v>
      </c>
      <c r="H11" s="145">
        <f>G11/(17*7)</f>
        <v>0.33613445378151263</v>
      </c>
      <c r="I11" s="144">
        <v>100</v>
      </c>
      <c r="J11" s="144">
        <v>70</v>
      </c>
      <c r="K11" s="146">
        <f t="shared" si="0"/>
        <v>2.3086157539939055E-07</v>
      </c>
      <c r="L11" s="146">
        <f t="shared" si="1"/>
        <v>4.617231507987811E-07</v>
      </c>
      <c r="M11" s="147">
        <v>70</v>
      </c>
      <c r="N11" s="146">
        <f t="shared" si="2"/>
        <v>3.255148213131407E-05</v>
      </c>
      <c r="O11" s="146">
        <f t="shared" si="3"/>
        <v>6.510296426262813E-05</v>
      </c>
      <c r="P11" s="131">
        <v>1.5</v>
      </c>
      <c r="Q11" s="148">
        <f t="shared" si="4"/>
        <v>4.8827223196971103E-05</v>
      </c>
      <c r="R11" s="131">
        <v>0.0003</v>
      </c>
      <c r="S11" s="257">
        <f t="shared" si="5"/>
        <v>0.21700988087542714</v>
      </c>
      <c r="T11" s="262"/>
      <c r="U11" s="252"/>
      <c r="V11" s="252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</row>
    <row r="12" spans="1:37" ht="12.75">
      <c r="A12" s="149" t="s">
        <v>30</v>
      </c>
      <c r="B12" s="121" t="s">
        <v>25</v>
      </c>
      <c r="C12" s="134">
        <v>934</v>
      </c>
      <c r="D12" s="123">
        <v>16</v>
      </c>
      <c r="E12" s="123">
        <v>10</v>
      </c>
      <c r="F12" s="135">
        <f>(D12*E12)/(52*10)</f>
        <v>0.3076923076923077</v>
      </c>
      <c r="G12" s="123">
        <v>24</v>
      </c>
      <c r="H12" s="135">
        <f>G12/(14*7)</f>
        <v>0.24489795918367346</v>
      </c>
      <c r="I12" s="123">
        <v>100</v>
      </c>
      <c r="J12" s="123">
        <v>39</v>
      </c>
      <c r="K12" s="125">
        <f t="shared" si="0"/>
        <v>2.760191143236669E-08</v>
      </c>
      <c r="L12" s="136">
        <f t="shared" si="1"/>
        <v>1.9321338002656682E-07</v>
      </c>
      <c r="M12" s="141">
        <v>70</v>
      </c>
      <c r="N12" s="125">
        <f t="shared" si="2"/>
        <v>2.578018527783049E-05</v>
      </c>
      <c r="O12" s="125">
        <f t="shared" si="3"/>
        <v>0.00018046129694481342</v>
      </c>
      <c r="P12" s="123">
        <v>1.5</v>
      </c>
      <c r="Q12" s="142">
        <f t="shared" si="4"/>
        <v>3.8670277916745736E-05</v>
      </c>
      <c r="R12" s="123">
        <v>0.0003</v>
      </c>
      <c r="S12" s="135">
        <f t="shared" si="5"/>
        <v>0.6015376564827114</v>
      </c>
      <c r="T12" s="262"/>
      <c r="U12" s="252"/>
      <c r="V12" s="252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</row>
    <row r="13" spans="1:37" ht="12.75">
      <c r="A13" s="149" t="s">
        <v>31</v>
      </c>
      <c r="B13" s="121" t="s">
        <v>26</v>
      </c>
      <c r="C13" s="134">
        <v>934</v>
      </c>
      <c r="D13" s="123">
        <v>16</v>
      </c>
      <c r="E13" s="123">
        <v>20</v>
      </c>
      <c r="F13" s="135">
        <f>(D13*E13)/(52*20)</f>
        <v>0.3076923076923077</v>
      </c>
      <c r="G13" s="123">
        <v>24</v>
      </c>
      <c r="H13" s="135">
        <f>G13/(16*7)</f>
        <v>0.21428571428571427</v>
      </c>
      <c r="I13" s="123">
        <v>100</v>
      </c>
      <c r="J13" s="123">
        <v>61</v>
      </c>
      <c r="K13" s="125">
        <f t="shared" si="0"/>
        <v>3.088246647965617E-08</v>
      </c>
      <c r="L13" s="125">
        <f t="shared" si="1"/>
        <v>1.080886326787966E-07</v>
      </c>
      <c r="M13" s="141">
        <v>70</v>
      </c>
      <c r="N13" s="125">
        <f t="shared" si="2"/>
        <v>2.8844223691998864E-05</v>
      </c>
      <c r="O13" s="125">
        <f t="shared" si="3"/>
        <v>0.00010095478292199603</v>
      </c>
      <c r="P13" s="123">
        <v>1.5</v>
      </c>
      <c r="Q13" s="142">
        <f t="shared" si="4"/>
        <v>4.3266335537998294E-05</v>
      </c>
      <c r="R13" s="123">
        <v>0.0003</v>
      </c>
      <c r="S13" s="135">
        <f t="shared" si="5"/>
        <v>0.3365159430733201</v>
      </c>
      <c r="T13" s="262"/>
      <c r="U13" s="252"/>
      <c r="V13" s="252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</row>
    <row r="14" spans="1:37" ht="12.75">
      <c r="A14" s="150"/>
      <c r="B14" s="129" t="s">
        <v>27</v>
      </c>
      <c r="C14" s="143">
        <v>934</v>
      </c>
      <c r="D14" s="144">
        <v>50</v>
      </c>
      <c r="E14" s="144">
        <v>35</v>
      </c>
      <c r="F14" s="145">
        <f>(D14*E14)/(52*35)</f>
        <v>0.9615384615384616</v>
      </c>
      <c r="G14" s="144">
        <v>40</v>
      </c>
      <c r="H14" s="145">
        <f>G14/(17*7)</f>
        <v>0.33613445378151263</v>
      </c>
      <c r="I14" s="144">
        <v>100</v>
      </c>
      <c r="J14" s="144">
        <v>70</v>
      </c>
      <c r="K14" s="125">
        <f t="shared" si="0"/>
        <v>2.3086157539939055E-07</v>
      </c>
      <c r="L14" s="146">
        <f t="shared" si="1"/>
        <v>4.617231507987811E-07</v>
      </c>
      <c r="M14" s="141">
        <v>70</v>
      </c>
      <c r="N14" s="125">
        <f t="shared" si="2"/>
        <v>0.00021562471142303076</v>
      </c>
      <c r="O14" s="125">
        <f t="shared" si="3"/>
        <v>0.00043124942284606153</v>
      </c>
      <c r="P14" s="123">
        <v>1.5</v>
      </c>
      <c r="Q14" s="142">
        <f t="shared" si="4"/>
        <v>0.00032343706713454617</v>
      </c>
      <c r="R14" s="123">
        <v>0.0003</v>
      </c>
      <c r="S14" s="135">
        <f t="shared" si="5"/>
        <v>1.4374980761535385</v>
      </c>
      <c r="T14" s="262"/>
      <c r="U14" s="252"/>
      <c r="V14" s="252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ht="12.75">
      <c r="A15" s="149" t="s">
        <v>32</v>
      </c>
      <c r="B15" s="121" t="s">
        <v>25</v>
      </c>
      <c r="C15" s="134"/>
      <c r="D15" s="123"/>
      <c r="E15" s="123"/>
      <c r="F15" s="135">
        <f>(D15*E15)/(52*10)</f>
        <v>0</v>
      </c>
      <c r="G15" s="123"/>
      <c r="H15" s="135"/>
      <c r="I15" s="123"/>
      <c r="J15" s="123"/>
      <c r="K15" s="136"/>
      <c r="L15" s="136"/>
      <c r="M15" s="136"/>
      <c r="N15" s="136"/>
      <c r="O15" s="136"/>
      <c r="P15" s="138"/>
      <c r="Q15" s="139"/>
      <c r="R15" s="138"/>
      <c r="S15" s="256"/>
      <c r="T15" s="262"/>
      <c r="U15" s="251"/>
      <c r="V15" s="252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ht="12.75">
      <c r="A16" s="149"/>
      <c r="B16" s="121" t="s">
        <v>26</v>
      </c>
      <c r="C16" s="134"/>
      <c r="D16" s="123"/>
      <c r="E16" s="123"/>
      <c r="F16" s="135">
        <f>(D16*E16)/(52*20)</f>
        <v>0</v>
      </c>
      <c r="G16" s="123"/>
      <c r="H16" s="135"/>
      <c r="I16" s="123"/>
      <c r="J16" s="123"/>
      <c r="K16" s="125"/>
      <c r="L16" s="125"/>
      <c r="M16" s="125"/>
      <c r="N16" s="125"/>
      <c r="O16" s="125"/>
      <c r="P16" s="123"/>
      <c r="Q16" s="142"/>
      <c r="R16" s="123"/>
      <c r="S16" s="135"/>
      <c r="T16" s="262"/>
      <c r="U16" s="251"/>
      <c r="V16" s="252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</row>
    <row r="17" spans="1:37" ht="12.75">
      <c r="A17" s="150"/>
      <c r="B17" s="129" t="s">
        <v>27</v>
      </c>
      <c r="C17" s="143"/>
      <c r="D17" s="144"/>
      <c r="E17" s="144"/>
      <c r="F17" s="145">
        <f>(D17*E17)/(52*35)</f>
        <v>0</v>
      </c>
      <c r="G17" s="144"/>
      <c r="H17" s="145"/>
      <c r="I17" s="144"/>
      <c r="J17" s="144"/>
      <c r="K17" s="146"/>
      <c r="L17" s="146"/>
      <c r="M17" s="146"/>
      <c r="N17" s="146"/>
      <c r="O17" s="146"/>
      <c r="P17" s="131"/>
      <c r="Q17" s="148"/>
      <c r="R17" s="131"/>
      <c r="S17" s="257"/>
      <c r="T17" s="262"/>
      <c r="U17" s="251"/>
      <c r="V17" s="252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</row>
    <row r="18" spans="1:37" ht="12.75">
      <c r="A18" s="149" t="s">
        <v>33</v>
      </c>
      <c r="B18" s="121" t="s">
        <v>25</v>
      </c>
      <c r="C18" s="151">
        <v>6660</v>
      </c>
      <c r="D18" s="123">
        <v>16</v>
      </c>
      <c r="E18" s="123">
        <v>10</v>
      </c>
      <c r="F18" s="135">
        <f>(D18*E18)/(52*10)</f>
        <v>0.3076923076923077</v>
      </c>
      <c r="G18" s="123">
        <v>24</v>
      </c>
      <c r="H18" s="135">
        <f>G18/(14*7)</f>
        <v>0.24489795918367346</v>
      </c>
      <c r="I18" s="123">
        <v>100</v>
      </c>
      <c r="J18" s="123">
        <v>39</v>
      </c>
      <c r="K18" s="136">
        <f aca="true" t="shared" si="6" ref="K18:K23">(I18*H18*10^-6*D18*E18)/(52*70*J18)</f>
        <v>2.760191143236669E-08</v>
      </c>
      <c r="L18" s="136">
        <f aca="true" t="shared" si="7" ref="L18:L23">(H18*I18*10^-6*D18*E18)/(J18*52*E18)</f>
        <v>1.9321338002656682E-07</v>
      </c>
      <c r="M18" s="137">
        <v>70</v>
      </c>
      <c r="N18" s="136">
        <f aca="true" t="shared" si="8" ref="N18:N23">C18*K18</f>
        <v>0.00018382873013956215</v>
      </c>
      <c r="O18" s="136">
        <f aca="true" t="shared" si="9" ref="O18:O23">C18*L18</f>
        <v>0.001286801110976935</v>
      </c>
      <c r="P18" s="138">
        <v>1.5</v>
      </c>
      <c r="Q18" s="139">
        <f aca="true" t="shared" si="10" ref="Q18:Q23">P18*N18</f>
        <v>0.00027574309520934324</v>
      </c>
      <c r="R18" s="138">
        <v>0.0003</v>
      </c>
      <c r="S18" s="256">
        <f aca="true" t="shared" si="11" ref="S18:S23">O18/R18</f>
        <v>4.289337036589784</v>
      </c>
      <c r="T18" s="262"/>
      <c r="U18" s="252"/>
      <c r="V18" s="252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</row>
    <row r="19" spans="1:37" ht="12.75">
      <c r="A19" s="149" t="s">
        <v>34</v>
      </c>
      <c r="B19" s="121" t="s">
        <v>26</v>
      </c>
      <c r="C19" s="134">
        <v>6660</v>
      </c>
      <c r="D19" s="123">
        <v>16</v>
      </c>
      <c r="E19" s="123">
        <v>20</v>
      </c>
      <c r="F19" s="135">
        <f>(D19*E19)/(52*20)</f>
        <v>0.3076923076923077</v>
      </c>
      <c r="G19" s="123">
        <v>24</v>
      </c>
      <c r="H19" s="135">
        <f>G19/(16*7)</f>
        <v>0.21428571428571427</v>
      </c>
      <c r="I19" s="123">
        <v>100</v>
      </c>
      <c r="J19" s="123">
        <v>61</v>
      </c>
      <c r="K19" s="125">
        <f t="shared" si="6"/>
        <v>3.088246647965617E-08</v>
      </c>
      <c r="L19" s="125">
        <f t="shared" si="7"/>
        <v>1.080886326787966E-07</v>
      </c>
      <c r="M19" s="141">
        <v>70</v>
      </c>
      <c r="N19" s="125">
        <f t="shared" si="8"/>
        <v>0.0002056772267545101</v>
      </c>
      <c r="O19" s="125">
        <f t="shared" si="9"/>
        <v>0.0007198702936407854</v>
      </c>
      <c r="P19" s="123">
        <v>1.5</v>
      </c>
      <c r="Q19" s="142">
        <f t="shared" si="10"/>
        <v>0.00030851584013176514</v>
      </c>
      <c r="R19" s="123">
        <v>0.0003</v>
      </c>
      <c r="S19" s="135">
        <f t="shared" si="11"/>
        <v>2.399567645469285</v>
      </c>
      <c r="T19" s="262"/>
      <c r="U19" s="252"/>
      <c r="V19" s="252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</row>
    <row r="20" spans="1:37" ht="12.75">
      <c r="A20" s="150"/>
      <c r="B20" s="129" t="s">
        <v>27</v>
      </c>
      <c r="C20" s="143">
        <v>6660</v>
      </c>
      <c r="D20" s="144">
        <v>50</v>
      </c>
      <c r="E20" s="144">
        <v>35</v>
      </c>
      <c r="F20" s="145">
        <f>(D20*E20)/(52*35)</f>
        <v>0.9615384615384616</v>
      </c>
      <c r="G20" s="144">
        <v>40</v>
      </c>
      <c r="H20" s="145">
        <f>G20/(17*7)</f>
        <v>0.33613445378151263</v>
      </c>
      <c r="I20" s="144">
        <v>100</v>
      </c>
      <c r="J20" s="144">
        <v>70</v>
      </c>
      <c r="K20" s="146">
        <f t="shared" si="6"/>
        <v>2.3086157539939055E-07</v>
      </c>
      <c r="L20" s="146">
        <f t="shared" si="7"/>
        <v>4.617231507987811E-07</v>
      </c>
      <c r="M20" s="147">
        <v>70</v>
      </c>
      <c r="N20" s="146">
        <f t="shared" si="8"/>
        <v>0.001537538092159941</v>
      </c>
      <c r="O20" s="146">
        <f t="shared" si="9"/>
        <v>0.003075076184319882</v>
      </c>
      <c r="P20" s="131">
        <v>1.5</v>
      </c>
      <c r="Q20" s="148">
        <f t="shared" si="10"/>
        <v>0.0023063071382399118</v>
      </c>
      <c r="R20" s="131">
        <v>0.0003</v>
      </c>
      <c r="S20" s="257">
        <f t="shared" si="11"/>
        <v>10.250253947732942</v>
      </c>
      <c r="T20" s="262"/>
      <c r="U20" s="252"/>
      <c r="V20" s="252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</row>
    <row r="21" spans="1:37" ht="12.75">
      <c r="A21" s="149" t="s">
        <v>35</v>
      </c>
      <c r="B21" s="121" t="s">
        <v>25</v>
      </c>
      <c r="C21" s="151">
        <v>583</v>
      </c>
      <c r="D21" s="123">
        <v>16</v>
      </c>
      <c r="E21" s="123">
        <v>10</v>
      </c>
      <c r="F21" s="135">
        <f>(D21*E21)/(52*10)</f>
        <v>0.3076923076923077</v>
      </c>
      <c r="G21" s="123">
        <v>24</v>
      </c>
      <c r="H21" s="135">
        <f>G21/(14*7)</f>
        <v>0.24489795918367346</v>
      </c>
      <c r="I21" s="123">
        <v>100</v>
      </c>
      <c r="J21" s="123">
        <v>39</v>
      </c>
      <c r="K21" s="125">
        <f t="shared" si="6"/>
        <v>2.760191143236669E-08</v>
      </c>
      <c r="L21" s="136">
        <f t="shared" si="7"/>
        <v>1.9321338002656682E-07</v>
      </c>
      <c r="M21" s="141">
        <v>70</v>
      </c>
      <c r="N21" s="125">
        <f t="shared" si="8"/>
        <v>1.609191436506978E-05</v>
      </c>
      <c r="O21" s="125">
        <f t="shared" si="9"/>
        <v>0.00011264340055548845</v>
      </c>
      <c r="P21" s="123">
        <v>1.5</v>
      </c>
      <c r="Q21" s="142">
        <f t="shared" si="10"/>
        <v>2.413787154760467E-05</v>
      </c>
      <c r="R21" s="123">
        <v>0.0003</v>
      </c>
      <c r="S21" s="135">
        <f t="shared" si="11"/>
        <v>0.3754780018516282</v>
      </c>
      <c r="T21" s="262"/>
      <c r="U21" s="252"/>
      <c r="V21" s="252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</row>
    <row r="22" spans="1:37" ht="12.75">
      <c r="A22" s="149" t="s">
        <v>36</v>
      </c>
      <c r="B22" s="121" t="s">
        <v>26</v>
      </c>
      <c r="C22" s="134">
        <v>583</v>
      </c>
      <c r="D22" s="123">
        <v>16</v>
      </c>
      <c r="E22" s="123">
        <v>20</v>
      </c>
      <c r="F22" s="135">
        <f>(D22*E22)/(52*20)</f>
        <v>0.3076923076923077</v>
      </c>
      <c r="G22" s="123">
        <v>24</v>
      </c>
      <c r="H22" s="135">
        <f>G22/(16*7)</f>
        <v>0.21428571428571427</v>
      </c>
      <c r="I22" s="123">
        <v>100</v>
      </c>
      <c r="J22" s="123">
        <v>61</v>
      </c>
      <c r="K22" s="125">
        <f t="shared" si="6"/>
        <v>3.088246647965617E-08</v>
      </c>
      <c r="L22" s="125">
        <f t="shared" si="7"/>
        <v>1.080886326787966E-07</v>
      </c>
      <c r="M22" s="141">
        <v>70</v>
      </c>
      <c r="N22" s="125">
        <f t="shared" si="8"/>
        <v>1.8004477957639547E-05</v>
      </c>
      <c r="O22" s="125">
        <f t="shared" si="9"/>
        <v>6.301567285173842E-05</v>
      </c>
      <c r="P22" s="123">
        <v>1.5</v>
      </c>
      <c r="Q22" s="142">
        <f t="shared" si="10"/>
        <v>2.7006716936459322E-05</v>
      </c>
      <c r="R22" s="123">
        <v>0.0003</v>
      </c>
      <c r="S22" s="135">
        <f t="shared" si="11"/>
        <v>0.21005224283912807</v>
      </c>
      <c r="T22" s="262"/>
      <c r="U22" s="252"/>
      <c r="V22" s="252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</row>
    <row r="23" spans="1:37" ht="12.75">
      <c r="A23" s="150"/>
      <c r="B23" s="129" t="s">
        <v>27</v>
      </c>
      <c r="C23" s="143">
        <v>583</v>
      </c>
      <c r="D23" s="144">
        <v>50</v>
      </c>
      <c r="E23" s="144">
        <v>35</v>
      </c>
      <c r="F23" s="145">
        <f>(D23*E23)/(52*35)</f>
        <v>0.9615384615384616</v>
      </c>
      <c r="G23" s="144">
        <v>40</v>
      </c>
      <c r="H23" s="145">
        <f>G23/(17*7)</f>
        <v>0.33613445378151263</v>
      </c>
      <c r="I23" s="144">
        <v>100</v>
      </c>
      <c r="J23" s="144">
        <v>70</v>
      </c>
      <c r="K23" s="125">
        <f t="shared" si="6"/>
        <v>2.3086157539939055E-07</v>
      </c>
      <c r="L23" s="146">
        <f t="shared" si="7"/>
        <v>4.617231507987811E-07</v>
      </c>
      <c r="M23" s="141">
        <v>70</v>
      </c>
      <c r="N23" s="125">
        <f t="shared" si="8"/>
        <v>0.0001345922984578447</v>
      </c>
      <c r="O23" s="125">
        <f t="shared" si="9"/>
        <v>0.0002691845969156894</v>
      </c>
      <c r="P23" s="123">
        <v>1.5</v>
      </c>
      <c r="Q23" s="142">
        <f t="shared" si="10"/>
        <v>0.00020188844768676705</v>
      </c>
      <c r="R23" s="123">
        <v>0.0003</v>
      </c>
      <c r="S23" s="135">
        <f t="shared" si="11"/>
        <v>0.8972819897189648</v>
      </c>
      <c r="T23" s="262"/>
      <c r="U23" s="252"/>
      <c r="V23" s="252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</row>
    <row r="24" spans="1:37" ht="12.75">
      <c r="A24" s="149" t="s">
        <v>36</v>
      </c>
      <c r="B24" s="121" t="s">
        <v>25</v>
      </c>
      <c r="C24" s="134"/>
      <c r="D24" s="123"/>
      <c r="E24" s="123"/>
      <c r="F24" s="135">
        <f>(D24*E24)/(52*10)</f>
        <v>0</v>
      </c>
      <c r="G24" s="123"/>
      <c r="H24" s="135"/>
      <c r="I24" s="123"/>
      <c r="J24" s="123"/>
      <c r="K24" s="136"/>
      <c r="L24" s="136"/>
      <c r="M24" s="136"/>
      <c r="N24" s="136"/>
      <c r="O24" s="136"/>
      <c r="P24" s="138"/>
      <c r="Q24" s="139"/>
      <c r="R24" s="138"/>
      <c r="S24" s="256"/>
      <c r="T24" s="262"/>
      <c r="U24" s="251"/>
      <c r="V24" s="251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</row>
    <row r="25" spans="1:37" ht="12.75">
      <c r="A25" s="149"/>
      <c r="B25" s="121" t="s">
        <v>26</v>
      </c>
      <c r="C25" s="134"/>
      <c r="D25" s="123"/>
      <c r="E25" s="123"/>
      <c r="F25" s="135">
        <f>(D25*E25)/(52*20)</f>
        <v>0</v>
      </c>
      <c r="G25" s="123"/>
      <c r="H25" s="135"/>
      <c r="I25" s="123"/>
      <c r="J25" s="123"/>
      <c r="K25" s="125"/>
      <c r="L25" s="125"/>
      <c r="M25" s="125"/>
      <c r="N25" s="125"/>
      <c r="O25" s="125"/>
      <c r="P25" s="123"/>
      <c r="Q25" s="142"/>
      <c r="R25" s="123"/>
      <c r="S25" s="135"/>
      <c r="T25" s="262"/>
      <c r="U25" s="251"/>
      <c r="V25" s="251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</row>
    <row r="26" spans="1:37" ht="12.75">
      <c r="A26" s="150"/>
      <c r="B26" s="129" t="s">
        <v>27</v>
      </c>
      <c r="C26" s="143"/>
      <c r="D26" s="144"/>
      <c r="E26" s="144"/>
      <c r="F26" s="145">
        <f>(D26*E26)/(52*35)</f>
        <v>0</v>
      </c>
      <c r="G26" s="144"/>
      <c r="H26" s="145"/>
      <c r="I26" s="144"/>
      <c r="J26" s="144"/>
      <c r="K26" s="146"/>
      <c r="L26" s="146"/>
      <c r="M26" s="146"/>
      <c r="N26" s="146"/>
      <c r="O26" s="146"/>
      <c r="P26" s="131"/>
      <c r="Q26" s="148"/>
      <c r="R26" s="131"/>
      <c r="S26" s="257"/>
      <c r="T26" s="262"/>
      <c r="U26" s="251"/>
      <c r="V26" s="251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</row>
    <row r="27" spans="1:37" ht="12.75">
      <c r="A27" s="149" t="s">
        <v>37</v>
      </c>
      <c r="B27" s="121" t="s">
        <v>25</v>
      </c>
      <c r="C27" s="151">
        <v>182</v>
      </c>
      <c r="D27" s="123">
        <v>16</v>
      </c>
      <c r="E27" s="123">
        <v>10</v>
      </c>
      <c r="F27" s="135">
        <f>(D27*E27)/(52*10)</f>
        <v>0.3076923076923077</v>
      </c>
      <c r="G27" s="123">
        <v>24</v>
      </c>
      <c r="H27" s="135">
        <f>G27/(14*7)</f>
        <v>0.24489795918367346</v>
      </c>
      <c r="I27" s="123">
        <v>100</v>
      </c>
      <c r="J27" s="123">
        <v>39</v>
      </c>
      <c r="K27" s="125">
        <f aca="true" t="shared" si="12" ref="K27:K32">(I27*H27*10^-6*D27*E27)/(52*70*J27)</f>
        <v>2.760191143236669E-08</v>
      </c>
      <c r="L27" s="136">
        <f aca="true" t="shared" si="13" ref="L27:L32">(H27*I27*10^-6*D27*E27)/(J27*52*E27)</f>
        <v>1.9321338002656682E-07</v>
      </c>
      <c r="M27" s="141">
        <v>70</v>
      </c>
      <c r="N27" s="125">
        <f aca="true" t="shared" si="14" ref="N27:N32">C27*K27</f>
        <v>5.023547880690738E-06</v>
      </c>
      <c r="O27" s="125">
        <f aca="true" t="shared" si="15" ref="O27:O32">C27*L27</f>
        <v>3.516483516483516E-05</v>
      </c>
      <c r="P27" s="123">
        <v>1.5</v>
      </c>
      <c r="Q27" s="142">
        <f aca="true" t="shared" si="16" ref="Q27:Q32">P27*N27</f>
        <v>7.535321821036106E-06</v>
      </c>
      <c r="R27" s="123">
        <v>0.0003</v>
      </c>
      <c r="S27" s="135">
        <f aca="true" t="shared" si="17" ref="S27:S32">O27/R27</f>
        <v>0.11721611721611722</v>
      </c>
      <c r="T27" s="262"/>
      <c r="U27" s="252"/>
      <c r="V27" s="252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</row>
    <row r="28" spans="1:37" ht="12.75">
      <c r="A28" s="149" t="s">
        <v>38</v>
      </c>
      <c r="B28" s="121" t="s">
        <v>26</v>
      </c>
      <c r="C28" s="134">
        <v>182</v>
      </c>
      <c r="D28" s="123">
        <v>16</v>
      </c>
      <c r="E28" s="123">
        <v>20</v>
      </c>
      <c r="F28" s="135">
        <f>(D28*E28)/(52*20)</f>
        <v>0.3076923076923077</v>
      </c>
      <c r="G28" s="123">
        <v>24</v>
      </c>
      <c r="H28" s="135">
        <f>G28/(16*7)</f>
        <v>0.21428571428571427</v>
      </c>
      <c r="I28" s="123">
        <v>100</v>
      </c>
      <c r="J28" s="123">
        <v>61</v>
      </c>
      <c r="K28" s="125">
        <f t="shared" si="12"/>
        <v>3.088246647965617E-08</v>
      </c>
      <c r="L28" s="125">
        <f t="shared" si="13"/>
        <v>1.080886326787966E-07</v>
      </c>
      <c r="M28" s="141">
        <v>70</v>
      </c>
      <c r="N28" s="125">
        <f t="shared" si="14"/>
        <v>5.620608899297423E-06</v>
      </c>
      <c r="O28" s="125">
        <f t="shared" si="15"/>
        <v>1.9672131147540982E-05</v>
      </c>
      <c r="P28" s="123">
        <v>1.5</v>
      </c>
      <c r="Q28" s="142">
        <f t="shared" si="16"/>
        <v>8.430913348946136E-06</v>
      </c>
      <c r="R28" s="123">
        <v>0.0003</v>
      </c>
      <c r="S28" s="135">
        <f t="shared" si="17"/>
        <v>0.06557377049180328</v>
      </c>
      <c r="T28" s="262"/>
      <c r="U28" s="252"/>
      <c r="V28" s="252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</row>
    <row r="29" spans="1:37" ht="12.75">
      <c r="A29" s="150"/>
      <c r="B29" s="129" t="s">
        <v>27</v>
      </c>
      <c r="C29" s="143">
        <v>182</v>
      </c>
      <c r="D29" s="144">
        <v>50</v>
      </c>
      <c r="E29" s="144">
        <v>35</v>
      </c>
      <c r="F29" s="145">
        <f>(D29*E29)/(52*35)</f>
        <v>0.9615384615384616</v>
      </c>
      <c r="G29" s="144">
        <v>40</v>
      </c>
      <c r="H29" s="145">
        <f>G29/(17*7)</f>
        <v>0.33613445378151263</v>
      </c>
      <c r="I29" s="144">
        <v>100</v>
      </c>
      <c r="J29" s="144">
        <v>70</v>
      </c>
      <c r="K29" s="125">
        <f t="shared" si="12"/>
        <v>2.3086157539939055E-07</v>
      </c>
      <c r="L29" s="146">
        <f t="shared" si="13"/>
        <v>4.617231507987811E-07</v>
      </c>
      <c r="M29" s="141">
        <v>70</v>
      </c>
      <c r="N29" s="125">
        <f t="shared" si="14"/>
        <v>4.2016806722689084E-05</v>
      </c>
      <c r="O29" s="125">
        <f t="shared" si="15"/>
        <v>8.403361344537817E-05</v>
      </c>
      <c r="P29" s="123">
        <v>1.5</v>
      </c>
      <c r="Q29" s="142">
        <f t="shared" si="16"/>
        <v>6.302521008403363E-05</v>
      </c>
      <c r="R29" s="123">
        <v>0.0003</v>
      </c>
      <c r="S29" s="135">
        <f t="shared" si="17"/>
        <v>0.28011204481792723</v>
      </c>
      <c r="T29" s="262"/>
      <c r="U29" s="252"/>
      <c r="V29" s="252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</row>
    <row r="30" spans="1:37" ht="12.75">
      <c r="A30" s="149" t="s">
        <v>39</v>
      </c>
      <c r="B30" s="121" t="s">
        <v>25</v>
      </c>
      <c r="C30" s="134">
        <v>90</v>
      </c>
      <c r="D30" s="123">
        <v>16</v>
      </c>
      <c r="E30" s="123">
        <v>10</v>
      </c>
      <c r="F30" s="135">
        <f>(D30*E30)/(52*10)</f>
        <v>0.3076923076923077</v>
      </c>
      <c r="G30" s="123">
        <v>24</v>
      </c>
      <c r="H30" s="135">
        <f>G30/(14*7)</f>
        <v>0.24489795918367346</v>
      </c>
      <c r="I30" s="123">
        <v>100</v>
      </c>
      <c r="J30" s="123">
        <v>39</v>
      </c>
      <c r="K30" s="136">
        <f t="shared" si="12"/>
        <v>2.760191143236669E-08</v>
      </c>
      <c r="L30" s="136">
        <f t="shared" si="13"/>
        <v>1.9321338002656682E-07</v>
      </c>
      <c r="M30" s="137">
        <v>70</v>
      </c>
      <c r="N30" s="136">
        <f t="shared" si="14"/>
        <v>2.484172028913002E-06</v>
      </c>
      <c r="O30" s="136">
        <f t="shared" si="15"/>
        <v>1.7389204202391015E-05</v>
      </c>
      <c r="P30" s="138">
        <v>1.5</v>
      </c>
      <c r="Q30" s="139">
        <f t="shared" si="16"/>
        <v>3.726258043369503E-06</v>
      </c>
      <c r="R30" s="138">
        <v>0.0003</v>
      </c>
      <c r="S30" s="256">
        <f t="shared" si="17"/>
        <v>0.057964014007970056</v>
      </c>
      <c r="T30" s="262"/>
      <c r="U30" s="252"/>
      <c r="V30" s="252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</row>
    <row r="31" spans="1:37" ht="12.75">
      <c r="A31" s="149" t="s">
        <v>40</v>
      </c>
      <c r="B31" s="121" t="s">
        <v>26</v>
      </c>
      <c r="C31" s="134">
        <v>90</v>
      </c>
      <c r="D31" s="123">
        <v>16</v>
      </c>
      <c r="E31" s="123">
        <v>20</v>
      </c>
      <c r="F31" s="135">
        <f>(D31*E31)/(52*20)</f>
        <v>0.3076923076923077</v>
      </c>
      <c r="G31" s="123">
        <v>24</v>
      </c>
      <c r="H31" s="135">
        <f>G31/(16*7)</f>
        <v>0.21428571428571427</v>
      </c>
      <c r="I31" s="123">
        <v>100</v>
      </c>
      <c r="J31" s="123">
        <v>61</v>
      </c>
      <c r="K31" s="125">
        <f t="shared" si="12"/>
        <v>3.088246647965617E-08</v>
      </c>
      <c r="L31" s="125">
        <f t="shared" si="13"/>
        <v>1.080886326787966E-07</v>
      </c>
      <c r="M31" s="141">
        <v>70</v>
      </c>
      <c r="N31" s="125">
        <f t="shared" si="14"/>
        <v>2.7794219831690553E-06</v>
      </c>
      <c r="O31" s="125">
        <f t="shared" si="15"/>
        <v>9.727976941091694E-06</v>
      </c>
      <c r="P31" s="123">
        <v>1.5</v>
      </c>
      <c r="Q31" s="142">
        <f t="shared" si="16"/>
        <v>4.169132974753583E-06</v>
      </c>
      <c r="R31" s="123">
        <v>0.0003</v>
      </c>
      <c r="S31" s="135">
        <f t="shared" si="17"/>
        <v>0.03242658980363898</v>
      </c>
      <c r="T31" s="262"/>
      <c r="U31" s="252"/>
      <c r="V31" s="252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</row>
    <row r="32" spans="1:37" ht="12.75">
      <c r="A32" s="150"/>
      <c r="B32" s="129" t="s">
        <v>27</v>
      </c>
      <c r="C32" s="143">
        <v>90</v>
      </c>
      <c r="D32" s="144">
        <v>50</v>
      </c>
      <c r="E32" s="144">
        <v>35</v>
      </c>
      <c r="F32" s="145">
        <f>(D32*E32)/(52*35)</f>
        <v>0.9615384615384616</v>
      </c>
      <c r="G32" s="144">
        <v>40</v>
      </c>
      <c r="H32" s="145">
        <f>G32/(17*7)</f>
        <v>0.33613445378151263</v>
      </c>
      <c r="I32" s="144">
        <v>100</v>
      </c>
      <c r="J32" s="144">
        <v>70</v>
      </c>
      <c r="K32" s="146">
        <f t="shared" si="12"/>
        <v>2.3086157539939055E-07</v>
      </c>
      <c r="L32" s="146">
        <f t="shared" si="13"/>
        <v>4.617231507987811E-07</v>
      </c>
      <c r="M32" s="147">
        <v>70</v>
      </c>
      <c r="N32" s="146">
        <f t="shared" si="14"/>
        <v>2.077754178594515E-05</v>
      </c>
      <c r="O32" s="146">
        <f t="shared" si="15"/>
        <v>4.15550835718903E-05</v>
      </c>
      <c r="P32" s="131">
        <v>1.5</v>
      </c>
      <c r="Q32" s="148">
        <f t="shared" si="16"/>
        <v>3.1166312678917723E-05</v>
      </c>
      <c r="R32" s="131">
        <v>0.0003</v>
      </c>
      <c r="S32" s="257">
        <f t="shared" si="17"/>
        <v>0.13851694523963434</v>
      </c>
      <c r="T32" s="262"/>
      <c r="U32" s="252"/>
      <c r="V32" s="252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</row>
    <row r="33" spans="1:37" ht="12.75">
      <c r="A33" s="149" t="s">
        <v>41</v>
      </c>
      <c r="B33" s="121" t="s">
        <v>25</v>
      </c>
      <c r="C33" s="134"/>
      <c r="D33" s="123"/>
      <c r="E33" s="123"/>
      <c r="F33" s="135">
        <f>(D33*E33)/(52*10)</f>
        <v>0</v>
      </c>
      <c r="G33" s="123"/>
      <c r="H33" s="135"/>
      <c r="I33" s="123"/>
      <c r="J33" s="123"/>
      <c r="K33" s="136"/>
      <c r="L33" s="136"/>
      <c r="M33" s="136"/>
      <c r="N33" s="136"/>
      <c r="O33" s="136"/>
      <c r="P33" s="138"/>
      <c r="Q33" s="139"/>
      <c r="R33" s="138"/>
      <c r="S33" s="256"/>
      <c r="T33" s="262"/>
      <c r="U33" s="251"/>
      <c r="V33" s="251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</row>
    <row r="34" spans="1:37" ht="12.75">
      <c r="A34" s="149"/>
      <c r="B34" s="121" t="s">
        <v>26</v>
      </c>
      <c r="C34" s="134"/>
      <c r="D34" s="123"/>
      <c r="E34" s="123"/>
      <c r="F34" s="135">
        <f>(D34*E34)/(52*20)</f>
        <v>0</v>
      </c>
      <c r="G34" s="123"/>
      <c r="H34" s="135"/>
      <c r="I34" s="123"/>
      <c r="J34" s="123"/>
      <c r="K34" s="125"/>
      <c r="L34" s="125"/>
      <c r="M34" s="125"/>
      <c r="N34" s="125"/>
      <c r="O34" s="125"/>
      <c r="P34" s="123"/>
      <c r="Q34" s="142"/>
      <c r="R34" s="123"/>
      <c r="S34" s="135"/>
      <c r="T34" s="262"/>
      <c r="U34" s="251"/>
      <c r="V34" s="251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</row>
    <row r="35" spans="1:37" ht="12.75">
      <c r="A35" s="150"/>
      <c r="B35" s="129" t="s">
        <v>27</v>
      </c>
      <c r="C35" s="143"/>
      <c r="D35" s="144"/>
      <c r="E35" s="144"/>
      <c r="F35" s="145">
        <f>(D35*E35)/(52*35)</f>
        <v>0</v>
      </c>
      <c r="G35" s="144"/>
      <c r="H35" s="145"/>
      <c r="I35" s="144"/>
      <c r="J35" s="144"/>
      <c r="K35" s="146"/>
      <c r="L35" s="146"/>
      <c r="M35" s="146"/>
      <c r="N35" s="146"/>
      <c r="O35" s="146"/>
      <c r="P35" s="131"/>
      <c r="Q35" s="148"/>
      <c r="R35" s="131"/>
      <c r="S35" s="257"/>
      <c r="T35" s="262"/>
      <c r="U35" s="251"/>
      <c r="V35" s="251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</row>
    <row r="36" spans="1:37" ht="12.75">
      <c r="A36" s="149" t="s">
        <v>42</v>
      </c>
      <c r="B36" s="121" t="s">
        <v>25</v>
      </c>
      <c r="C36" s="134"/>
      <c r="D36" s="123"/>
      <c r="E36" s="123"/>
      <c r="F36" s="135">
        <f>(D36*E36)/(52*10)</f>
        <v>0</v>
      </c>
      <c r="G36" s="123"/>
      <c r="H36" s="135"/>
      <c r="I36" s="123"/>
      <c r="J36" s="123"/>
      <c r="K36" s="125"/>
      <c r="L36" s="136"/>
      <c r="M36" s="125"/>
      <c r="N36" s="125"/>
      <c r="O36" s="125"/>
      <c r="P36" s="123"/>
      <c r="Q36" s="142"/>
      <c r="R36" s="123"/>
      <c r="S36" s="135"/>
      <c r="T36" s="262"/>
      <c r="U36" s="251"/>
      <c r="V36" s="251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</row>
    <row r="37" spans="1:37" ht="12.75">
      <c r="A37" s="149" t="s">
        <v>43</v>
      </c>
      <c r="B37" s="121" t="s">
        <v>26</v>
      </c>
      <c r="C37" s="134"/>
      <c r="D37" s="123"/>
      <c r="E37" s="123"/>
      <c r="F37" s="135">
        <f>(D37*E37)/(52*20)</f>
        <v>0</v>
      </c>
      <c r="G37" s="123"/>
      <c r="H37" s="135"/>
      <c r="I37" s="123"/>
      <c r="J37" s="123"/>
      <c r="K37" s="125"/>
      <c r="L37" s="125"/>
      <c r="M37" s="125"/>
      <c r="N37" s="125"/>
      <c r="O37" s="125"/>
      <c r="P37" s="123"/>
      <c r="Q37" s="142"/>
      <c r="R37" s="123"/>
      <c r="S37" s="135"/>
      <c r="T37" s="262"/>
      <c r="U37" s="251"/>
      <c r="V37" s="251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</row>
    <row r="38" spans="1:37" ht="12.75">
      <c r="A38" s="150"/>
      <c r="B38" s="129" t="s">
        <v>27</v>
      </c>
      <c r="C38" s="143"/>
      <c r="D38" s="144"/>
      <c r="E38" s="144"/>
      <c r="F38" s="145">
        <f>(D38*E38)/(52*35)</f>
        <v>0</v>
      </c>
      <c r="G38" s="144"/>
      <c r="H38" s="145"/>
      <c r="I38" s="144"/>
      <c r="J38" s="144"/>
      <c r="K38" s="146"/>
      <c r="L38" s="146"/>
      <c r="M38" s="146"/>
      <c r="N38" s="146"/>
      <c r="O38" s="146"/>
      <c r="P38" s="131"/>
      <c r="Q38" s="148"/>
      <c r="R38" s="131"/>
      <c r="S38" s="257"/>
      <c r="T38" s="262"/>
      <c r="U38" s="251"/>
      <c r="V38" s="251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</row>
    <row r="39" spans="1:37" ht="12.75">
      <c r="A39" s="152" t="s">
        <v>44</v>
      </c>
      <c r="B39" s="153" t="s">
        <v>25</v>
      </c>
      <c r="C39" s="134">
        <v>218</v>
      </c>
      <c r="D39" s="123">
        <v>16</v>
      </c>
      <c r="E39" s="123">
        <v>10</v>
      </c>
      <c r="F39" s="135">
        <f>(D39*E39)/(52*10)</f>
        <v>0.3076923076923077</v>
      </c>
      <c r="G39" s="123">
        <v>24</v>
      </c>
      <c r="H39" s="135">
        <f>G39/(14*7)</f>
        <v>0.24489795918367346</v>
      </c>
      <c r="I39" s="123">
        <v>100</v>
      </c>
      <c r="J39" s="123">
        <v>39</v>
      </c>
      <c r="K39" s="136">
        <f>(I39*H39*10^-6*D39*E39)/(52*70*J39)</f>
        <v>2.760191143236669E-08</v>
      </c>
      <c r="L39" s="136">
        <f>(H39*I39*10^-6*D39*E39)/(J39*52*E39)</f>
        <v>1.9321338002656682E-07</v>
      </c>
      <c r="M39" s="137">
        <v>70</v>
      </c>
      <c r="N39" s="136">
        <f>C39*K39</f>
        <v>6.017216692255938E-06</v>
      </c>
      <c r="O39" s="136">
        <f>C39*L39</f>
        <v>4.2120516845791564E-05</v>
      </c>
      <c r="P39" s="138">
        <v>1.5</v>
      </c>
      <c r="Q39" s="139">
        <f>P39*N39</f>
        <v>9.025825038383907E-06</v>
      </c>
      <c r="R39" s="138">
        <v>0.0003</v>
      </c>
      <c r="S39" s="256">
        <f>O39/R39</f>
        <v>0.1404017228193052</v>
      </c>
      <c r="T39" s="262"/>
      <c r="U39" s="252"/>
      <c r="V39" s="252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</row>
    <row r="40" spans="1:37" ht="12.75">
      <c r="A40" s="152" t="s">
        <v>45</v>
      </c>
      <c r="B40" s="154" t="s">
        <v>26</v>
      </c>
      <c r="C40" s="134">
        <v>218</v>
      </c>
      <c r="D40" s="123">
        <v>16</v>
      </c>
      <c r="E40" s="123">
        <v>20</v>
      </c>
      <c r="F40" s="135">
        <f>(D40*E40)/(52*20)</f>
        <v>0.3076923076923077</v>
      </c>
      <c r="G40" s="123">
        <v>24</v>
      </c>
      <c r="H40" s="135">
        <f>G40/(16*7)</f>
        <v>0.21428571428571427</v>
      </c>
      <c r="I40" s="123">
        <v>100</v>
      </c>
      <c r="J40" s="123">
        <v>61</v>
      </c>
      <c r="K40" s="125">
        <f>(I40*H40*10^-6*D40*E40)/(52*70*J40)</f>
        <v>3.088246647965617E-08</v>
      </c>
      <c r="L40" s="125">
        <f>(H40*I40*10^-6*D40*E40)/(J40*52*E40)</f>
        <v>1.080886326787966E-07</v>
      </c>
      <c r="M40" s="141">
        <v>70</v>
      </c>
      <c r="N40" s="125">
        <f>C40*K40</f>
        <v>6.732377692565046E-06</v>
      </c>
      <c r="O40" s="125">
        <f>C40*L40</f>
        <v>2.3563321923977657E-05</v>
      </c>
      <c r="P40" s="123">
        <v>1.5</v>
      </c>
      <c r="Q40" s="142">
        <f>P40*N40</f>
        <v>1.0098566538847569E-05</v>
      </c>
      <c r="R40" s="123">
        <v>0.0003</v>
      </c>
      <c r="S40" s="135">
        <f>O40/R40</f>
        <v>0.07854440641325887</v>
      </c>
      <c r="T40" s="262"/>
      <c r="U40" s="252"/>
      <c r="V40" s="252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</row>
    <row r="41" spans="1:37" ht="13.5" thickBot="1">
      <c r="A41" s="155"/>
      <c r="B41" s="156" t="s">
        <v>27</v>
      </c>
      <c r="C41" s="157">
        <v>218</v>
      </c>
      <c r="D41" s="158">
        <v>50</v>
      </c>
      <c r="E41" s="158">
        <v>35</v>
      </c>
      <c r="F41" s="145">
        <f>(D41*E41)/(52*35)</f>
        <v>0.9615384615384616</v>
      </c>
      <c r="G41" s="158">
        <v>40</v>
      </c>
      <c r="H41" s="159">
        <f>G41/(17*7)</f>
        <v>0.33613445378151263</v>
      </c>
      <c r="I41" s="158">
        <v>100</v>
      </c>
      <c r="J41" s="158">
        <v>70</v>
      </c>
      <c r="K41" s="160">
        <f>(I41*H41*10^-6*D41*E41)/(52*70*J41)</f>
        <v>2.3086157539939055E-07</v>
      </c>
      <c r="L41" s="160">
        <f>(H41*I41*10^-6*D41*E41)/(J41*52*E41)</f>
        <v>4.617231507987811E-07</v>
      </c>
      <c r="M41" s="161">
        <v>70</v>
      </c>
      <c r="N41" s="160">
        <f>C41*K41</f>
        <v>5.032782343706714E-05</v>
      </c>
      <c r="O41" s="160">
        <f>C41*L41</f>
        <v>0.00010065564687413429</v>
      </c>
      <c r="P41" s="158">
        <v>1.5</v>
      </c>
      <c r="Q41" s="162">
        <f>P41*N41</f>
        <v>7.549173515560071E-05</v>
      </c>
      <c r="R41" s="158">
        <v>0.0003</v>
      </c>
      <c r="S41" s="159">
        <f>O41/R41</f>
        <v>0.335518822913781</v>
      </c>
      <c r="T41" s="262"/>
      <c r="U41" s="252"/>
      <c r="V41" s="252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</row>
    <row r="42" spans="1:37" ht="13.5" thickTop="1">
      <c r="A42" s="106" t="s">
        <v>46</v>
      </c>
      <c r="C42" s="163"/>
      <c r="D42" s="163"/>
      <c r="E42" s="163"/>
      <c r="F42" s="135">
        <f>(D42*E42)/(52*10)</f>
        <v>0</v>
      </c>
      <c r="G42" s="163"/>
      <c r="H42" s="164"/>
      <c r="I42" s="163"/>
      <c r="J42" s="163"/>
      <c r="K42" s="125"/>
      <c r="L42" s="125"/>
      <c r="M42" s="165"/>
      <c r="N42" s="165"/>
      <c r="O42" s="125"/>
      <c r="P42" s="163"/>
      <c r="Q42" s="163"/>
      <c r="R42" s="166"/>
      <c r="S42" s="167"/>
      <c r="T42" s="251"/>
      <c r="U42" s="251"/>
      <c r="V42" s="251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</row>
    <row r="43" spans="1:37" ht="12.75">
      <c r="A43" s="106" t="s">
        <v>47</v>
      </c>
      <c r="C43" s="163"/>
      <c r="D43" s="163"/>
      <c r="E43" s="163"/>
      <c r="F43" s="135">
        <f>(D43*E43)/(52*20)</f>
        <v>0</v>
      </c>
      <c r="G43" s="163"/>
      <c r="H43" s="164"/>
      <c r="I43" s="163"/>
      <c r="J43" s="163"/>
      <c r="K43" s="125"/>
      <c r="L43" s="125"/>
      <c r="M43" s="165"/>
      <c r="N43" s="165"/>
      <c r="O43" s="125"/>
      <c r="P43" s="163"/>
      <c r="Q43" s="163"/>
      <c r="R43" s="140"/>
      <c r="S43" s="135"/>
      <c r="T43" s="251"/>
      <c r="U43" s="251"/>
      <c r="V43" s="251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</row>
    <row r="44" spans="1:37" ht="12.75">
      <c r="A44" s="106" t="s">
        <v>48</v>
      </c>
      <c r="C44" s="163"/>
      <c r="D44" s="163"/>
      <c r="E44" s="163"/>
      <c r="F44" s="145">
        <f>(D44*E44)/(52*35)</f>
        <v>0</v>
      </c>
      <c r="G44" s="163"/>
      <c r="H44" s="164"/>
      <c r="I44" s="163"/>
      <c r="J44" s="163"/>
      <c r="K44" s="125"/>
      <c r="L44" s="125"/>
      <c r="M44" s="165"/>
      <c r="N44" s="165"/>
      <c r="O44" s="125"/>
      <c r="P44" s="163"/>
      <c r="Q44" s="163"/>
      <c r="R44" s="140"/>
      <c r="S44" s="135"/>
      <c r="T44" s="251"/>
      <c r="U44" s="251"/>
      <c r="V44" s="251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</row>
    <row r="45" spans="1:37" ht="12.75">
      <c r="A45" s="106" t="s">
        <v>49</v>
      </c>
      <c r="C45" s="163"/>
      <c r="D45" s="163"/>
      <c r="E45" s="163"/>
      <c r="F45" s="135"/>
      <c r="G45" s="163"/>
      <c r="H45" s="164"/>
      <c r="I45" s="163"/>
      <c r="J45" s="163"/>
      <c r="K45" s="125"/>
      <c r="L45" s="125"/>
      <c r="M45" s="165"/>
      <c r="N45" s="165"/>
      <c r="O45" s="125"/>
      <c r="P45" s="163"/>
      <c r="Q45" s="163"/>
      <c r="R45" s="140"/>
      <c r="S45" s="135"/>
      <c r="T45" s="251"/>
      <c r="U45" s="251"/>
      <c r="V45" s="251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</row>
    <row r="46" spans="1:37" ht="12.75">
      <c r="A46" s="106" t="s">
        <v>50</v>
      </c>
      <c r="C46" s="163"/>
      <c r="D46" s="163"/>
      <c r="E46" s="163"/>
      <c r="F46" s="135">
        <f>(D46*E46)/(52*10)</f>
        <v>0</v>
      </c>
      <c r="G46" s="163"/>
      <c r="H46" s="164"/>
      <c r="I46" s="163"/>
      <c r="J46" s="163"/>
      <c r="K46" s="125"/>
      <c r="L46" s="125"/>
      <c r="M46" s="165"/>
      <c r="N46" s="165"/>
      <c r="O46" s="125"/>
      <c r="P46" s="163"/>
      <c r="Q46" s="163"/>
      <c r="R46" s="140"/>
      <c r="S46" s="135"/>
      <c r="T46" s="251"/>
      <c r="U46" s="251"/>
      <c r="V46" s="251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</row>
    <row r="47" spans="3:37" ht="12.75">
      <c r="C47" s="163"/>
      <c r="D47" s="163"/>
      <c r="E47" s="163"/>
      <c r="F47" s="135">
        <f>(D47*E47)/(52*20)</f>
        <v>0</v>
      </c>
      <c r="G47" s="163"/>
      <c r="H47" s="164"/>
      <c r="I47" s="163"/>
      <c r="J47" s="163"/>
      <c r="K47" s="125"/>
      <c r="L47" s="125"/>
      <c r="M47" s="165"/>
      <c r="N47" s="165"/>
      <c r="O47" s="125"/>
      <c r="P47" s="163"/>
      <c r="Q47" s="163"/>
      <c r="R47" s="140"/>
      <c r="S47" s="135"/>
      <c r="T47" s="251"/>
      <c r="U47" s="251"/>
      <c r="V47" s="251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</row>
    <row r="48" spans="1:37" ht="12.75">
      <c r="A48" s="103" t="s">
        <v>59</v>
      </c>
      <c r="B48" s="104"/>
      <c r="C48" s="110"/>
      <c r="D48" s="163"/>
      <c r="E48" s="168"/>
      <c r="F48" s="145">
        <f>(D48*E48)/(52*35)</f>
        <v>0</v>
      </c>
      <c r="G48" s="168"/>
      <c r="H48" s="169"/>
      <c r="I48" s="170"/>
      <c r="J48" s="170"/>
      <c r="K48" s="125"/>
      <c r="L48" s="125"/>
      <c r="M48" s="165"/>
      <c r="N48" s="165"/>
      <c r="O48" s="125"/>
      <c r="P48" s="163"/>
      <c r="Q48" s="163"/>
      <c r="R48" s="140"/>
      <c r="S48" s="135"/>
      <c r="T48" s="251"/>
      <c r="U48" s="251"/>
      <c r="V48" s="251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</row>
    <row r="49" spans="3:37" ht="13.5" thickBot="1">
      <c r="C49" s="110"/>
      <c r="E49" s="107"/>
      <c r="F49" s="135">
        <f>(D49*E49)/(52*10)</f>
        <v>0</v>
      </c>
      <c r="G49" s="107"/>
      <c r="H49" s="171"/>
      <c r="I49" s="108"/>
      <c r="J49" s="108"/>
      <c r="K49" s="125"/>
      <c r="L49" s="125"/>
      <c r="M49" s="172"/>
      <c r="N49" s="172"/>
      <c r="O49" s="125"/>
      <c r="R49" s="173"/>
      <c r="S49" s="159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</row>
    <row r="50" spans="1:37" s="116" customFormat="1" ht="20.25" customHeight="1" thickTop="1">
      <c r="A50" s="111" t="s">
        <v>52</v>
      </c>
      <c r="B50" s="112"/>
      <c r="C50" s="112"/>
      <c r="D50" s="112"/>
      <c r="E50" s="112"/>
      <c r="F50" s="174">
        <f>(D50*E50)/(52*20)</f>
        <v>0</v>
      </c>
      <c r="G50" s="112"/>
      <c r="H50" s="112"/>
      <c r="I50" s="112"/>
      <c r="J50" s="112"/>
      <c r="K50" s="112"/>
      <c r="L50" s="113" t="s">
        <v>56</v>
      </c>
      <c r="M50" s="112"/>
      <c r="N50" s="112"/>
      <c r="O50" s="112"/>
      <c r="P50" s="112"/>
      <c r="Q50" s="114"/>
      <c r="R50" s="115"/>
      <c r="S50" s="253"/>
      <c r="T50" s="259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</row>
    <row r="51" spans="1:37" s="116" customFormat="1" ht="55.5" customHeight="1" thickBot="1">
      <c r="A51" s="117" t="s">
        <v>2</v>
      </c>
      <c r="B51" s="118" t="s">
        <v>3</v>
      </c>
      <c r="C51" s="119" t="s">
        <v>4</v>
      </c>
      <c r="D51" s="119" t="s">
        <v>5</v>
      </c>
      <c r="E51" s="119" t="s">
        <v>6</v>
      </c>
      <c r="F51" s="175" t="e">
        <f>(D51*E51)/(52*35)</f>
        <v>#VALUE!</v>
      </c>
      <c r="G51" s="119" t="s">
        <v>8</v>
      </c>
      <c r="H51" s="119" t="s">
        <v>9</v>
      </c>
      <c r="I51" s="119" t="s">
        <v>10</v>
      </c>
      <c r="J51" s="119" t="s">
        <v>11</v>
      </c>
      <c r="K51" s="119" t="s">
        <v>12</v>
      </c>
      <c r="L51" s="119" t="s">
        <v>57</v>
      </c>
      <c r="M51" s="119" t="s">
        <v>14</v>
      </c>
      <c r="N51" s="119" t="s">
        <v>15</v>
      </c>
      <c r="O51" s="119" t="s">
        <v>58</v>
      </c>
      <c r="P51" s="119" t="s">
        <v>60</v>
      </c>
      <c r="Q51" s="119" t="s">
        <v>17</v>
      </c>
      <c r="R51" s="119" t="s">
        <v>18</v>
      </c>
      <c r="S51" s="254" t="s">
        <v>19</v>
      </c>
      <c r="T51" s="259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</row>
    <row r="52" spans="1:37" ht="13.5" thickTop="1">
      <c r="A52" s="120" t="s">
        <v>24</v>
      </c>
      <c r="B52" s="121" t="s">
        <v>25</v>
      </c>
      <c r="C52" s="122"/>
      <c r="D52" s="123"/>
      <c r="E52" s="123"/>
      <c r="F52" s="135">
        <f>(D52*E52)/(52*10)</f>
        <v>0</v>
      </c>
      <c r="G52" s="123"/>
      <c r="H52" s="124"/>
      <c r="I52" s="123"/>
      <c r="J52" s="123"/>
      <c r="K52" s="176"/>
      <c r="L52" s="176"/>
      <c r="M52" s="177"/>
      <c r="N52" s="176"/>
      <c r="O52" s="176"/>
      <c r="P52" s="178"/>
      <c r="Q52" s="178"/>
      <c r="R52" s="178"/>
      <c r="S52" s="167"/>
      <c r="T52" s="259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</row>
    <row r="53" spans="1:37" ht="12.75">
      <c r="A53" s="120"/>
      <c r="B53" s="121" t="s">
        <v>26</v>
      </c>
      <c r="C53" s="122"/>
      <c r="D53" s="123"/>
      <c r="E53" s="123"/>
      <c r="F53" s="135">
        <f>(D53*E53)/(52*20)</f>
        <v>0</v>
      </c>
      <c r="G53" s="123"/>
      <c r="H53" s="124"/>
      <c r="I53" s="123"/>
      <c r="J53" s="123"/>
      <c r="K53" s="125"/>
      <c r="L53" s="125"/>
      <c r="M53" s="127"/>
      <c r="N53" s="127"/>
      <c r="O53" s="125"/>
      <c r="P53" s="127"/>
      <c r="Q53" s="127"/>
      <c r="R53" s="127"/>
      <c r="S53" s="135"/>
      <c r="T53" s="259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</row>
    <row r="54" spans="1:37" ht="12.75">
      <c r="A54" s="128"/>
      <c r="B54" s="129" t="s">
        <v>27</v>
      </c>
      <c r="C54" s="130"/>
      <c r="D54" s="131"/>
      <c r="E54" s="131"/>
      <c r="F54" s="145">
        <f>(D54*E54)/(52*35)</f>
        <v>0</v>
      </c>
      <c r="G54" s="131"/>
      <c r="H54" s="132"/>
      <c r="I54" s="131"/>
      <c r="J54" s="131"/>
      <c r="K54" s="146"/>
      <c r="L54" s="146"/>
      <c r="M54" s="179"/>
      <c r="N54" s="179"/>
      <c r="O54" s="146"/>
      <c r="P54" s="179"/>
      <c r="Q54" s="179"/>
      <c r="R54" s="179"/>
      <c r="S54" s="257"/>
      <c r="T54" s="259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</row>
    <row r="55" spans="1:37" ht="12.75">
      <c r="A55" s="133" t="s">
        <v>28</v>
      </c>
      <c r="B55" s="121" t="s">
        <v>25</v>
      </c>
      <c r="C55" s="151">
        <v>100</v>
      </c>
      <c r="D55" s="123">
        <v>16</v>
      </c>
      <c r="E55" s="123">
        <v>10</v>
      </c>
      <c r="F55" s="135">
        <f>(D55*E55)/(52*10)</f>
        <v>0.3076923076923077</v>
      </c>
      <c r="G55" s="123">
        <v>24</v>
      </c>
      <c r="H55" s="135">
        <f>G55/(14*7)</f>
        <v>0.24489795918367346</v>
      </c>
      <c r="I55" s="123">
        <v>100</v>
      </c>
      <c r="J55" s="123">
        <v>39</v>
      </c>
      <c r="K55" s="125">
        <f aca="true" t="shared" si="18" ref="K55:K60">(I55*H55*10^-6*D55*E55)/(52*70*J55)</f>
        <v>2.760191143236669E-08</v>
      </c>
      <c r="L55" s="136">
        <f aca="true" t="shared" si="19" ref="L55:L60">(H55*I55*10^-6*D55*E55)/(J55*52*E55)</f>
        <v>1.9321338002656682E-07</v>
      </c>
      <c r="M55" s="141">
        <v>70</v>
      </c>
      <c r="N55" s="125">
        <f aca="true" t="shared" si="20" ref="N55:N60">C55*K55</f>
        <v>2.760191143236669E-06</v>
      </c>
      <c r="O55" s="125">
        <f aca="true" t="shared" si="21" ref="O55:O60">C55*L55</f>
        <v>1.9321338002656683E-05</v>
      </c>
      <c r="P55" s="123">
        <v>1.5</v>
      </c>
      <c r="Q55" s="142">
        <f aca="true" t="shared" si="22" ref="Q55:Q60">P55*N55</f>
        <v>4.140286714855003E-06</v>
      </c>
      <c r="R55" s="123">
        <v>0.0003</v>
      </c>
      <c r="S55" s="135">
        <f aca="true" t="shared" si="23" ref="S55:S60">O55/R55</f>
        <v>0.06440446000885562</v>
      </c>
      <c r="T55" s="259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</row>
    <row r="56" spans="1:37" ht="12.75">
      <c r="A56" s="120" t="s">
        <v>29</v>
      </c>
      <c r="B56" s="121" t="s">
        <v>26</v>
      </c>
      <c r="C56" s="134">
        <v>100</v>
      </c>
      <c r="D56" s="123">
        <v>16</v>
      </c>
      <c r="E56" s="123">
        <v>20</v>
      </c>
      <c r="F56" s="135">
        <f>(D56*E56)/(52*20)</f>
        <v>0.3076923076923077</v>
      </c>
      <c r="G56" s="123">
        <v>24</v>
      </c>
      <c r="H56" s="135">
        <f>G56/(16*7)</f>
        <v>0.21428571428571427</v>
      </c>
      <c r="I56" s="123">
        <v>100</v>
      </c>
      <c r="J56" s="123">
        <v>61</v>
      </c>
      <c r="K56" s="125">
        <f t="shared" si="18"/>
        <v>3.088246647965617E-08</v>
      </c>
      <c r="L56" s="125">
        <f t="shared" si="19"/>
        <v>1.080886326787966E-07</v>
      </c>
      <c r="M56" s="141">
        <v>70</v>
      </c>
      <c r="N56" s="125">
        <f t="shared" si="20"/>
        <v>3.088246647965617E-06</v>
      </c>
      <c r="O56" s="125">
        <f t="shared" si="21"/>
        <v>1.080886326787966E-05</v>
      </c>
      <c r="P56" s="123">
        <v>1.5</v>
      </c>
      <c r="Q56" s="142">
        <f t="shared" si="22"/>
        <v>4.632369971948426E-06</v>
      </c>
      <c r="R56" s="123">
        <v>0.0003</v>
      </c>
      <c r="S56" s="135">
        <f t="shared" si="23"/>
        <v>0.03602954422626554</v>
      </c>
      <c r="T56" s="259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</row>
    <row r="57" spans="1:37" ht="12.75">
      <c r="A57" s="128"/>
      <c r="B57" s="129" t="s">
        <v>27</v>
      </c>
      <c r="C57" s="143">
        <v>100</v>
      </c>
      <c r="D57" s="144">
        <v>50</v>
      </c>
      <c r="E57" s="144">
        <v>35</v>
      </c>
      <c r="F57" s="145">
        <f>(D57*E57)/(52*35)</f>
        <v>0.9615384615384616</v>
      </c>
      <c r="G57" s="144">
        <v>40</v>
      </c>
      <c r="H57" s="145">
        <f>G57/(17*7)</f>
        <v>0.33613445378151263</v>
      </c>
      <c r="I57" s="144">
        <v>100</v>
      </c>
      <c r="J57" s="144">
        <v>70</v>
      </c>
      <c r="K57" s="125">
        <f t="shared" si="18"/>
        <v>2.3086157539939055E-07</v>
      </c>
      <c r="L57" s="146">
        <f t="shared" si="19"/>
        <v>4.617231507987811E-07</v>
      </c>
      <c r="M57" s="141">
        <v>70</v>
      </c>
      <c r="N57" s="125">
        <f t="shared" si="20"/>
        <v>2.3086157539939057E-05</v>
      </c>
      <c r="O57" s="125">
        <f t="shared" si="21"/>
        <v>4.617231507987811E-05</v>
      </c>
      <c r="P57" s="123">
        <v>1.5</v>
      </c>
      <c r="Q57" s="142">
        <f t="shared" si="22"/>
        <v>3.462923630990858E-05</v>
      </c>
      <c r="R57" s="123">
        <v>0.0003</v>
      </c>
      <c r="S57" s="135">
        <f t="shared" si="23"/>
        <v>0.15390771693292707</v>
      </c>
      <c r="T57" s="259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</row>
    <row r="58" spans="1:37" ht="12.75">
      <c r="A58" s="149" t="s">
        <v>30</v>
      </c>
      <c r="B58" s="121" t="s">
        <v>25</v>
      </c>
      <c r="C58" s="151">
        <v>100</v>
      </c>
      <c r="D58" s="123">
        <v>16</v>
      </c>
      <c r="E58" s="123">
        <v>10</v>
      </c>
      <c r="F58" s="135">
        <f>(D58*E58)/(52*10)</f>
        <v>0.3076923076923077</v>
      </c>
      <c r="G58" s="123">
        <v>24</v>
      </c>
      <c r="H58" s="135">
        <f>G58/(14*7)</f>
        <v>0.24489795918367346</v>
      </c>
      <c r="I58" s="123">
        <v>100</v>
      </c>
      <c r="J58" s="123">
        <v>39</v>
      </c>
      <c r="K58" s="136">
        <f t="shared" si="18"/>
        <v>2.760191143236669E-08</v>
      </c>
      <c r="L58" s="136">
        <f t="shared" si="19"/>
        <v>1.9321338002656682E-07</v>
      </c>
      <c r="M58" s="137">
        <v>70</v>
      </c>
      <c r="N58" s="136">
        <f t="shared" si="20"/>
        <v>2.760191143236669E-06</v>
      </c>
      <c r="O58" s="136">
        <f t="shared" si="21"/>
        <v>1.9321338002656683E-05</v>
      </c>
      <c r="P58" s="138">
        <v>1.5</v>
      </c>
      <c r="Q58" s="139">
        <f t="shared" si="22"/>
        <v>4.140286714855003E-06</v>
      </c>
      <c r="R58" s="138">
        <v>0.0003</v>
      </c>
      <c r="S58" s="256">
        <f t="shared" si="23"/>
        <v>0.06440446000885562</v>
      </c>
      <c r="T58" s="259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</row>
    <row r="59" spans="1:37" ht="12.75">
      <c r="A59" s="149" t="s">
        <v>31</v>
      </c>
      <c r="B59" s="121" t="s">
        <v>26</v>
      </c>
      <c r="C59" s="134">
        <v>100</v>
      </c>
      <c r="D59" s="123">
        <v>16</v>
      </c>
      <c r="E59" s="123">
        <v>20</v>
      </c>
      <c r="F59" s="135">
        <f>(D59*E59)/(52*20)</f>
        <v>0.3076923076923077</v>
      </c>
      <c r="G59" s="123">
        <v>24</v>
      </c>
      <c r="H59" s="135">
        <f>G59/(16*7)</f>
        <v>0.21428571428571427</v>
      </c>
      <c r="I59" s="123">
        <v>100</v>
      </c>
      <c r="J59" s="123">
        <v>61</v>
      </c>
      <c r="K59" s="125">
        <f t="shared" si="18"/>
        <v>3.088246647965617E-08</v>
      </c>
      <c r="L59" s="125">
        <f t="shared" si="19"/>
        <v>1.080886326787966E-07</v>
      </c>
      <c r="M59" s="141">
        <v>70</v>
      </c>
      <c r="N59" s="125">
        <f t="shared" si="20"/>
        <v>3.088246647965617E-06</v>
      </c>
      <c r="O59" s="125">
        <f t="shared" si="21"/>
        <v>1.080886326787966E-05</v>
      </c>
      <c r="P59" s="123">
        <v>1.5</v>
      </c>
      <c r="Q59" s="142">
        <f t="shared" si="22"/>
        <v>4.632369971948426E-06</v>
      </c>
      <c r="R59" s="123">
        <v>0.0003</v>
      </c>
      <c r="S59" s="135">
        <f t="shared" si="23"/>
        <v>0.03602954422626554</v>
      </c>
      <c r="T59" s="259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</row>
    <row r="60" spans="1:37" ht="12.75">
      <c r="A60" s="150"/>
      <c r="B60" s="129" t="s">
        <v>27</v>
      </c>
      <c r="C60" s="143">
        <v>100</v>
      </c>
      <c r="D60" s="144">
        <v>50</v>
      </c>
      <c r="E60" s="144">
        <v>35</v>
      </c>
      <c r="F60" s="145">
        <f>(D60*E60)/(52*35)</f>
        <v>0.9615384615384616</v>
      </c>
      <c r="G60" s="144">
        <v>40</v>
      </c>
      <c r="H60" s="145">
        <f>G60/(17*7)</f>
        <v>0.33613445378151263</v>
      </c>
      <c r="I60" s="144">
        <v>100</v>
      </c>
      <c r="J60" s="144">
        <v>70</v>
      </c>
      <c r="K60" s="146">
        <f t="shared" si="18"/>
        <v>2.3086157539939055E-07</v>
      </c>
      <c r="L60" s="146">
        <f t="shared" si="19"/>
        <v>4.617231507987811E-07</v>
      </c>
      <c r="M60" s="147">
        <v>70</v>
      </c>
      <c r="N60" s="146">
        <f t="shared" si="20"/>
        <v>2.3086157539939057E-05</v>
      </c>
      <c r="O60" s="146">
        <f t="shared" si="21"/>
        <v>4.617231507987811E-05</v>
      </c>
      <c r="P60" s="131">
        <v>1.5</v>
      </c>
      <c r="Q60" s="148">
        <f t="shared" si="22"/>
        <v>3.462923630990858E-05</v>
      </c>
      <c r="R60" s="131">
        <v>0.0003</v>
      </c>
      <c r="S60" s="257">
        <f t="shared" si="23"/>
        <v>0.15390771693292707</v>
      </c>
      <c r="T60" s="259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</row>
    <row r="61" spans="1:37" ht="12.75">
      <c r="A61" s="149" t="s">
        <v>32</v>
      </c>
      <c r="B61" s="121" t="s">
        <v>25</v>
      </c>
      <c r="C61" s="134"/>
      <c r="D61" s="123"/>
      <c r="E61" s="123"/>
      <c r="F61" s="135">
        <f>(D61*E61)/(52*10)</f>
        <v>0</v>
      </c>
      <c r="G61" s="123"/>
      <c r="H61" s="135"/>
      <c r="I61" s="123"/>
      <c r="J61" s="123"/>
      <c r="K61" s="136"/>
      <c r="L61" s="125"/>
      <c r="M61" s="136"/>
      <c r="N61" s="136"/>
      <c r="O61" s="136"/>
      <c r="P61" s="138"/>
      <c r="Q61" s="139"/>
      <c r="R61" s="138"/>
      <c r="S61" s="256"/>
      <c r="T61" s="259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</row>
    <row r="62" spans="1:37" ht="12.75">
      <c r="A62" s="149"/>
      <c r="B62" s="121" t="s">
        <v>26</v>
      </c>
      <c r="C62" s="134"/>
      <c r="D62" s="123"/>
      <c r="E62" s="123"/>
      <c r="F62" s="135">
        <f>(D62*E62)/(52*20)</f>
        <v>0</v>
      </c>
      <c r="G62" s="123"/>
      <c r="H62" s="135"/>
      <c r="I62" s="123"/>
      <c r="J62" s="123"/>
      <c r="K62" s="125"/>
      <c r="L62" s="125"/>
      <c r="M62" s="125"/>
      <c r="N62" s="125"/>
      <c r="O62" s="125"/>
      <c r="P62" s="123"/>
      <c r="Q62" s="142"/>
      <c r="R62" s="123"/>
      <c r="S62" s="135"/>
      <c r="T62" s="259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</row>
    <row r="63" spans="1:37" ht="12.75">
      <c r="A63" s="150"/>
      <c r="B63" s="129" t="s">
        <v>27</v>
      </c>
      <c r="C63" s="143"/>
      <c r="D63" s="144"/>
      <c r="E63" s="144"/>
      <c r="F63" s="145">
        <f>(D63*E63)/(52*35)</f>
        <v>0</v>
      </c>
      <c r="G63" s="144"/>
      <c r="H63" s="145"/>
      <c r="I63" s="144"/>
      <c r="J63" s="144"/>
      <c r="K63" s="146"/>
      <c r="L63" s="125"/>
      <c r="M63" s="146"/>
      <c r="N63" s="146"/>
      <c r="O63" s="146"/>
      <c r="P63" s="131"/>
      <c r="Q63" s="148"/>
      <c r="R63" s="131"/>
      <c r="S63" s="257"/>
      <c r="T63" s="259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</row>
    <row r="64" spans="1:37" ht="12.75">
      <c r="A64" s="149" t="s">
        <v>33</v>
      </c>
      <c r="B64" s="121" t="s">
        <v>25</v>
      </c>
      <c r="C64" s="134">
        <v>100</v>
      </c>
      <c r="D64" s="123">
        <v>16</v>
      </c>
      <c r="E64" s="123">
        <v>10</v>
      </c>
      <c r="F64" s="135">
        <f>(D64*E64)/(52*10)</f>
        <v>0.3076923076923077</v>
      </c>
      <c r="G64" s="123">
        <v>24</v>
      </c>
      <c r="H64" s="135">
        <f>G64/(14*7)</f>
        <v>0.24489795918367346</v>
      </c>
      <c r="I64" s="123">
        <v>100</v>
      </c>
      <c r="J64" s="123">
        <v>39</v>
      </c>
      <c r="K64" s="125">
        <f aca="true" t="shared" si="24" ref="K64:K69">(I64*H64*10^-6*D64*E64)/(52*70*J64)</f>
        <v>2.760191143236669E-08</v>
      </c>
      <c r="L64" s="136">
        <f aca="true" t="shared" si="25" ref="L64:L69">(H64*I64*10^-6*D64*E64)/(J64*52*E64)</f>
        <v>1.9321338002656682E-07</v>
      </c>
      <c r="M64" s="141">
        <v>70</v>
      </c>
      <c r="N64" s="125">
        <f aca="true" t="shared" si="26" ref="N64:N69">C64*K64</f>
        <v>2.760191143236669E-06</v>
      </c>
      <c r="O64" s="125">
        <f aca="true" t="shared" si="27" ref="O64:O69">C64*L64</f>
        <v>1.9321338002656683E-05</v>
      </c>
      <c r="P64" s="123">
        <v>1.5</v>
      </c>
      <c r="Q64" s="142">
        <f aca="true" t="shared" si="28" ref="Q64:Q69">P64*N64</f>
        <v>4.140286714855003E-06</v>
      </c>
      <c r="R64" s="123">
        <v>0.0003</v>
      </c>
      <c r="S64" s="135">
        <f aca="true" t="shared" si="29" ref="S64:S69">O64/R64</f>
        <v>0.06440446000885562</v>
      </c>
      <c r="T64" s="259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</row>
    <row r="65" spans="1:37" ht="12.75">
      <c r="A65" s="149" t="s">
        <v>34</v>
      </c>
      <c r="B65" s="121" t="s">
        <v>26</v>
      </c>
      <c r="C65" s="134">
        <v>100</v>
      </c>
      <c r="D65" s="123">
        <v>16</v>
      </c>
      <c r="E65" s="123">
        <v>20</v>
      </c>
      <c r="F65" s="135">
        <f>(D65*E65)/(52*20)</f>
        <v>0.3076923076923077</v>
      </c>
      <c r="G65" s="123">
        <v>24</v>
      </c>
      <c r="H65" s="135">
        <f>G65/(16*7)</f>
        <v>0.21428571428571427</v>
      </c>
      <c r="I65" s="123">
        <v>100</v>
      </c>
      <c r="J65" s="123">
        <v>61</v>
      </c>
      <c r="K65" s="125">
        <f t="shared" si="24"/>
        <v>3.088246647965617E-08</v>
      </c>
      <c r="L65" s="125">
        <f t="shared" si="25"/>
        <v>1.080886326787966E-07</v>
      </c>
      <c r="M65" s="141">
        <v>70</v>
      </c>
      <c r="N65" s="125">
        <f t="shared" si="26"/>
        <v>3.088246647965617E-06</v>
      </c>
      <c r="O65" s="125">
        <f t="shared" si="27"/>
        <v>1.080886326787966E-05</v>
      </c>
      <c r="P65" s="123">
        <v>1.5</v>
      </c>
      <c r="Q65" s="142">
        <f t="shared" si="28"/>
        <v>4.632369971948426E-06</v>
      </c>
      <c r="R65" s="123">
        <v>0.0003</v>
      </c>
      <c r="S65" s="135">
        <f t="shared" si="29"/>
        <v>0.03602954422626554</v>
      </c>
      <c r="T65" s="259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</row>
    <row r="66" spans="1:37" ht="12.75">
      <c r="A66" s="150"/>
      <c r="B66" s="129" t="s">
        <v>27</v>
      </c>
      <c r="C66" s="134">
        <v>100</v>
      </c>
      <c r="D66" s="144">
        <v>50</v>
      </c>
      <c r="E66" s="144">
        <v>35</v>
      </c>
      <c r="F66" s="145">
        <f>(D66*E66)/(52*35)</f>
        <v>0.9615384615384616</v>
      </c>
      <c r="G66" s="144">
        <v>40</v>
      </c>
      <c r="H66" s="145">
        <f>G66/(17*7)</f>
        <v>0.33613445378151263</v>
      </c>
      <c r="I66" s="144">
        <v>100</v>
      </c>
      <c r="J66" s="144">
        <v>70</v>
      </c>
      <c r="K66" s="125">
        <f t="shared" si="24"/>
        <v>2.3086157539939055E-07</v>
      </c>
      <c r="L66" s="146">
        <f t="shared" si="25"/>
        <v>4.617231507987811E-07</v>
      </c>
      <c r="M66" s="141">
        <v>70</v>
      </c>
      <c r="N66" s="125">
        <f t="shared" si="26"/>
        <v>2.3086157539939057E-05</v>
      </c>
      <c r="O66" s="125">
        <f t="shared" si="27"/>
        <v>4.617231507987811E-05</v>
      </c>
      <c r="P66" s="123">
        <v>1.5</v>
      </c>
      <c r="Q66" s="142">
        <f t="shared" si="28"/>
        <v>3.462923630990858E-05</v>
      </c>
      <c r="R66" s="123">
        <v>0.0003</v>
      </c>
      <c r="S66" s="135">
        <f t="shared" si="29"/>
        <v>0.15390771693292707</v>
      </c>
      <c r="T66" s="259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</row>
    <row r="67" spans="1:37" ht="12.75">
      <c r="A67" s="149" t="s">
        <v>35</v>
      </c>
      <c r="B67" s="121" t="s">
        <v>25</v>
      </c>
      <c r="C67" s="151">
        <v>152</v>
      </c>
      <c r="D67" s="123">
        <v>16</v>
      </c>
      <c r="E67" s="123">
        <v>10</v>
      </c>
      <c r="F67" s="135">
        <f>(D67*E67)/(52*10)</f>
        <v>0.3076923076923077</v>
      </c>
      <c r="G67" s="123">
        <v>24</v>
      </c>
      <c r="H67" s="135">
        <f>G67/(14*7)</f>
        <v>0.24489795918367346</v>
      </c>
      <c r="I67" s="123">
        <v>100</v>
      </c>
      <c r="J67" s="123">
        <v>39</v>
      </c>
      <c r="K67" s="136">
        <f t="shared" si="24"/>
        <v>2.760191143236669E-08</v>
      </c>
      <c r="L67" s="136">
        <f t="shared" si="25"/>
        <v>1.9321338002656682E-07</v>
      </c>
      <c r="M67" s="137">
        <v>70</v>
      </c>
      <c r="N67" s="136">
        <f t="shared" si="26"/>
        <v>4.195490537719737E-06</v>
      </c>
      <c r="O67" s="136">
        <f t="shared" si="27"/>
        <v>2.9368433764038157E-05</v>
      </c>
      <c r="P67" s="138">
        <v>1.5</v>
      </c>
      <c r="Q67" s="139">
        <f t="shared" si="28"/>
        <v>6.293235806579606E-06</v>
      </c>
      <c r="R67" s="138">
        <v>0.0003</v>
      </c>
      <c r="S67" s="256">
        <f t="shared" si="29"/>
        <v>0.09789477921346053</v>
      </c>
      <c r="T67" s="259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</row>
    <row r="68" spans="1:37" ht="12.75">
      <c r="A68" s="149" t="s">
        <v>36</v>
      </c>
      <c r="B68" s="121" t="s">
        <v>26</v>
      </c>
      <c r="C68" s="134">
        <v>152</v>
      </c>
      <c r="D68" s="123">
        <v>16</v>
      </c>
      <c r="E68" s="123">
        <v>20</v>
      </c>
      <c r="F68" s="135">
        <f>(D68*E68)/(52*20)</f>
        <v>0.3076923076923077</v>
      </c>
      <c r="G68" s="123">
        <v>24</v>
      </c>
      <c r="H68" s="135">
        <f>G68/(16*7)</f>
        <v>0.21428571428571427</v>
      </c>
      <c r="I68" s="123">
        <v>100</v>
      </c>
      <c r="J68" s="123">
        <v>61</v>
      </c>
      <c r="K68" s="125">
        <f t="shared" si="24"/>
        <v>3.088246647965617E-08</v>
      </c>
      <c r="L68" s="125">
        <f t="shared" si="25"/>
        <v>1.080886326787966E-07</v>
      </c>
      <c r="M68" s="141">
        <v>70</v>
      </c>
      <c r="N68" s="125">
        <f t="shared" si="26"/>
        <v>4.694134904907738E-06</v>
      </c>
      <c r="O68" s="125">
        <f t="shared" si="27"/>
        <v>1.6429472167177083E-05</v>
      </c>
      <c r="P68" s="123">
        <v>1.5</v>
      </c>
      <c r="Q68" s="142">
        <f t="shared" si="28"/>
        <v>7.041202357361607E-06</v>
      </c>
      <c r="R68" s="123">
        <v>0.0003</v>
      </c>
      <c r="S68" s="135">
        <f t="shared" si="29"/>
        <v>0.05476490722392362</v>
      </c>
      <c r="T68" s="259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</row>
    <row r="69" spans="1:37" ht="12.75">
      <c r="A69" s="150"/>
      <c r="B69" s="129" t="s">
        <v>27</v>
      </c>
      <c r="C69" s="143">
        <v>152</v>
      </c>
      <c r="D69" s="144">
        <v>50</v>
      </c>
      <c r="E69" s="144">
        <v>35</v>
      </c>
      <c r="F69" s="145">
        <f>(D69*E69)/(52*35)</f>
        <v>0.9615384615384616</v>
      </c>
      <c r="G69" s="144">
        <v>40</v>
      </c>
      <c r="H69" s="145">
        <f>G69/(17*7)</f>
        <v>0.33613445378151263</v>
      </c>
      <c r="I69" s="144">
        <v>100</v>
      </c>
      <c r="J69" s="144">
        <v>70</v>
      </c>
      <c r="K69" s="146">
        <f t="shared" si="24"/>
        <v>2.3086157539939055E-07</v>
      </c>
      <c r="L69" s="146">
        <f t="shared" si="25"/>
        <v>4.617231507987811E-07</v>
      </c>
      <c r="M69" s="147">
        <v>70</v>
      </c>
      <c r="N69" s="146">
        <f t="shared" si="26"/>
        <v>3.509095946070737E-05</v>
      </c>
      <c r="O69" s="146">
        <f t="shared" si="27"/>
        <v>7.018191892141473E-05</v>
      </c>
      <c r="P69" s="131">
        <v>1.5</v>
      </c>
      <c r="Q69" s="148">
        <f t="shared" si="28"/>
        <v>5.263643919106105E-05</v>
      </c>
      <c r="R69" s="131">
        <v>0.0003</v>
      </c>
      <c r="S69" s="257">
        <f t="shared" si="29"/>
        <v>0.23393972973804913</v>
      </c>
      <c r="T69" s="259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</row>
    <row r="70" spans="1:37" ht="12.75">
      <c r="A70" s="149" t="s">
        <v>36</v>
      </c>
      <c r="B70" s="121" t="s">
        <v>25</v>
      </c>
      <c r="C70" s="134"/>
      <c r="D70" s="123"/>
      <c r="E70" s="123"/>
      <c r="F70" s="135">
        <f>(D70*E70)/(52*10)</f>
        <v>0</v>
      </c>
      <c r="G70" s="123"/>
      <c r="H70" s="135"/>
      <c r="I70" s="123"/>
      <c r="J70" s="123"/>
      <c r="K70" s="136"/>
      <c r="L70" s="125"/>
      <c r="M70" s="136"/>
      <c r="N70" s="136"/>
      <c r="O70" s="136"/>
      <c r="P70" s="138"/>
      <c r="Q70" s="139"/>
      <c r="R70" s="138"/>
      <c r="S70" s="256"/>
      <c r="T70" s="259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</row>
    <row r="71" spans="1:37" ht="12.75">
      <c r="A71" s="149"/>
      <c r="B71" s="121" t="s">
        <v>26</v>
      </c>
      <c r="C71" s="134"/>
      <c r="D71" s="123"/>
      <c r="E71" s="123"/>
      <c r="F71" s="135">
        <f>(D71*E71)/(52*20)</f>
        <v>0</v>
      </c>
      <c r="G71" s="123"/>
      <c r="H71" s="135"/>
      <c r="I71" s="123"/>
      <c r="J71" s="123"/>
      <c r="K71" s="125"/>
      <c r="L71" s="125"/>
      <c r="M71" s="125"/>
      <c r="N71" s="125"/>
      <c r="O71" s="125"/>
      <c r="P71" s="123"/>
      <c r="Q71" s="142"/>
      <c r="R71" s="123"/>
      <c r="S71" s="135"/>
      <c r="T71" s="259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</row>
    <row r="72" spans="1:37" ht="12.75">
      <c r="A72" s="150"/>
      <c r="B72" s="129" t="s">
        <v>27</v>
      </c>
      <c r="C72" s="143"/>
      <c r="D72" s="144"/>
      <c r="E72" s="144"/>
      <c r="F72" s="145">
        <f>(D72*E72)/(52*35)</f>
        <v>0</v>
      </c>
      <c r="G72" s="144"/>
      <c r="H72" s="145"/>
      <c r="I72" s="144"/>
      <c r="J72" s="144"/>
      <c r="K72" s="146"/>
      <c r="L72" s="125"/>
      <c r="M72" s="146"/>
      <c r="N72" s="146"/>
      <c r="O72" s="146"/>
      <c r="P72" s="131"/>
      <c r="Q72" s="148"/>
      <c r="R72" s="131"/>
      <c r="S72" s="257"/>
      <c r="T72" s="259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</row>
    <row r="73" spans="1:37" ht="12.75">
      <c r="A73" s="149" t="s">
        <v>37</v>
      </c>
      <c r="B73" s="121" t="s">
        <v>25</v>
      </c>
      <c r="C73" s="134">
        <v>82</v>
      </c>
      <c r="D73" s="123">
        <v>16</v>
      </c>
      <c r="E73" s="123">
        <v>10</v>
      </c>
      <c r="F73" s="135">
        <f>(D73*E73)/(52*10)</f>
        <v>0.3076923076923077</v>
      </c>
      <c r="G73" s="123">
        <v>24</v>
      </c>
      <c r="H73" s="135">
        <f>G73/(14*7)</f>
        <v>0.24489795918367346</v>
      </c>
      <c r="I73" s="123">
        <v>100</v>
      </c>
      <c r="J73" s="123">
        <v>39</v>
      </c>
      <c r="K73" s="125">
        <f aca="true" t="shared" si="30" ref="K73:K78">(I73*H73*10^-6*D73*E73)/(52*70*J73)</f>
        <v>2.760191143236669E-08</v>
      </c>
      <c r="L73" s="136">
        <f aca="true" t="shared" si="31" ref="L73:L78">(H73*I73*10^-6*D73*E73)/(J73*52*E73)</f>
        <v>1.9321338002656682E-07</v>
      </c>
      <c r="M73" s="141">
        <v>70</v>
      </c>
      <c r="N73" s="125">
        <f aca="true" t="shared" si="32" ref="N73:N78">C73*K73</f>
        <v>2.2633567374540684E-06</v>
      </c>
      <c r="O73" s="125">
        <f aca="true" t="shared" si="33" ref="O73:O78">C73*L73</f>
        <v>1.5843497162178478E-05</v>
      </c>
      <c r="P73" s="123">
        <v>1.5</v>
      </c>
      <c r="Q73" s="142">
        <f aca="true" t="shared" si="34" ref="Q73:Q78">P73*N73</f>
        <v>3.3950351061811026E-06</v>
      </c>
      <c r="R73" s="123">
        <v>0.0003</v>
      </c>
      <c r="S73" s="135">
        <f aca="true" t="shared" si="35" ref="S73:S78">O73/R73</f>
        <v>0.052811657207261595</v>
      </c>
      <c r="T73" s="259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</row>
    <row r="74" spans="1:37" ht="12.75">
      <c r="A74" s="149" t="s">
        <v>38</v>
      </c>
      <c r="B74" s="121" t="s">
        <v>26</v>
      </c>
      <c r="C74" s="134">
        <v>82</v>
      </c>
      <c r="D74" s="123">
        <v>16</v>
      </c>
      <c r="E74" s="123">
        <v>20</v>
      </c>
      <c r="F74" s="135">
        <f>(D74*E74)/(52*20)</f>
        <v>0.3076923076923077</v>
      </c>
      <c r="G74" s="123">
        <v>24</v>
      </c>
      <c r="H74" s="135">
        <f>G74/(16*7)</f>
        <v>0.21428571428571427</v>
      </c>
      <c r="I74" s="123">
        <v>100</v>
      </c>
      <c r="J74" s="123">
        <v>61</v>
      </c>
      <c r="K74" s="125">
        <f t="shared" si="30"/>
        <v>3.088246647965617E-08</v>
      </c>
      <c r="L74" s="125">
        <f t="shared" si="31"/>
        <v>1.080886326787966E-07</v>
      </c>
      <c r="M74" s="141">
        <v>70</v>
      </c>
      <c r="N74" s="125">
        <f t="shared" si="32"/>
        <v>2.532362251331806E-06</v>
      </c>
      <c r="O74" s="125">
        <f t="shared" si="33"/>
        <v>8.86326787966132E-06</v>
      </c>
      <c r="P74" s="123">
        <v>1.5</v>
      </c>
      <c r="Q74" s="142">
        <f t="shared" si="34"/>
        <v>3.798543376997709E-06</v>
      </c>
      <c r="R74" s="123">
        <v>0.0003</v>
      </c>
      <c r="S74" s="135">
        <f t="shared" si="35"/>
        <v>0.029544226265537737</v>
      </c>
      <c r="T74" s="259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</row>
    <row r="75" spans="1:37" ht="12.75">
      <c r="A75" s="150"/>
      <c r="B75" s="129" t="s">
        <v>27</v>
      </c>
      <c r="C75" s="143">
        <v>82</v>
      </c>
      <c r="D75" s="144">
        <v>50</v>
      </c>
      <c r="E75" s="144">
        <v>35</v>
      </c>
      <c r="F75" s="145">
        <f>(D75*E75)/(52*35)</f>
        <v>0.9615384615384616</v>
      </c>
      <c r="G75" s="144">
        <v>40</v>
      </c>
      <c r="H75" s="145">
        <f>G75/(17*7)</f>
        <v>0.33613445378151263</v>
      </c>
      <c r="I75" s="144">
        <v>100</v>
      </c>
      <c r="J75" s="144">
        <v>70</v>
      </c>
      <c r="K75" s="125">
        <f t="shared" si="30"/>
        <v>2.3086157539939055E-07</v>
      </c>
      <c r="L75" s="146">
        <f t="shared" si="31"/>
        <v>4.617231507987811E-07</v>
      </c>
      <c r="M75" s="141">
        <v>70</v>
      </c>
      <c r="N75" s="125">
        <f t="shared" si="32"/>
        <v>1.8930649182750027E-05</v>
      </c>
      <c r="O75" s="125">
        <f t="shared" si="33"/>
        <v>3.7861298365500054E-05</v>
      </c>
      <c r="P75" s="123">
        <v>1.5</v>
      </c>
      <c r="Q75" s="142">
        <f t="shared" si="34"/>
        <v>2.839597377412504E-05</v>
      </c>
      <c r="R75" s="123">
        <v>0.0003</v>
      </c>
      <c r="S75" s="135">
        <f t="shared" si="35"/>
        <v>0.1262043278850002</v>
      </c>
      <c r="T75" s="259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</row>
    <row r="76" spans="1:37" ht="12.75">
      <c r="A76" s="149" t="s">
        <v>39</v>
      </c>
      <c r="B76" s="121" t="s">
        <v>25</v>
      </c>
      <c r="C76" s="151">
        <v>100</v>
      </c>
      <c r="D76" s="123">
        <v>16</v>
      </c>
      <c r="E76" s="123">
        <v>10</v>
      </c>
      <c r="F76" s="135">
        <f>(D76*E76)/(52*10)</f>
        <v>0.3076923076923077</v>
      </c>
      <c r="G76" s="123">
        <v>24</v>
      </c>
      <c r="H76" s="135">
        <f>G76/(14*7)</f>
        <v>0.24489795918367346</v>
      </c>
      <c r="I76" s="123">
        <v>100</v>
      </c>
      <c r="J76" s="123">
        <v>39</v>
      </c>
      <c r="K76" s="136">
        <f t="shared" si="30"/>
        <v>2.760191143236669E-08</v>
      </c>
      <c r="L76" s="136">
        <f t="shared" si="31"/>
        <v>1.9321338002656682E-07</v>
      </c>
      <c r="M76" s="137">
        <v>70</v>
      </c>
      <c r="N76" s="136">
        <f t="shared" si="32"/>
        <v>2.760191143236669E-06</v>
      </c>
      <c r="O76" s="136">
        <f t="shared" si="33"/>
        <v>1.9321338002656683E-05</v>
      </c>
      <c r="P76" s="138">
        <v>1.5</v>
      </c>
      <c r="Q76" s="139">
        <f t="shared" si="34"/>
        <v>4.140286714855003E-06</v>
      </c>
      <c r="R76" s="138">
        <v>0.0003</v>
      </c>
      <c r="S76" s="256">
        <f t="shared" si="35"/>
        <v>0.06440446000885562</v>
      </c>
      <c r="T76" s="259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</row>
    <row r="77" spans="1:37" ht="12.75">
      <c r="A77" s="149" t="s">
        <v>40</v>
      </c>
      <c r="B77" s="121" t="s">
        <v>26</v>
      </c>
      <c r="C77" s="134">
        <v>100</v>
      </c>
      <c r="D77" s="123">
        <v>16</v>
      </c>
      <c r="E77" s="123">
        <v>20</v>
      </c>
      <c r="F77" s="135">
        <f>(D77*E77)/(52*20)</f>
        <v>0.3076923076923077</v>
      </c>
      <c r="G77" s="123">
        <v>24</v>
      </c>
      <c r="H77" s="135">
        <f>G77/(16*7)</f>
        <v>0.21428571428571427</v>
      </c>
      <c r="I77" s="123">
        <v>100</v>
      </c>
      <c r="J77" s="123">
        <v>61</v>
      </c>
      <c r="K77" s="125">
        <f t="shared" si="30"/>
        <v>3.088246647965617E-08</v>
      </c>
      <c r="L77" s="125">
        <f t="shared" si="31"/>
        <v>1.080886326787966E-07</v>
      </c>
      <c r="M77" s="141">
        <v>70</v>
      </c>
      <c r="N77" s="125">
        <f t="shared" si="32"/>
        <v>3.088246647965617E-06</v>
      </c>
      <c r="O77" s="125">
        <f t="shared" si="33"/>
        <v>1.080886326787966E-05</v>
      </c>
      <c r="P77" s="123">
        <v>1.5</v>
      </c>
      <c r="Q77" s="142">
        <f t="shared" si="34"/>
        <v>4.632369971948426E-06</v>
      </c>
      <c r="R77" s="123">
        <v>0.0003</v>
      </c>
      <c r="S77" s="135">
        <f t="shared" si="35"/>
        <v>0.03602954422626554</v>
      </c>
      <c r="T77" s="259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</row>
    <row r="78" spans="1:37" ht="12.75">
      <c r="A78" s="150"/>
      <c r="B78" s="129" t="s">
        <v>27</v>
      </c>
      <c r="C78" s="143">
        <v>100</v>
      </c>
      <c r="D78" s="144">
        <v>50</v>
      </c>
      <c r="E78" s="144">
        <v>35</v>
      </c>
      <c r="F78" s="145">
        <f>(D78*E78)/(52*35)</f>
        <v>0.9615384615384616</v>
      </c>
      <c r="G78" s="144">
        <v>40</v>
      </c>
      <c r="H78" s="145">
        <f>G78/(17*7)</f>
        <v>0.33613445378151263</v>
      </c>
      <c r="I78" s="144">
        <v>100</v>
      </c>
      <c r="J78" s="144">
        <v>70</v>
      </c>
      <c r="K78" s="146">
        <f t="shared" si="30"/>
        <v>2.3086157539939055E-07</v>
      </c>
      <c r="L78" s="146">
        <f t="shared" si="31"/>
        <v>4.617231507987811E-07</v>
      </c>
      <c r="M78" s="147">
        <v>70</v>
      </c>
      <c r="N78" s="146">
        <f t="shared" si="32"/>
        <v>2.3086157539939057E-05</v>
      </c>
      <c r="O78" s="146">
        <f t="shared" si="33"/>
        <v>4.617231507987811E-05</v>
      </c>
      <c r="P78" s="131">
        <v>1.5</v>
      </c>
      <c r="Q78" s="148">
        <f t="shared" si="34"/>
        <v>3.462923630990858E-05</v>
      </c>
      <c r="R78" s="131">
        <v>0.0003</v>
      </c>
      <c r="S78" s="257">
        <f t="shared" si="35"/>
        <v>0.15390771693292707</v>
      </c>
      <c r="T78" s="259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</row>
    <row r="79" spans="1:37" ht="12.75">
      <c r="A79" s="149" t="s">
        <v>41</v>
      </c>
      <c r="B79" s="121" t="s">
        <v>25</v>
      </c>
      <c r="C79" s="134"/>
      <c r="D79" s="123"/>
      <c r="E79" s="123"/>
      <c r="F79" s="135"/>
      <c r="G79" s="123"/>
      <c r="H79" s="135"/>
      <c r="I79" s="123"/>
      <c r="J79" s="123"/>
      <c r="K79" s="136"/>
      <c r="L79" s="180"/>
      <c r="M79" s="136"/>
      <c r="N79" s="136"/>
      <c r="O79" s="136"/>
      <c r="P79" s="138"/>
      <c r="Q79" s="139"/>
      <c r="R79" s="138"/>
      <c r="S79" s="256"/>
      <c r="T79" s="259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</row>
    <row r="80" spans="1:37" ht="12.75">
      <c r="A80" s="149"/>
      <c r="B80" s="121" t="s">
        <v>26</v>
      </c>
      <c r="C80" s="134"/>
      <c r="D80" s="123"/>
      <c r="E80" s="123"/>
      <c r="F80" s="135"/>
      <c r="G80" s="123"/>
      <c r="H80" s="135"/>
      <c r="I80" s="123"/>
      <c r="J80" s="123"/>
      <c r="K80" s="125"/>
      <c r="L80" s="125"/>
      <c r="M80" s="125"/>
      <c r="N80" s="125"/>
      <c r="O80" s="125"/>
      <c r="P80" s="123"/>
      <c r="Q80" s="142"/>
      <c r="R80" s="123"/>
      <c r="S80" s="135"/>
      <c r="T80" s="259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</row>
    <row r="81" spans="1:37" ht="12.75">
      <c r="A81" s="150"/>
      <c r="B81" s="129" t="s">
        <v>27</v>
      </c>
      <c r="C81" s="143"/>
      <c r="D81" s="144"/>
      <c r="E81" s="144"/>
      <c r="F81" s="145"/>
      <c r="G81" s="144"/>
      <c r="H81" s="145"/>
      <c r="I81" s="144"/>
      <c r="J81" s="144"/>
      <c r="K81" s="125"/>
      <c r="L81" s="181"/>
      <c r="M81" s="125"/>
      <c r="N81" s="125"/>
      <c r="O81" s="125"/>
      <c r="P81" s="123"/>
      <c r="Q81" s="142"/>
      <c r="R81" s="123"/>
      <c r="S81" s="135"/>
      <c r="T81" s="259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</row>
    <row r="82" spans="1:37" ht="12.75">
      <c r="A82" s="149" t="s">
        <v>42</v>
      </c>
      <c r="B82" s="121" t="s">
        <v>25</v>
      </c>
      <c r="C82" s="134"/>
      <c r="D82" s="123"/>
      <c r="E82" s="123"/>
      <c r="F82" s="135"/>
      <c r="G82" s="123"/>
      <c r="H82" s="135"/>
      <c r="I82" s="123"/>
      <c r="J82" s="123"/>
      <c r="K82" s="136"/>
      <c r="L82" s="125"/>
      <c r="M82" s="136"/>
      <c r="N82" s="136"/>
      <c r="O82" s="136"/>
      <c r="P82" s="138"/>
      <c r="Q82" s="139"/>
      <c r="R82" s="138"/>
      <c r="S82" s="256"/>
      <c r="T82" s="259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</row>
    <row r="83" spans="1:37" ht="12.75">
      <c r="A83" s="149" t="s">
        <v>43</v>
      </c>
      <c r="B83" s="121" t="s">
        <v>26</v>
      </c>
      <c r="C83" s="134"/>
      <c r="D83" s="123"/>
      <c r="E83" s="123"/>
      <c r="F83" s="135"/>
      <c r="G83" s="123"/>
      <c r="H83" s="135"/>
      <c r="I83" s="123"/>
      <c r="J83" s="123"/>
      <c r="K83" s="125"/>
      <c r="L83" s="125"/>
      <c r="M83" s="125"/>
      <c r="N83" s="125"/>
      <c r="O83" s="125"/>
      <c r="P83" s="123"/>
      <c r="Q83" s="142"/>
      <c r="R83" s="123"/>
      <c r="S83" s="135"/>
      <c r="T83" s="259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</row>
    <row r="84" spans="1:37" ht="12.75">
      <c r="A84" s="150"/>
      <c r="B84" s="129" t="s">
        <v>27</v>
      </c>
      <c r="C84" s="143"/>
      <c r="D84" s="144"/>
      <c r="E84" s="144"/>
      <c r="F84" s="145"/>
      <c r="G84" s="144"/>
      <c r="H84" s="145"/>
      <c r="I84" s="144"/>
      <c r="J84" s="144"/>
      <c r="K84" s="146"/>
      <c r="L84" s="125"/>
      <c r="M84" s="146"/>
      <c r="N84" s="146"/>
      <c r="O84" s="146"/>
      <c r="P84" s="131"/>
      <c r="Q84" s="148"/>
      <c r="R84" s="131"/>
      <c r="S84" s="257"/>
      <c r="T84" s="259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</row>
    <row r="85" spans="1:37" ht="12.75">
      <c r="A85" s="152" t="s">
        <v>44</v>
      </c>
      <c r="B85" s="153" t="s">
        <v>25</v>
      </c>
      <c r="C85" s="151">
        <v>55</v>
      </c>
      <c r="D85" s="123">
        <v>16</v>
      </c>
      <c r="E85" s="123">
        <v>10</v>
      </c>
      <c r="F85" s="135">
        <f>(D85*E85)/(52*70)</f>
        <v>0.04395604395604396</v>
      </c>
      <c r="G85" s="123">
        <v>24</v>
      </c>
      <c r="H85" s="135">
        <f>G85/(14*7)</f>
        <v>0.24489795918367346</v>
      </c>
      <c r="I85" s="123">
        <v>100</v>
      </c>
      <c r="J85" s="123">
        <v>39</v>
      </c>
      <c r="K85" s="136">
        <f>(I85*H85*10^-6*D85*E85)/(52*70*J85)</f>
        <v>2.760191143236669E-08</v>
      </c>
      <c r="L85" s="136">
        <f>(H85*I85*10^-6*D85*E85)/(J85*52*E85)</f>
        <v>1.9321338002656682E-07</v>
      </c>
      <c r="M85" s="137">
        <v>70</v>
      </c>
      <c r="N85" s="136">
        <f>C85*K85</f>
        <v>1.518105128780168E-06</v>
      </c>
      <c r="O85" s="136">
        <f>C85*L85</f>
        <v>1.0626735901461175E-05</v>
      </c>
      <c r="P85" s="138">
        <v>1.5</v>
      </c>
      <c r="Q85" s="139">
        <f>P85*N85</f>
        <v>2.277157693170252E-06</v>
      </c>
      <c r="R85" s="138">
        <v>0.0003</v>
      </c>
      <c r="S85" s="256">
        <f>O85/R85</f>
        <v>0.03542245300487059</v>
      </c>
      <c r="T85" s="259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</row>
    <row r="86" spans="1:37" ht="12.75">
      <c r="A86" s="152" t="s">
        <v>45</v>
      </c>
      <c r="B86" s="154" t="s">
        <v>26</v>
      </c>
      <c r="C86" s="134">
        <v>55</v>
      </c>
      <c r="D86" s="123">
        <v>16</v>
      </c>
      <c r="E86" s="123">
        <v>20</v>
      </c>
      <c r="F86" s="135">
        <f>(D86*E86)/(52*70)</f>
        <v>0.08791208791208792</v>
      </c>
      <c r="G86" s="123">
        <v>24</v>
      </c>
      <c r="H86" s="135">
        <f>G86/(16*7)</f>
        <v>0.21428571428571427</v>
      </c>
      <c r="I86" s="123">
        <v>100</v>
      </c>
      <c r="J86" s="123">
        <v>61</v>
      </c>
      <c r="K86" s="125">
        <f>(I86*H86*10^-6*D86*E86)/(52*70*J86)</f>
        <v>3.088246647965617E-08</v>
      </c>
      <c r="L86" s="125">
        <f>(H86*I86*10^-6*D86*E86)/(J86*52*E86)</f>
        <v>1.080886326787966E-07</v>
      </c>
      <c r="M86" s="141">
        <v>70</v>
      </c>
      <c r="N86" s="125">
        <f>C86*K86</f>
        <v>1.6985356563810893E-06</v>
      </c>
      <c r="O86" s="125">
        <f>C86*L86</f>
        <v>5.944874797333813E-06</v>
      </c>
      <c r="P86" s="123">
        <v>1.5</v>
      </c>
      <c r="Q86" s="142">
        <f>P86*N86</f>
        <v>2.547803484571634E-06</v>
      </c>
      <c r="R86" s="123">
        <v>0.0003</v>
      </c>
      <c r="S86" s="135">
        <f>O86/R86</f>
        <v>0.019816249324446044</v>
      </c>
      <c r="T86" s="259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</row>
    <row r="87" spans="1:37" ht="13.5" thickBot="1">
      <c r="A87" s="155"/>
      <c r="B87" s="156" t="s">
        <v>27</v>
      </c>
      <c r="C87" s="157">
        <v>55</v>
      </c>
      <c r="D87" s="158">
        <v>50</v>
      </c>
      <c r="E87" s="158">
        <v>35</v>
      </c>
      <c r="F87" s="159">
        <f>(D87*E87)/(52*70)</f>
        <v>0.4807692307692308</v>
      </c>
      <c r="G87" s="158">
        <v>40</v>
      </c>
      <c r="H87" s="159">
        <f>G87/(17*7)</f>
        <v>0.33613445378151263</v>
      </c>
      <c r="I87" s="158">
        <v>100</v>
      </c>
      <c r="J87" s="158">
        <v>70</v>
      </c>
      <c r="K87" s="160">
        <f>(I87*H87*10^-6*D87*E87)/(52*70*J87)</f>
        <v>2.3086157539939055E-07</v>
      </c>
      <c r="L87" s="160">
        <f>(H87*I87*10^-6*D87*E87)/(J87*52*E87)</f>
        <v>4.617231507987811E-07</v>
      </c>
      <c r="M87" s="161">
        <v>70</v>
      </c>
      <c r="N87" s="160">
        <f>C87*K87</f>
        <v>1.269738664696648E-05</v>
      </c>
      <c r="O87" s="160">
        <f>C87*L87</f>
        <v>2.539477329393296E-05</v>
      </c>
      <c r="P87" s="158">
        <v>1.5</v>
      </c>
      <c r="Q87" s="162">
        <f>P87*N87</f>
        <v>1.904607997044972E-05</v>
      </c>
      <c r="R87" s="158">
        <v>0.0003</v>
      </c>
      <c r="S87" s="159">
        <f>O87/R87</f>
        <v>0.08464924431310988</v>
      </c>
      <c r="T87" s="259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</row>
    <row r="88" spans="1:37" ht="13.5" thickTop="1">
      <c r="A88" s="106" t="s">
        <v>46</v>
      </c>
      <c r="F88" s="109"/>
      <c r="H88" s="109"/>
      <c r="K88" s="172"/>
      <c r="L88" s="172"/>
      <c r="M88" s="172"/>
      <c r="N88" s="172"/>
      <c r="O88" s="172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</row>
    <row r="89" spans="1:37" ht="12.75">
      <c r="A89" s="106" t="s">
        <v>47</v>
      </c>
      <c r="F89" s="109"/>
      <c r="H89" s="109"/>
      <c r="K89" s="172"/>
      <c r="L89" s="172"/>
      <c r="M89" s="172"/>
      <c r="N89" s="172"/>
      <c r="O89" s="172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</row>
    <row r="90" spans="1:37" ht="12.75">
      <c r="A90" s="106" t="s">
        <v>48</v>
      </c>
      <c r="F90" s="109"/>
      <c r="H90" s="109"/>
      <c r="K90" s="172"/>
      <c r="L90" s="172"/>
      <c r="M90" s="172"/>
      <c r="N90" s="172"/>
      <c r="O90" s="172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</row>
    <row r="91" spans="1:37" ht="12.75">
      <c r="A91" s="106" t="s">
        <v>49</v>
      </c>
      <c r="F91" s="109"/>
      <c r="H91" s="109"/>
      <c r="K91" s="172"/>
      <c r="L91" s="172"/>
      <c r="M91" s="172"/>
      <c r="N91" s="172"/>
      <c r="O91" s="172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250"/>
    </row>
    <row r="92" spans="1:37" ht="12.75">
      <c r="A92" s="106" t="s">
        <v>50</v>
      </c>
      <c r="F92" s="109"/>
      <c r="H92" s="109"/>
      <c r="K92" s="172"/>
      <c r="L92" s="172"/>
      <c r="M92" s="172"/>
      <c r="N92" s="172"/>
      <c r="O92" s="172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250"/>
    </row>
    <row r="93" spans="6:37" ht="12.75">
      <c r="F93" s="109"/>
      <c r="K93" s="172"/>
      <c r="L93" s="172"/>
      <c r="M93" s="172"/>
      <c r="N93" s="172"/>
      <c r="O93" s="172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</row>
    <row r="94" spans="6:37" ht="12.75">
      <c r="F94" s="109"/>
      <c r="K94" s="172"/>
      <c r="L94" s="172"/>
      <c r="M94" s="172"/>
      <c r="N94" s="172"/>
      <c r="O94" s="172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  <c r="AK94" s="250"/>
    </row>
    <row r="95" spans="6:37" ht="12.75">
      <c r="F95" s="109"/>
      <c r="K95" s="172"/>
      <c r="L95" s="172"/>
      <c r="M95" s="172"/>
      <c r="N95" s="172"/>
      <c r="O95" s="172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</row>
    <row r="96" spans="6:37" ht="12.75">
      <c r="F96" s="109"/>
      <c r="K96" s="172"/>
      <c r="L96" s="172"/>
      <c r="M96" s="172"/>
      <c r="N96" s="172"/>
      <c r="O96" s="172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</row>
    <row r="97" spans="6:37" ht="12.75">
      <c r="F97" s="109"/>
      <c r="K97" s="172"/>
      <c r="L97" s="172"/>
      <c r="M97" s="172"/>
      <c r="N97" s="172"/>
      <c r="O97" s="172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50"/>
      <c r="AJ97" s="250"/>
      <c r="AK97" s="250"/>
    </row>
    <row r="98" spans="6:37" ht="12.75">
      <c r="F98" s="109"/>
      <c r="K98" s="172"/>
      <c r="L98" s="172"/>
      <c r="M98" s="172"/>
      <c r="N98" s="172"/>
      <c r="O98" s="172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</row>
    <row r="99" spans="6:37" ht="12.75">
      <c r="F99" s="109"/>
      <c r="K99" s="172"/>
      <c r="L99" s="172"/>
      <c r="M99" s="172"/>
      <c r="N99" s="172"/>
      <c r="O99" s="172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/>
      <c r="AJ99" s="250"/>
      <c r="AK99" s="250"/>
    </row>
    <row r="100" spans="11:37" ht="12.75">
      <c r="K100" s="172"/>
      <c r="L100" s="172"/>
      <c r="M100" s="172"/>
      <c r="N100" s="172"/>
      <c r="O100" s="172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</row>
    <row r="101" spans="11:37" ht="12.75">
      <c r="K101" s="172"/>
      <c r="L101" s="172"/>
      <c r="M101" s="172"/>
      <c r="N101" s="172"/>
      <c r="O101" s="172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</row>
    <row r="102" spans="11:37" ht="12.75">
      <c r="K102" s="172"/>
      <c r="L102" s="172"/>
      <c r="M102" s="172"/>
      <c r="N102" s="172"/>
      <c r="O102" s="172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</row>
    <row r="103" spans="11:15" ht="12.75">
      <c r="K103" s="172"/>
      <c r="L103" s="172"/>
      <c r="M103" s="172"/>
      <c r="N103" s="172"/>
      <c r="O103" s="172"/>
    </row>
  </sheetData>
  <printOptions horizontalCentered="1" verticalCentered="1"/>
  <pageMargins left="0.46" right="0.44" top="1" bottom="1" header="0.5" footer="0.5"/>
  <pageSetup fitToHeight="2" fitToWidth="1" horizontalDpi="600" verticalDpi="600" orientation="landscape" scale="63" r:id="rId1"/>
  <rowBreaks count="1" manualBreakCount="1">
    <brk id="4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tabSelected="1" zoomScale="75" zoomScaleNormal="75" workbookViewId="0" topLeftCell="A1">
      <selection activeCell="K17" sqref="K17"/>
    </sheetView>
  </sheetViews>
  <sheetFormatPr defaultColWidth="9.140625" defaultRowHeight="12.75"/>
  <cols>
    <col min="1" max="1" width="18.28125" style="0" customWidth="1"/>
    <col min="2" max="2" width="13.421875" style="0" customWidth="1"/>
    <col min="3" max="3" width="14.00390625" style="0" customWidth="1"/>
    <col min="4" max="4" width="10.57421875" style="0" customWidth="1"/>
    <col min="5" max="5" width="11.00390625" style="0" customWidth="1"/>
    <col min="6" max="6" width="11.7109375" style="0" hidden="1" customWidth="1"/>
    <col min="7" max="7" width="14.8515625" style="0" customWidth="1"/>
    <col min="11" max="12" width="12.00390625" style="0" customWidth="1"/>
    <col min="13" max="13" width="10.421875" style="0" customWidth="1"/>
    <col min="14" max="15" width="13.28125" style="0" customWidth="1"/>
    <col min="16" max="16" width="12.421875" style="0" customWidth="1"/>
    <col min="18" max="18" width="12.28125" style="0" customWidth="1"/>
    <col min="19" max="19" width="9.7109375" style="5" customWidth="1"/>
    <col min="20" max="20" width="12.421875" style="0" customWidth="1"/>
    <col min="21" max="21" width="10.7109375" style="0" customWidth="1"/>
    <col min="22" max="22" width="10.421875" style="0" customWidth="1"/>
  </cols>
  <sheetData>
    <row r="1" spans="1:10" ht="12.75">
      <c r="A1" s="1" t="s">
        <v>0</v>
      </c>
      <c r="C1" s="2"/>
      <c r="E1" s="3"/>
      <c r="G1" s="3"/>
      <c r="H1" s="4"/>
      <c r="I1" s="4"/>
      <c r="J1" s="4"/>
    </row>
    <row r="2" spans="3:10" ht="13.5" thickBot="1">
      <c r="C2" s="2"/>
      <c r="E2" s="3"/>
      <c r="G2" s="3"/>
      <c r="H2" s="4"/>
      <c r="I2" s="4"/>
      <c r="J2" s="4"/>
    </row>
    <row r="3" spans="1:19" s="10" customFormat="1" ht="16.5" customHeight="1" thickBot="1" thickTop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</row>
    <row r="4" spans="1:23" s="10" customFormat="1" ht="64.5" customHeight="1" thickBot="1" thickTop="1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54</v>
      </c>
      <c r="Q4" s="13" t="s">
        <v>17</v>
      </c>
      <c r="R4" s="13" t="s">
        <v>18</v>
      </c>
      <c r="S4" s="14" t="s">
        <v>19</v>
      </c>
      <c r="T4" s="15" t="s">
        <v>20</v>
      </c>
      <c r="U4" s="16" t="s">
        <v>21</v>
      </c>
      <c r="V4" s="16" t="s">
        <v>22</v>
      </c>
      <c r="W4" s="17" t="s">
        <v>23</v>
      </c>
    </row>
    <row r="5" spans="1:23" ht="13.5" thickTop="1">
      <c r="A5" s="18" t="s">
        <v>24</v>
      </c>
      <c r="B5" s="19" t="s">
        <v>25</v>
      </c>
      <c r="C5" s="20"/>
      <c r="D5" s="21"/>
      <c r="E5" s="21"/>
      <c r="F5" s="22"/>
      <c r="G5" s="21"/>
      <c r="H5" s="22"/>
      <c r="I5" s="21"/>
      <c r="J5" s="21"/>
      <c r="K5" s="23"/>
      <c r="L5" s="23"/>
      <c r="M5" s="24"/>
      <c r="N5" s="23"/>
      <c r="O5" s="23"/>
      <c r="P5" s="21"/>
      <c r="Q5" s="21"/>
      <c r="R5" s="21"/>
      <c r="S5" s="25"/>
      <c r="T5" s="26"/>
      <c r="U5" s="23"/>
      <c r="V5" s="23"/>
      <c r="W5" s="27"/>
    </row>
    <row r="6" spans="1:23" ht="12.75">
      <c r="A6" s="18"/>
      <c r="B6" s="19" t="s">
        <v>26</v>
      </c>
      <c r="C6" s="20"/>
      <c r="D6" s="21"/>
      <c r="E6" s="21"/>
      <c r="F6" s="22"/>
      <c r="G6" s="21"/>
      <c r="H6" s="22"/>
      <c r="I6" s="21"/>
      <c r="J6" s="21"/>
      <c r="K6" s="23"/>
      <c r="L6" s="23"/>
      <c r="M6" s="28"/>
      <c r="N6" s="28"/>
      <c r="O6" s="28"/>
      <c r="P6" s="28"/>
      <c r="Q6" s="28"/>
      <c r="R6" s="28"/>
      <c r="S6" s="29"/>
      <c r="T6" s="28"/>
      <c r="U6" s="28"/>
      <c r="V6" s="28"/>
      <c r="W6" s="30"/>
    </row>
    <row r="7" spans="1:23" ht="12.75">
      <c r="A7" s="31"/>
      <c r="B7" s="32" t="s">
        <v>27</v>
      </c>
      <c r="C7" s="33"/>
      <c r="D7" s="34"/>
      <c r="E7" s="34"/>
      <c r="F7" s="35"/>
      <c r="G7" s="34"/>
      <c r="H7" s="35"/>
      <c r="I7" s="34"/>
      <c r="J7" s="34"/>
      <c r="K7" s="36"/>
      <c r="L7" s="23"/>
      <c r="M7" s="37"/>
      <c r="N7" s="37"/>
      <c r="O7" s="37"/>
      <c r="P7" s="37"/>
      <c r="Q7" s="37"/>
      <c r="R7" s="37"/>
      <c r="S7" s="38"/>
      <c r="T7" s="37"/>
      <c r="U7" s="37"/>
      <c r="V7" s="37"/>
      <c r="W7" s="39"/>
    </row>
    <row r="8" spans="1:23" ht="12.75">
      <c r="A8" s="40" t="s">
        <v>28</v>
      </c>
      <c r="B8" s="19" t="s">
        <v>25</v>
      </c>
      <c r="C8" s="41">
        <v>141</v>
      </c>
      <c r="D8" s="21">
        <v>16</v>
      </c>
      <c r="E8" s="21">
        <v>10</v>
      </c>
      <c r="F8" s="42">
        <f>(D8*E8)/(52*10)</f>
        <v>0.3076923076923077</v>
      </c>
      <c r="G8" s="21">
        <v>10</v>
      </c>
      <c r="H8" s="42">
        <f>G8/(14*7)</f>
        <v>0.10204081632653061</v>
      </c>
      <c r="I8" s="21">
        <v>100</v>
      </c>
      <c r="J8" s="21">
        <v>39</v>
      </c>
      <c r="K8" s="23">
        <f aca="true" t="shared" si="0" ref="K8:K13">(I8*H8*10^-6*D8*E8)/(J8*52*70)</f>
        <v>1.150079643015279E-08</v>
      </c>
      <c r="L8" s="43">
        <f aca="true" t="shared" si="1" ref="L8:L13">(H8*I8*10^-6*D8*E8)/(J8*52*E8)</f>
        <v>8.050557501106952E-08</v>
      </c>
      <c r="M8" s="44">
        <v>70</v>
      </c>
      <c r="N8" s="23">
        <f aca="true" t="shared" si="2" ref="N8:N13">C8*K8</f>
        <v>1.6216122966515432E-06</v>
      </c>
      <c r="O8" s="23">
        <f aca="true" t="shared" si="3" ref="O8:O13">C8*L8</f>
        <v>1.1351286076560802E-05</v>
      </c>
      <c r="P8" s="45">
        <v>1.5</v>
      </c>
      <c r="Q8" s="46">
        <f aca="true" t="shared" si="4" ref="Q8:Q13">P8*N8</f>
        <v>2.432418444977315E-06</v>
      </c>
      <c r="R8" s="21">
        <v>0.0003</v>
      </c>
      <c r="S8" s="47">
        <f aca="true" t="shared" si="5" ref="S8:S13">O8/R8</f>
        <v>0.037837620255202674</v>
      </c>
      <c r="T8" s="48"/>
      <c r="U8" s="49">
        <f aca="true" t="shared" si="6" ref="U8:U13">N8</f>
        <v>1.6216122966515432E-06</v>
      </c>
      <c r="V8" s="49">
        <f aca="true" t="shared" si="7" ref="V8:V13">N53</f>
        <v>1.150079643015279E-06</v>
      </c>
      <c r="W8" s="50">
        <f aca="true" t="shared" si="8" ref="W8:W13">+(U8-V8)/U8</f>
        <v>0.2907801418439716</v>
      </c>
    </row>
    <row r="9" spans="1:23" ht="12.75">
      <c r="A9" s="18" t="s">
        <v>29</v>
      </c>
      <c r="B9" s="19" t="s">
        <v>26</v>
      </c>
      <c r="C9" s="41">
        <v>141</v>
      </c>
      <c r="D9" s="21">
        <v>16</v>
      </c>
      <c r="E9" s="21">
        <v>20</v>
      </c>
      <c r="F9" s="42">
        <f>(D9*E9)/(52*20)</f>
        <v>0.3076923076923077</v>
      </c>
      <c r="G9" s="21">
        <v>20</v>
      </c>
      <c r="H9" s="42">
        <f>G9/(16*7)</f>
        <v>0.17857142857142858</v>
      </c>
      <c r="I9" s="21">
        <v>100</v>
      </c>
      <c r="J9" s="21">
        <v>61</v>
      </c>
      <c r="K9" s="23">
        <f t="shared" si="0"/>
        <v>2.5735388733046817E-08</v>
      </c>
      <c r="L9" s="23">
        <f t="shared" si="1"/>
        <v>9.007386056566386E-08</v>
      </c>
      <c r="M9" s="44">
        <v>70</v>
      </c>
      <c r="N9" s="23">
        <f t="shared" si="2"/>
        <v>3.628689811359601E-06</v>
      </c>
      <c r="O9" s="23">
        <f t="shared" si="3"/>
        <v>1.2700414339758604E-05</v>
      </c>
      <c r="P9" s="21">
        <v>1.5</v>
      </c>
      <c r="Q9" s="46">
        <f t="shared" si="4"/>
        <v>5.443034717039402E-06</v>
      </c>
      <c r="R9" s="21">
        <v>0.0003</v>
      </c>
      <c r="S9" s="47">
        <f t="shared" si="5"/>
        <v>0.04233471446586202</v>
      </c>
      <c r="T9" s="48"/>
      <c r="U9" s="49">
        <f t="shared" si="6"/>
        <v>3.628689811359601E-06</v>
      </c>
      <c r="V9" s="49">
        <f t="shared" si="7"/>
        <v>2.573538873304682E-06</v>
      </c>
      <c r="W9" s="50">
        <f t="shared" si="8"/>
        <v>0.29078014184397155</v>
      </c>
    </row>
    <row r="10" spans="1:23" ht="12.75">
      <c r="A10" s="31"/>
      <c r="B10" s="32" t="s">
        <v>27</v>
      </c>
      <c r="C10" s="51">
        <v>141</v>
      </c>
      <c r="D10" s="52">
        <v>50</v>
      </c>
      <c r="E10" s="52">
        <v>35</v>
      </c>
      <c r="F10" s="42">
        <f>(D10*E10)/(52*35)</f>
        <v>0.9615384615384616</v>
      </c>
      <c r="G10" s="52">
        <v>40</v>
      </c>
      <c r="H10" s="53">
        <f>G10/(17*7)</f>
        <v>0.33613445378151263</v>
      </c>
      <c r="I10" s="52">
        <v>100</v>
      </c>
      <c r="J10" s="52">
        <v>70</v>
      </c>
      <c r="K10" s="23">
        <f t="shared" si="0"/>
        <v>2.3086157539939055E-07</v>
      </c>
      <c r="L10" s="54">
        <f t="shared" si="1"/>
        <v>4.617231507987811E-07</v>
      </c>
      <c r="M10" s="55">
        <v>70</v>
      </c>
      <c r="N10" s="54">
        <f t="shared" si="2"/>
        <v>3.255148213131407E-05</v>
      </c>
      <c r="O10" s="23">
        <f t="shared" si="3"/>
        <v>6.510296426262813E-05</v>
      </c>
      <c r="P10" s="52">
        <v>1.5</v>
      </c>
      <c r="Q10" s="56">
        <f t="shared" si="4"/>
        <v>4.8827223196971103E-05</v>
      </c>
      <c r="R10" s="52">
        <v>0.0003</v>
      </c>
      <c r="S10" s="47">
        <f t="shared" si="5"/>
        <v>0.21700988087542714</v>
      </c>
      <c r="T10" s="57"/>
      <c r="U10" s="58">
        <f t="shared" si="6"/>
        <v>3.255148213131407E-05</v>
      </c>
      <c r="V10" s="58">
        <f t="shared" si="7"/>
        <v>2.3086157539939057E-05</v>
      </c>
      <c r="W10" s="59">
        <f t="shared" si="8"/>
        <v>0.29078014184397155</v>
      </c>
    </row>
    <row r="11" spans="1:23" ht="12.75">
      <c r="A11" s="60" t="s">
        <v>30</v>
      </c>
      <c r="B11" s="19" t="s">
        <v>25</v>
      </c>
      <c r="C11" s="41">
        <v>934</v>
      </c>
      <c r="D11" s="21">
        <v>16</v>
      </c>
      <c r="E11" s="21">
        <v>10</v>
      </c>
      <c r="F11" s="42">
        <f>(D11*E11)/(52*10)</f>
        <v>0.3076923076923077</v>
      </c>
      <c r="G11" s="21">
        <v>10</v>
      </c>
      <c r="H11" s="42">
        <f>G11/(14*7)</f>
        <v>0.10204081632653061</v>
      </c>
      <c r="I11" s="21">
        <v>100</v>
      </c>
      <c r="J11" s="21">
        <v>39</v>
      </c>
      <c r="K11" s="43">
        <f t="shared" si="0"/>
        <v>1.150079643015279E-08</v>
      </c>
      <c r="L11" s="43">
        <f t="shared" si="1"/>
        <v>8.050557501106952E-08</v>
      </c>
      <c r="M11" s="44">
        <v>70</v>
      </c>
      <c r="N11" s="23">
        <f t="shared" si="2"/>
        <v>1.0741743865762706E-05</v>
      </c>
      <c r="O11" s="43">
        <f t="shared" si="3"/>
        <v>7.519220706033893E-05</v>
      </c>
      <c r="P11" s="21">
        <v>1.5</v>
      </c>
      <c r="Q11" s="46">
        <f t="shared" si="4"/>
        <v>1.611261579864406E-05</v>
      </c>
      <c r="R11" s="21">
        <v>0.0003</v>
      </c>
      <c r="S11" s="61">
        <f t="shared" si="5"/>
        <v>0.2506406902011298</v>
      </c>
      <c r="T11" s="48"/>
      <c r="U11" s="49">
        <f t="shared" si="6"/>
        <v>1.0741743865762706E-05</v>
      </c>
      <c r="V11" s="49">
        <f t="shared" si="7"/>
        <v>1.150079643015279E-06</v>
      </c>
      <c r="W11" s="50">
        <f t="shared" si="8"/>
        <v>0.892933618843683</v>
      </c>
    </row>
    <row r="12" spans="1:23" ht="12.75">
      <c r="A12" s="60" t="s">
        <v>31</v>
      </c>
      <c r="B12" s="19" t="s">
        <v>26</v>
      </c>
      <c r="C12" s="41">
        <v>934</v>
      </c>
      <c r="D12" s="21">
        <v>16</v>
      </c>
      <c r="E12" s="21">
        <v>20</v>
      </c>
      <c r="F12" s="42">
        <f>(D12*E12)/(52*20)</f>
        <v>0.3076923076923077</v>
      </c>
      <c r="G12" s="21">
        <v>20</v>
      </c>
      <c r="H12" s="42">
        <f>G12/(16*7)</f>
        <v>0.17857142857142858</v>
      </c>
      <c r="I12" s="21">
        <v>100</v>
      </c>
      <c r="J12" s="21">
        <v>61</v>
      </c>
      <c r="K12" s="23">
        <f t="shared" si="0"/>
        <v>2.5735388733046817E-08</v>
      </c>
      <c r="L12" s="23">
        <f t="shared" si="1"/>
        <v>9.007386056566386E-08</v>
      </c>
      <c r="M12" s="44">
        <v>70</v>
      </c>
      <c r="N12" s="23">
        <f t="shared" si="2"/>
        <v>2.4036853076665726E-05</v>
      </c>
      <c r="O12" s="23">
        <f t="shared" si="3"/>
        <v>8.412898576833005E-05</v>
      </c>
      <c r="P12" s="21">
        <v>1.5</v>
      </c>
      <c r="Q12" s="46">
        <f t="shared" si="4"/>
        <v>3.605527961499859E-05</v>
      </c>
      <c r="R12" s="21">
        <v>0.0003</v>
      </c>
      <c r="S12" s="47">
        <f t="shared" si="5"/>
        <v>0.2804299525611002</v>
      </c>
      <c r="T12" s="48"/>
      <c r="U12" s="49">
        <f t="shared" si="6"/>
        <v>2.4036853076665726E-05</v>
      </c>
      <c r="V12" s="49">
        <f t="shared" si="7"/>
        <v>2.573538873304682E-06</v>
      </c>
      <c r="W12" s="50">
        <f t="shared" si="8"/>
        <v>0.892933618843683</v>
      </c>
    </row>
    <row r="13" spans="1:23" ht="12.75">
      <c r="A13" s="62"/>
      <c r="B13" s="32" t="s">
        <v>27</v>
      </c>
      <c r="C13" s="51">
        <v>934</v>
      </c>
      <c r="D13" s="52">
        <v>50</v>
      </c>
      <c r="E13" s="52">
        <v>35</v>
      </c>
      <c r="F13" s="42">
        <f>(D13*E13)/(52*35)</f>
        <v>0.9615384615384616</v>
      </c>
      <c r="G13" s="52">
        <v>40</v>
      </c>
      <c r="H13" s="53">
        <f>G13/(17*7)</f>
        <v>0.33613445378151263</v>
      </c>
      <c r="I13" s="52">
        <v>100</v>
      </c>
      <c r="J13" s="52">
        <v>70</v>
      </c>
      <c r="K13" s="54">
        <f t="shared" si="0"/>
        <v>2.3086157539939055E-07</v>
      </c>
      <c r="L13" s="54">
        <f t="shared" si="1"/>
        <v>4.617231507987811E-07</v>
      </c>
      <c r="M13" s="55">
        <v>70</v>
      </c>
      <c r="N13" s="54">
        <f t="shared" si="2"/>
        <v>0.00021562471142303076</v>
      </c>
      <c r="O13" s="54">
        <f t="shared" si="3"/>
        <v>0.00043124942284606153</v>
      </c>
      <c r="P13" s="52">
        <v>1.5</v>
      </c>
      <c r="Q13" s="56">
        <f t="shared" si="4"/>
        <v>0.00032343706713454617</v>
      </c>
      <c r="R13" s="52">
        <v>0.0003</v>
      </c>
      <c r="S13" s="63">
        <f t="shared" si="5"/>
        <v>1.4374980761535385</v>
      </c>
      <c r="T13" s="57"/>
      <c r="U13" s="58">
        <f t="shared" si="6"/>
        <v>0.00021562471142303076</v>
      </c>
      <c r="V13" s="58">
        <f t="shared" si="7"/>
        <v>2.3086157539939057E-05</v>
      </c>
      <c r="W13" s="59">
        <f t="shared" si="8"/>
        <v>0.892933618843683</v>
      </c>
    </row>
    <row r="14" spans="1:23" ht="12.75">
      <c r="A14" s="60" t="s">
        <v>32</v>
      </c>
      <c r="B14" s="19" t="s">
        <v>25</v>
      </c>
      <c r="C14" s="41"/>
      <c r="D14" s="21"/>
      <c r="E14" s="21"/>
      <c r="F14" s="42"/>
      <c r="G14" s="21"/>
      <c r="H14" s="42"/>
      <c r="I14" s="21"/>
      <c r="J14" s="21"/>
      <c r="K14" s="23"/>
      <c r="L14" s="43"/>
      <c r="M14" s="23"/>
      <c r="N14" s="23"/>
      <c r="O14" s="23"/>
      <c r="P14" s="21"/>
      <c r="Q14" s="46"/>
      <c r="R14" s="21"/>
      <c r="S14" s="47"/>
      <c r="T14" s="48"/>
      <c r="U14" s="48"/>
      <c r="V14" s="49"/>
      <c r="W14" s="64"/>
    </row>
    <row r="15" spans="1:23" ht="12.75">
      <c r="A15" s="60"/>
      <c r="B15" s="19" t="s">
        <v>26</v>
      </c>
      <c r="C15" s="41"/>
      <c r="D15" s="21"/>
      <c r="E15" s="21"/>
      <c r="F15" s="42"/>
      <c r="G15" s="21"/>
      <c r="H15" s="42"/>
      <c r="I15" s="21"/>
      <c r="J15" s="21"/>
      <c r="K15" s="23"/>
      <c r="L15" s="23"/>
      <c r="M15" s="23"/>
      <c r="N15" s="23"/>
      <c r="O15" s="23"/>
      <c r="P15" s="21"/>
      <c r="Q15" s="46"/>
      <c r="R15" s="21"/>
      <c r="S15" s="47"/>
      <c r="T15" s="48"/>
      <c r="U15" s="48"/>
      <c r="V15" s="49"/>
      <c r="W15" s="64"/>
    </row>
    <row r="16" spans="1:23" ht="12.75">
      <c r="A16" s="62"/>
      <c r="B16" s="32" t="s">
        <v>27</v>
      </c>
      <c r="C16" s="51"/>
      <c r="D16" s="52"/>
      <c r="E16" s="52"/>
      <c r="F16" s="42"/>
      <c r="G16" s="52"/>
      <c r="H16" s="53"/>
      <c r="I16" s="52"/>
      <c r="J16" s="52"/>
      <c r="K16" s="23"/>
      <c r="L16" s="54"/>
      <c r="M16" s="54"/>
      <c r="N16" s="54"/>
      <c r="O16" s="23"/>
      <c r="P16" s="21"/>
      <c r="Q16" s="56"/>
      <c r="R16" s="52"/>
      <c r="S16" s="65"/>
      <c r="T16" s="48"/>
      <c r="U16" s="48"/>
      <c r="V16" s="49"/>
      <c r="W16" s="66"/>
    </row>
    <row r="17" spans="1:23" ht="12.75">
      <c r="A17" s="60" t="s">
        <v>33</v>
      </c>
      <c r="B17" s="19" t="s">
        <v>25</v>
      </c>
      <c r="C17" s="67">
        <v>6660</v>
      </c>
      <c r="D17" s="21">
        <v>16</v>
      </c>
      <c r="E17" s="21">
        <v>10</v>
      </c>
      <c r="F17" s="42">
        <f>(D17*E17)/(52*10)</f>
        <v>0.3076923076923077</v>
      </c>
      <c r="G17" s="21">
        <v>10</v>
      </c>
      <c r="H17" s="42">
        <f>G17/(14*7)</f>
        <v>0.10204081632653061</v>
      </c>
      <c r="I17" s="21">
        <v>100</v>
      </c>
      <c r="J17" s="21">
        <v>39</v>
      </c>
      <c r="K17" s="43">
        <f aca="true" t="shared" si="9" ref="K17:K22">(I17*H17*10^-6*D17*E17)/(J17*52*70)</f>
        <v>1.150079643015279E-08</v>
      </c>
      <c r="L17" s="43">
        <f aca="true" t="shared" si="10" ref="L17:L22">(H17*I17*10^-6*D17*E17)/(J17*52*E17)</f>
        <v>8.050557501106952E-08</v>
      </c>
      <c r="M17" s="44">
        <v>70</v>
      </c>
      <c r="N17" s="23">
        <f aca="true" t="shared" si="11" ref="N17:N22">C17*K17</f>
        <v>7.659530422481757E-05</v>
      </c>
      <c r="O17" s="43">
        <f aca="true" t="shared" si="12" ref="O17:O22">C17*L17</f>
        <v>0.000536167129573723</v>
      </c>
      <c r="P17" s="45">
        <v>1.5</v>
      </c>
      <c r="Q17" s="46">
        <f aca="true" t="shared" si="13" ref="Q17:Q22">P17*N17</f>
        <v>0.00011489295633722635</v>
      </c>
      <c r="R17" s="21">
        <v>0.0003</v>
      </c>
      <c r="S17" s="47">
        <f aca="true" t="shared" si="14" ref="S17:S22">O17/R17</f>
        <v>1.7872237652457434</v>
      </c>
      <c r="T17" s="68"/>
      <c r="U17" s="69">
        <f aca="true" t="shared" si="15" ref="U17:U22">N17</f>
        <v>7.659530422481757E-05</v>
      </c>
      <c r="V17" s="69">
        <f aca="true" t="shared" si="16" ref="V17:V22">N62</f>
        <v>1.150079643015279E-06</v>
      </c>
      <c r="W17" s="50">
        <f aca="true" t="shared" si="17" ref="W17:W22">+(U17-V17)/U17</f>
        <v>0.9849849849849851</v>
      </c>
    </row>
    <row r="18" spans="1:23" ht="12.75">
      <c r="A18" s="60" t="s">
        <v>34</v>
      </c>
      <c r="B18" s="19" t="s">
        <v>26</v>
      </c>
      <c r="C18" s="41">
        <v>6660</v>
      </c>
      <c r="D18" s="21">
        <v>16</v>
      </c>
      <c r="E18" s="21">
        <v>20</v>
      </c>
      <c r="F18" s="42">
        <f>(D18*E18)/(52*20)</f>
        <v>0.3076923076923077</v>
      </c>
      <c r="G18" s="21">
        <v>20</v>
      </c>
      <c r="H18" s="42">
        <f>G18/(16*7)</f>
        <v>0.17857142857142858</v>
      </c>
      <c r="I18" s="21">
        <v>100</v>
      </c>
      <c r="J18" s="21">
        <v>61</v>
      </c>
      <c r="K18" s="23">
        <f t="shared" si="9"/>
        <v>2.5735388733046817E-08</v>
      </c>
      <c r="L18" s="23">
        <f t="shared" si="10"/>
        <v>9.007386056566386E-08</v>
      </c>
      <c r="M18" s="44">
        <v>70</v>
      </c>
      <c r="N18" s="23">
        <f t="shared" si="11"/>
        <v>0.0001713976889620918</v>
      </c>
      <c r="O18" s="23">
        <f t="shared" si="12"/>
        <v>0.0005998919113673213</v>
      </c>
      <c r="P18" s="21">
        <v>1.5</v>
      </c>
      <c r="Q18" s="46">
        <f t="shared" si="13"/>
        <v>0.0002570965334431377</v>
      </c>
      <c r="R18" s="21">
        <v>0.0003</v>
      </c>
      <c r="S18" s="47">
        <f t="shared" si="14"/>
        <v>1.9996397045577379</v>
      </c>
      <c r="T18" s="48"/>
      <c r="U18" s="49">
        <f t="shared" si="15"/>
        <v>0.0001713976889620918</v>
      </c>
      <c r="V18" s="49">
        <f t="shared" si="16"/>
        <v>2.573538873304682E-06</v>
      </c>
      <c r="W18" s="50">
        <f t="shared" si="17"/>
        <v>0.9849849849849849</v>
      </c>
    </row>
    <row r="19" spans="1:23" ht="12.75">
      <c r="A19" s="62"/>
      <c r="B19" s="32" t="s">
        <v>27</v>
      </c>
      <c r="C19" s="51">
        <v>6660</v>
      </c>
      <c r="D19" s="52">
        <v>50</v>
      </c>
      <c r="E19" s="52">
        <v>35</v>
      </c>
      <c r="F19" s="42">
        <f>(D19*E19)/(52*35)</f>
        <v>0.9615384615384616</v>
      </c>
      <c r="G19" s="52">
        <v>40</v>
      </c>
      <c r="H19" s="53">
        <f>G19/(17*7)</f>
        <v>0.33613445378151263</v>
      </c>
      <c r="I19" s="52">
        <v>100</v>
      </c>
      <c r="J19" s="52">
        <v>70</v>
      </c>
      <c r="K19" s="54">
        <f t="shared" si="9"/>
        <v>2.3086157539939055E-07</v>
      </c>
      <c r="L19" s="54">
        <f t="shared" si="10"/>
        <v>4.617231507987811E-07</v>
      </c>
      <c r="M19" s="55">
        <v>70</v>
      </c>
      <c r="N19" s="54">
        <f t="shared" si="11"/>
        <v>0.001537538092159941</v>
      </c>
      <c r="O19" s="23">
        <f t="shared" si="12"/>
        <v>0.003075076184319882</v>
      </c>
      <c r="P19" s="52">
        <v>1.5</v>
      </c>
      <c r="Q19" s="56">
        <f t="shared" si="13"/>
        <v>0.0023063071382399118</v>
      </c>
      <c r="R19" s="52">
        <v>0.0003</v>
      </c>
      <c r="S19" s="47">
        <f t="shared" si="14"/>
        <v>10.250253947732942</v>
      </c>
      <c r="T19" s="57"/>
      <c r="U19" s="58">
        <f t="shared" si="15"/>
        <v>0.001537538092159941</v>
      </c>
      <c r="V19" s="58">
        <f t="shared" si="16"/>
        <v>2.3086157539939057E-05</v>
      </c>
      <c r="W19" s="59">
        <f t="shared" si="17"/>
        <v>0.984984984984985</v>
      </c>
    </row>
    <row r="20" spans="1:23" ht="12.75">
      <c r="A20" s="60" t="s">
        <v>35</v>
      </c>
      <c r="B20" s="19" t="s">
        <v>25</v>
      </c>
      <c r="C20" s="67">
        <v>583</v>
      </c>
      <c r="D20" s="21">
        <v>16</v>
      </c>
      <c r="E20" s="21">
        <v>10</v>
      </c>
      <c r="F20" s="42">
        <f>(D20*E20)/(52*10)</f>
        <v>0.3076923076923077</v>
      </c>
      <c r="G20" s="21">
        <v>10</v>
      </c>
      <c r="H20" s="42">
        <f>G20/(14*7)</f>
        <v>0.10204081632653061</v>
      </c>
      <c r="I20" s="21">
        <v>100</v>
      </c>
      <c r="J20" s="21">
        <v>39</v>
      </c>
      <c r="K20" s="43">
        <f t="shared" si="9"/>
        <v>1.150079643015279E-08</v>
      </c>
      <c r="L20" s="43">
        <f t="shared" si="10"/>
        <v>8.050557501106952E-08</v>
      </c>
      <c r="M20" s="44">
        <v>70</v>
      </c>
      <c r="N20" s="23">
        <f t="shared" si="11"/>
        <v>6.704964318779076E-06</v>
      </c>
      <c r="O20" s="43">
        <f t="shared" si="12"/>
        <v>4.693475023145353E-05</v>
      </c>
      <c r="P20" s="21">
        <v>1.5</v>
      </c>
      <c r="Q20" s="46">
        <f t="shared" si="13"/>
        <v>1.0057446478168614E-05</v>
      </c>
      <c r="R20" s="21">
        <v>0.0003</v>
      </c>
      <c r="S20" s="61">
        <f t="shared" si="14"/>
        <v>0.15644916743817844</v>
      </c>
      <c r="T20" s="48"/>
      <c r="U20" s="49">
        <f t="shared" si="15"/>
        <v>6.704964318779076E-06</v>
      </c>
      <c r="V20" s="49">
        <f t="shared" si="16"/>
        <v>1.748121057383224E-06</v>
      </c>
      <c r="W20" s="50">
        <f t="shared" si="17"/>
        <v>0.7392795883361921</v>
      </c>
    </row>
    <row r="21" spans="1:23" ht="12.75">
      <c r="A21" s="60" t="s">
        <v>36</v>
      </c>
      <c r="B21" s="19" t="s">
        <v>26</v>
      </c>
      <c r="C21" s="41">
        <v>583</v>
      </c>
      <c r="D21" s="21">
        <v>16</v>
      </c>
      <c r="E21" s="21">
        <v>20</v>
      </c>
      <c r="F21" s="42">
        <f>(D21*E21)/(52*20)</f>
        <v>0.3076923076923077</v>
      </c>
      <c r="G21" s="21">
        <v>20</v>
      </c>
      <c r="H21" s="42">
        <f>G21/(16*7)</f>
        <v>0.17857142857142858</v>
      </c>
      <c r="I21" s="21">
        <v>100</v>
      </c>
      <c r="J21" s="21">
        <v>61</v>
      </c>
      <c r="K21" s="23">
        <f t="shared" si="9"/>
        <v>2.5735388733046817E-08</v>
      </c>
      <c r="L21" s="23">
        <f t="shared" si="10"/>
        <v>9.007386056566386E-08</v>
      </c>
      <c r="M21" s="44">
        <v>70</v>
      </c>
      <c r="N21" s="23">
        <f t="shared" si="11"/>
        <v>1.5003731631366294E-05</v>
      </c>
      <c r="O21" s="23">
        <f t="shared" si="12"/>
        <v>5.2513060709782033E-05</v>
      </c>
      <c r="P21" s="21">
        <v>1.5</v>
      </c>
      <c r="Q21" s="46">
        <f t="shared" si="13"/>
        <v>2.250559744704944E-05</v>
      </c>
      <c r="R21" s="21">
        <v>0.0003</v>
      </c>
      <c r="S21" s="47">
        <f t="shared" si="14"/>
        <v>0.17504353569927347</v>
      </c>
      <c r="T21" s="48"/>
      <c r="U21" s="49">
        <f t="shared" si="15"/>
        <v>1.5003731631366294E-05</v>
      </c>
      <c r="V21" s="49">
        <f t="shared" si="16"/>
        <v>3.911779087423116E-06</v>
      </c>
      <c r="W21" s="50">
        <f t="shared" si="17"/>
        <v>0.739279588336192</v>
      </c>
    </row>
    <row r="22" spans="1:23" ht="12.75">
      <c r="A22" s="62"/>
      <c r="B22" s="32" t="s">
        <v>27</v>
      </c>
      <c r="C22" s="51">
        <v>583</v>
      </c>
      <c r="D22" s="52">
        <v>50</v>
      </c>
      <c r="E22" s="52">
        <v>35</v>
      </c>
      <c r="F22" s="42">
        <f>(D22*E22)/(52*35)</f>
        <v>0.9615384615384616</v>
      </c>
      <c r="G22" s="52">
        <v>40</v>
      </c>
      <c r="H22" s="53">
        <f>G22/(17*7)</f>
        <v>0.33613445378151263</v>
      </c>
      <c r="I22" s="52">
        <v>100</v>
      </c>
      <c r="J22" s="52">
        <v>70</v>
      </c>
      <c r="K22" s="54">
        <f t="shared" si="9"/>
        <v>2.3086157539939055E-07</v>
      </c>
      <c r="L22" s="54">
        <f t="shared" si="10"/>
        <v>4.617231507987811E-07</v>
      </c>
      <c r="M22" s="55">
        <v>70</v>
      </c>
      <c r="N22" s="54">
        <f t="shared" si="11"/>
        <v>0.0001345922984578447</v>
      </c>
      <c r="O22" s="54">
        <f t="shared" si="12"/>
        <v>0.0002691845969156894</v>
      </c>
      <c r="P22" s="52">
        <v>1.5</v>
      </c>
      <c r="Q22" s="56">
        <f t="shared" si="13"/>
        <v>0.00020188844768676705</v>
      </c>
      <c r="R22" s="52">
        <v>0.0003</v>
      </c>
      <c r="S22" s="63">
        <f t="shared" si="14"/>
        <v>0.8972819897189648</v>
      </c>
      <c r="T22" s="57"/>
      <c r="U22" s="58">
        <f t="shared" si="15"/>
        <v>0.0001345922984578447</v>
      </c>
      <c r="V22" s="58">
        <f t="shared" si="16"/>
        <v>3.509095946070737E-05</v>
      </c>
      <c r="W22" s="59">
        <f t="shared" si="17"/>
        <v>0.7392795883361921</v>
      </c>
    </row>
    <row r="23" spans="1:23" ht="12.75">
      <c r="A23" s="60" t="s">
        <v>36</v>
      </c>
      <c r="B23" s="19" t="s">
        <v>25</v>
      </c>
      <c r="C23" s="41"/>
      <c r="D23" s="21"/>
      <c r="E23" s="21"/>
      <c r="F23" s="42"/>
      <c r="G23" s="21"/>
      <c r="H23" s="42"/>
      <c r="I23" s="21"/>
      <c r="J23" s="21"/>
      <c r="K23" s="23"/>
      <c r="L23" s="43"/>
      <c r="M23" s="23"/>
      <c r="N23" s="23"/>
      <c r="O23" s="23"/>
      <c r="P23" s="21"/>
      <c r="Q23" s="46"/>
      <c r="R23" s="21"/>
      <c r="S23" s="47"/>
      <c r="T23" s="48"/>
      <c r="U23" s="48"/>
      <c r="V23" s="48"/>
      <c r="W23" s="64"/>
    </row>
    <row r="24" spans="1:23" ht="12.75">
      <c r="A24" s="60"/>
      <c r="B24" s="19" t="s">
        <v>26</v>
      </c>
      <c r="C24" s="41"/>
      <c r="D24" s="21"/>
      <c r="E24" s="21"/>
      <c r="F24" s="42"/>
      <c r="G24" s="21"/>
      <c r="H24" s="42"/>
      <c r="I24" s="21"/>
      <c r="J24" s="21"/>
      <c r="K24" s="23"/>
      <c r="L24" s="23"/>
      <c r="M24" s="23"/>
      <c r="N24" s="23"/>
      <c r="O24" s="23"/>
      <c r="P24" s="21"/>
      <c r="Q24" s="46"/>
      <c r="R24" s="21"/>
      <c r="S24" s="47"/>
      <c r="T24" s="48"/>
      <c r="U24" s="48"/>
      <c r="V24" s="48"/>
      <c r="W24" s="64"/>
    </row>
    <row r="25" spans="1:23" ht="12.75">
      <c r="A25" s="62"/>
      <c r="B25" s="32" t="s">
        <v>27</v>
      </c>
      <c r="C25" s="51"/>
      <c r="D25" s="52"/>
      <c r="E25" s="52"/>
      <c r="F25" s="42"/>
      <c r="G25" s="52"/>
      <c r="H25" s="53"/>
      <c r="I25" s="52"/>
      <c r="J25" s="52"/>
      <c r="K25" s="23"/>
      <c r="L25" s="54"/>
      <c r="M25" s="54"/>
      <c r="N25" s="54"/>
      <c r="O25" s="23"/>
      <c r="P25" s="21"/>
      <c r="Q25" s="56"/>
      <c r="R25" s="52"/>
      <c r="S25" s="47"/>
      <c r="T25" s="48"/>
      <c r="U25" s="48"/>
      <c r="V25" s="48"/>
      <c r="W25" s="64"/>
    </row>
    <row r="26" spans="1:23" ht="12.75">
      <c r="A26" s="60" t="s">
        <v>37</v>
      </c>
      <c r="B26" s="19" t="s">
        <v>25</v>
      </c>
      <c r="C26" s="67">
        <v>182</v>
      </c>
      <c r="D26" s="21">
        <v>16</v>
      </c>
      <c r="E26" s="21">
        <v>10</v>
      </c>
      <c r="F26" s="42">
        <f>(D26*E26)/(52*10)</f>
        <v>0.3076923076923077</v>
      </c>
      <c r="G26" s="21">
        <v>10</v>
      </c>
      <c r="H26" s="42">
        <f>G26/(14*7)</f>
        <v>0.10204081632653061</v>
      </c>
      <c r="I26" s="21">
        <v>100</v>
      </c>
      <c r="J26" s="21">
        <v>39</v>
      </c>
      <c r="K26" s="43">
        <f aca="true" t="shared" si="18" ref="K26:K31">(I26*H26*10^-6*D26*E26)/(J26*52*70)</f>
        <v>1.150079643015279E-08</v>
      </c>
      <c r="L26" s="43">
        <f aca="true" t="shared" si="19" ref="L26:L31">(H26*I26*10^-6*D26*E26)/(J26*52*E26)</f>
        <v>8.050557501106952E-08</v>
      </c>
      <c r="M26" s="44">
        <v>70</v>
      </c>
      <c r="N26" s="23">
        <f aca="true" t="shared" si="20" ref="N26:N31">C26*K26</f>
        <v>2.0931449502878075E-06</v>
      </c>
      <c r="O26" s="43">
        <f aca="true" t="shared" si="21" ref="O26:O31">C26*L26</f>
        <v>1.4652014652014653E-05</v>
      </c>
      <c r="P26" s="45">
        <v>1.5</v>
      </c>
      <c r="Q26" s="46">
        <f aca="true" t="shared" si="22" ref="Q26:Q31">P26*N26</f>
        <v>3.1397174254317113E-06</v>
      </c>
      <c r="R26" s="21">
        <v>0.0003</v>
      </c>
      <c r="S26" s="61">
        <f aca="true" t="shared" si="23" ref="S26:S31">O26/R26</f>
        <v>0.04884004884004885</v>
      </c>
      <c r="T26" s="68"/>
      <c r="U26" s="69">
        <f aca="true" t="shared" si="24" ref="U26:U31">N26</f>
        <v>2.0931449502878075E-06</v>
      </c>
      <c r="V26" s="69">
        <f aca="true" t="shared" si="25" ref="V26:V31">N71</f>
        <v>9.430653072725287E-07</v>
      </c>
      <c r="W26" s="70">
        <f aca="true" t="shared" si="26" ref="W26:W31">+(U26-V26)/U26</f>
        <v>0.5494505494505495</v>
      </c>
    </row>
    <row r="27" spans="1:23" ht="12.75">
      <c r="A27" s="60" t="s">
        <v>38</v>
      </c>
      <c r="B27" s="19" t="s">
        <v>26</v>
      </c>
      <c r="C27" s="41">
        <v>182</v>
      </c>
      <c r="D27" s="21">
        <v>16</v>
      </c>
      <c r="E27" s="21">
        <v>20</v>
      </c>
      <c r="F27" s="42">
        <f>(D27*E27)/(52*20)</f>
        <v>0.3076923076923077</v>
      </c>
      <c r="G27" s="21">
        <v>20</v>
      </c>
      <c r="H27" s="42">
        <f>G27/(16*7)</f>
        <v>0.17857142857142858</v>
      </c>
      <c r="I27" s="21">
        <v>100</v>
      </c>
      <c r="J27" s="21">
        <v>61</v>
      </c>
      <c r="K27" s="23">
        <f t="shared" si="18"/>
        <v>2.5735388733046817E-08</v>
      </c>
      <c r="L27" s="23">
        <f t="shared" si="19"/>
        <v>9.007386056566386E-08</v>
      </c>
      <c r="M27" s="44">
        <v>70</v>
      </c>
      <c r="N27" s="23">
        <f t="shared" si="20"/>
        <v>4.68384074941452E-06</v>
      </c>
      <c r="O27" s="23">
        <f t="shared" si="21"/>
        <v>1.639344262295082E-05</v>
      </c>
      <c r="P27" s="21">
        <v>1.5</v>
      </c>
      <c r="Q27" s="46">
        <f t="shared" si="22"/>
        <v>7.02576112412178E-06</v>
      </c>
      <c r="R27" s="21">
        <v>0.0003</v>
      </c>
      <c r="S27" s="47">
        <f t="shared" si="23"/>
        <v>0.05464480874316941</v>
      </c>
      <c r="T27" s="48"/>
      <c r="U27" s="49">
        <f t="shared" si="24"/>
        <v>4.68384074941452E-06</v>
      </c>
      <c r="V27" s="49">
        <f t="shared" si="25"/>
        <v>2.110301876109839E-06</v>
      </c>
      <c r="W27" s="50">
        <f t="shared" si="26"/>
        <v>0.5494505494505494</v>
      </c>
    </row>
    <row r="28" spans="1:23" ht="12.75">
      <c r="A28" s="62"/>
      <c r="B28" s="32" t="s">
        <v>27</v>
      </c>
      <c r="C28" s="51">
        <v>182</v>
      </c>
      <c r="D28" s="52">
        <v>50</v>
      </c>
      <c r="E28" s="52">
        <v>35</v>
      </c>
      <c r="F28" s="42">
        <f>(D28*E28)/(52*35)</f>
        <v>0.9615384615384616</v>
      </c>
      <c r="G28" s="52">
        <v>40</v>
      </c>
      <c r="H28" s="53">
        <f>G28/(17*7)</f>
        <v>0.33613445378151263</v>
      </c>
      <c r="I28" s="52">
        <v>100</v>
      </c>
      <c r="J28" s="52">
        <v>70</v>
      </c>
      <c r="K28" s="54">
        <f t="shared" si="18"/>
        <v>2.3086157539939055E-07</v>
      </c>
      <c r="L28" s="54">
        <f t="shared" si="19"/>
        <v>4.617231507987811E-07</v>
      </c>
      <c r="M28" s="55">
        <v>70</v>
      </c>
      <c r="N28" s="54">
        <f t="shared" si="20"/>
        <v>4.2016806722689084E-05</v>
      </c>
      <c r="O28" s="54">
        <f t="shared" si="21"/>
        <v>8.403361344537817E-05</v>
      </c>
      <c r="P28" s="52">
        <v>1.5</v>
      </c>
      <c r="Q28" s="56">
        <f t="shared" si="22"/>
        <v>6.302521008403363E-05</v>
      </c>
      <c r="R28" s="52">
        <v>0.0003</v>
      </c>
      <c r="S28" s="63">
        <f t="shared" si="23"/>
        <v>0.28011204481792723</v>
      </c>
      <c r="T28" s="57"/>
      <c r="U28" s="58">
        <f t="shared" si="24"/>
        <v>4.2016806722689084E-05</v>
      </c>
      <c r="V28" s="58">
        <f t="shared" si="25"/>
        <v>1.8930649182750027E-05</v>
      </c>
      <c r="W28" s="59">
        <f t="shared" si="26"/>
        <v>0.5494505494505495</v>
      </c>
    </row>
    <row r="29" spans="1:23" ht="12.75">
      <c r="A29" s="60" t="s">
        <v>39</v>
      </c>
      <c r="B29" s="19" t="s">
        <v>25</v>
      </c>
      <c r="C29" s="41">
        <v>90</v>
      </c>
      <c r="D29" s="21">
        <v>16</v>
      </c>
      <c r="E29" s="21">
        <v>10</v>
      </c>
      <c r="F29" s="42">
        <f>(D29*E29)/(52*10)</f>
        <v>0.3076923076923077</v>
      </c>
      <c r="G29" s="21">
        <v>10</v>
      </c>
      <c r="H29" s="42">
        <f>G29/(14*7)</f>
        <v>0.10204081632653061</v>
      </c>
      <c r="I29" s="21">
        <v>100</v>
      </c>
      <c r="J29" s="21">
        <v>39</v>
      </c>
      <c r="K29" s="23">
        <f t="shared" si="18"/>
        <v>1.150079643015279E-08</v>
      </c>
      <c r="L29" s="43">
        <f t="shared" si="19"/>
        <v>8.050557501106952E-08</v>
      </c>
      <c r="M29" s="44">
        <v>70</v>
      </c>
      <c r="N29" s="23">
        <f t="shared" si="20"/>
        <v>1.035071678713751E-06</v>
      </c>
      <c r="O29" s="23">
        <f t="shared" si="21"/>
        <v>7.2455017509962566E-06</v>
      </c>
      <c r="P29" s="45">
        <v>1.5</v>
      </c>
      <c r="Q29" s="46">
        <f t="shared" si="22"/>
        <v>1.5526075180706266E-06</v>
      </c>
      <c r="R29" s="21">
        <v>0.0003</v>
      </c>
      <c r="S29" s="47">
        <f t="shared" si="23"/>
        <v>0.024151672503320856</v>
      </c>
      <c r="T29" s="48"/>
      <c r="U29" s="49">
        <f t="shared" si="24"/>
        <v>1.035071678713751E-06</v>
      </c>
      <c r="V29" s="49">
        <f t="shared" si="25"/>
        <v>1.150079643015279E-06</v>
      </c>
      <c r="W29" s="50">
        <f t="shared" si="26"/>
        <v>-0.1111111111111111</v>
      </c>
    </row>
    <row r="30" spans="1:23" ht="12.75">
      <c r="A30" s="60" t="s">
        <v>40</v>
      </c>
      <c r="B30" s="19" t="s">
        <v>26</v>
      </c>
      <c r="C30" s="41">
        <v>90</v>
      </c>
      <c r="D30" s="21">
        <v>16</v>
      </c>
      <c r="E30" s="21">
        <v>20</v>
      </c>
      <c r="F30" s="42">
        <f>(D30*E30)/(52*20)</f>
        <v>0.3076923076923077</v>
      </c>
      <c r="G30" s="21">
        <v>20</v>
      </c>
      <c r="H30" s="42">
        <f>G30/(16*7)</f>
        <v>0.17857142857142858</v>
      </c>
      <c r="I30" s="21">
        <v>100</v>
      </c>
      <c r="J30" s="21">
        <v>61</v>
      </c>
      <c r="K30" s="23">
        <f t="shared" si="18"/>
        <v>2.5735388733046817E-08</v>
      </c>
      <c r="L30" s="23">
        <f t="shared" si="19"/>
        <v>9.007386056566386E-08</v>
      </c>
      <c r="M30" s="44">
        <v>70</v>
      </c>
      <c r="N30" s="23">
        <f t="shared" si="20"/>
        <v>2.3161849859742137E-06</v>
      </c>
      <c r="O30" s="23">
        <f t="shared" si="21"/>
        <v>8.106647450909748E-06</v>
      </c>
      <c r="P30" s="21">
        <v>1.5</v>
      </c>
      <c r="Q30" s="46">
        <f t="shared" si="22"/>
        <v>3.4742774789613203E-06</v>
      </c>
      <c r="R30" s="21">
        <v>0.0003</v>
      </c>
      <c r="S30" s="47">
        <f t="shared" si="23"/>
        <v>0.027022158169699162</v>
      </c>
      <c r="T30" s="48"/>
      <c r="U30" s="49">
        <f t="shared" si="24"/>
        <v>2.3161849859742137E-06</v>
      </c>
      <c r="V30" s="49">
        <f t="shared" si="25"/>
        <v>2.573538873304682E-06</v>
      </c>
      <c r="W30" s="50">
        <f t="shared" si="26"/>
        <v>-0.1111111111111111</v>
      </c>
    </row>
    <row r="31" spans="1:23" ht="12.75">
      <c r="A31" s="62"/>
      <c r="B31" s="32" t="s">
        <v>27</v>
      </c>
      <c r="C31" s="51">
        <v>90</v>
      </c>
      <c r="D31" s="52">
        <v>50</v>
      </c>
      <c r="E31" s="52">
        <v>35</v>
      </c>
      <c r="F31" s="42">
        <f>(D31*E31)/(52*35)</f>
        <v>0.9615384615384616</v>
      </c>
      <c r="G31" s="52">
        <v>40</v>
      </c>
      <c r="H31" s="53">
        <f>G31/(17*7)</f>
        <v>0.33613445378151263</v>
      </c>
      <c r="I31" s="52">
        <v>100</v>
      </c>
      <c r="J31" s="52">
        <v>70</v>
      </c>
      <c r="K31" s="23">
        <f t="shared" si="18"/>
        <v>2.3086157539939055E-07</v>
      </c>
      <c r="L31" s="54">
        <f t="shared" si="19"/>
        <v>4.617231507987811E-07</v>
      </c>
      <c r="M31" s="55">
        <v>70</v>
      </c>
      <c r="N31" s="54">
        <f t="shared" si="20"/>
        <v>2.077754178594515E-05</v>
      </c>
      <c r="O31" s="23">
        <f t="shared" si="21"/>
        <v>4.15550835718903E-05</v>
      </c>
      <c r="P31" s="52">
        <v>1.5</v>
      </c>
      <c r="Q31" s="56">
        <f t="shared" si="22"/>
        <v>3.1166312678917723E-05</v>
      </c>
      <c r="R31" s="52">
        <v>0.0003</v>
      </c>
      <c r="S31" s="47">
        <f t="shared" si="23"/>
        <v>0.13851694523963434</v>
      </c>
      <c r="T31" s="57"/>
      <c r="U31" s="58">
        <f t="shared" si="24"/>
        <v>2.077754178594515E-05</v>
      </c>
      <c r="V31" s="58">
        <f t="shared" si="25"/>
        <v>2.3086157539939057E-05</v>
      </c>
      <c r="W31" s="59">
        <f t="shared" si="26"/>
        <v>-0.11111111111111122</v>
      </c>
    </row>
    <row r="32" spans="1:23" ht="12.75">
      <c r="A32" s="60" t="s">
        <v>41</v>
      </c>
      <c r="B32" s="19" t="s">
        <v>25</v>
      </c>
      <c r="C32" s="41"/>
      <c r="D32" s="21"/>
      <c r="E32" s="21"/>
      <c r="F32" s="42"/>
      <c r="G32" s="21"/>
      <c r="H32" s="42"/>
      <c r="I32" s="21"/>
      <c r="J32" s="21"/>
      <c r="K32" s="43"/>
      <c r="L32" s="43"/>
      <c r="M32" s="23"/>
      <c r="N32" s="23"/>
      <c r="O32" s="43"/>
      <c r="P32" s="21"/>
      <c r="Q32" s="46"/>
      <c r="R32" s="21"/>
      <c r="S32" s="61"/>
      <c r="T32" s="48"/>
      <c r="U32" s="48"/>
      <c r="V32" s="48"/>
      <c r="W32" s="64"/>
    </row>
    <row r="33" spans="1:23" ht="12.75">
      <c r="A33" s="60"/>
      <c r="B33" s="19" t="s">
        <v>26</v>
      </c>
      <c r="C33" s="41"/>
      <c r="D33" s="21"/>
      <c r="E33" s="21"/>
      <c r="F33" s="42"/>
      <c r="G33" s="21"/>
      <c r="H33" s="42"/>
      <c r="I33" s="21"/>
      <c r="J33" s="21"/>
      <c r="K33" s="23"/>
      <c r="L33" s="23"/>
      <c r="M33" s="23"/>
      <c r="N33" s="23"/>
      <c r="O33" s="23"/>
      <c r="P33" s="21"/>
      <c r="Q33" s="46"/>
      <c r="R33" s="21"/>
      <c r="S33" s="47"/>
      <c r="T33" s="48"/>
      <c r="U33" s="48"/>
      <c r="V33" s="48"/>
      <c r="W33" s="64"/>
    </row>
    <row r="34" spans="1:23" ht="12.75">
      <c r="A34" s="62"/>
      <c r="B34" s="32" t="s">
        <v>27</v>
      </c>
      <c r="C34" s="51"/>
      <c r="D34" s="52"/>
      <c r="E34" s="52"/>
      <c r="F34" s="42"/>
      <c r="G34" s="52"/>
      <c r="H34" s="53"/>
      <c r="I34" s="52"/>
      <c r="J34" s="52"/>
      <c r="K34" s="54"/>
      <c r="L34" s="54"/>
      <c r="M34" s="54"/>
      <c r="N34" s="54"/>
      <c r="O34" s="54"/>
      <c r="P34" s="21"/>
      <c r="Q34" s="56"/>
      <c r="R34" s="52"/>
      <c r="S34" s="63"/>
      <c r="T34" s="71"/>
      <c r="U34" s="71"/>
      <c r="V34" s="71"/>
      <c r="W34" s="66"/>
    </row>
    <row r="35" spans="1:23" ht="12.75">
      <c r="A35" s="60" t="s">
        <v>42</v>
      </c>
      <c r="B35" s="19" t="s">
        <v>25</v>
      </c>
      <c r="C35" s="41"/>
      <c r="D35" s="21"/>
      <c r="E35" s="21"/>
      <c r="F35" s="42"/>
      <c r="G35" s="21"/>
      <c r="H35" s="42"/>
      <c r="I35" s="21"/>
      <c r="J35" s="21"/>
      <c r="K35" s="23"/>
      <c r="L35" s="43"/>
      <c r="M35" s="23"/>
      <c r="N35" s="23"/>
      <c r="O35" s="23"/>
      <c r="P35" s="45"/>
      <c r="Q35" s="46"/>
      <c r="R35" s="21"/>
      <c r="S35" s="47"/>
      <c r="T35" s="48"/>
      <c r="U35" s="48"/>
      <c r="V35" s="48"/>
      <c r="W35" s="64"/>
    </row>
    <row r="36" spans="1:23" ht="12.75">
      <c r="A36" s="60" t="s">
        <v>43</v>
      </c>
      <c r="B36" s="19" t="s">
        <v>26</v>
      </c>
      <c r="C36" s="41"/>
      <c r="D36" s="21"/>
      <c r="E36" s="21"/>
      <c r="F36" s="42"/>
      <c r="G36" s="21"/>
      <c r="H36" s="42"/>
      <c r="I36" s="21"/>
      <c r="J36" s="21"/>
      <c r="K36" s="23"/>
      <c r="L36" s="23"/>
      <c r="M36" s="23"/>
      <c r="N36" s="23"/>
      <c r="O36" s="23"/>
      <c r="P36" s="21"/>
      <c r="Q36" s="46"/>
      <c r="R36" s="21"/>
      <c r="S36" s="47"/>
      <c r="T36" s="48"/>
      <c r="U36" s="48"/>
      <c r="V36" s="48"/>
      <c r="W36" s="64"/>
    </row>
    <row r="37" spans="1:23" ht="12.75">
      <c r="A37" s="62"/>
      <c r="B37" s="32" t="s">
        <v>27</v>
      </c>
      <c r="C37" s="51"/>
      <c r="D37" s="52"/>
      <c r="E37" s="52"/>
      <c r="F37" s="42"/>
      <c r="G37" s="52"/>
      <c r="H37" s="53"/>
      <c r="I37" s="52"/>
      <c r="J37" s="52"/>
      <c r="K37" s="23"/>
      <c r="L37" s="54"/>
      <c r="M37" s="54"/>
      <c r="N37" s="54"/>
      <c r="O37" s="23"/>
      <c r="P37" s="21"/>
      <c r="Q37" s="56"/>
      <c r="R37" s="52"/>
      <c r="S37" s="47"/>
      <c r="T37" s="71"/>
      <c r="U37" s="71"/>
      <c r="V37" s="71"/>
      <c r="W37" s="66"/>
    </row>
    <row r="38" spans="1:23" ht="12.75">
      <c r="A38" s="72" t="s">
        <v>44</v>
      </c>
      <c r="B38" s="73" t="s">
        <v>25</v>
      </c>
      <c r="C38" s="41">
        <v>218</v>
      </c>
      <c r="D38" s="21">
        <v>16</v>
      </c>
      <c r="E38" s="21">
        <v>10</v>
      </c>
      <c r="F38" s="42">
        <f>(D38*E38)/(52*10)</f>
        <v>0.3076923076923077</v>
      </c>
      <c r="G38" s="21">
        <v>10</v>
      </c>
      <c r="H38" s="42">
        <f>G38/(14*7)</f>
        <v>0.10204081632653061</v>
      </c>
      <c r="I38" s="21">
        <v>100</v>
      </c>
      <c r="J38" s="21">
        <v>39</v>
      </c>
      <c r="K38" s="43">
        <f>(I38*H38*10^-6*D38*E38)/(J38*52*70)</f>
        <v>1.150079643015279E-08</v>
      </c>
      <c r="L38" s="43">
        <f>(H38*I38*10^-6*D38*E38)/(J38*52*E38)</f>
        <v>8.050557501106952E-08</v>
      </c>
      <c r="M38" s="44">
        <v>70</v>
      </c>
      <c r="N38" s="23">
        <f>C38*K38</f>
        <v>2.507173621773308E-06</v>
      </c>
      <c r="O38" s="43">
        <f>C38*L38</f>
        <v>1.7550215352413155E-05</v>
      </c>
      <c r="P38" s="45">
        <v>1.5</v>
      </c>
      <c r="Q38" s="46">
        <f>P38*N38</f>
        <v>3.7607604326599616E-06</v>
      </c>
      <c r="R38" s="21">
        <v>0.0003</v>
      </c>
      <c r="S38" s="61">
        <f>O38/R38</f>
        <v>0.058500717841377184</v>
      </c>
      <c r="T38" s="48"/>
      <c r="U38" s="49">
        <f>N38</f>
        <v>2.507173621773308E-06</v>
      </c>
      <c r="V38" s="49">
        <f>N83</f>
        <v>6.325438036584034E-07</v>
      </c>
      <c r="W38" s="50">
        <f>(N38-N62)/N38</f>
        <v>0.5412844036697247</v>
      </c>
    </row>
    <row r="39" spans="1:23" ht="12.75">
      <c r="A39" s="72" t="s">
        <v>45</v>
      </c>
      <c r="B39" s="74" t="s">
        <v>26</v>
      </c>
      <c r="C39" s="41">
        <v>218</v>
      </c>
      <c r="D39" s="21">
        <v>16</v>
      </c>
      <c r="E39" s="21">
        <v>20</v>
      </c>
      <c r="F39" s="42">
        <f>(D39*E39)/(52*20)</f>
        <v>0.3076923076923077</v>
      </c>
      <c r="G39" s="21">
        <v>20</v>
      </c>
      <c r="H39" s="42">
        <f>G39/(16*7)</f>
        <v>0.17857142857142858</v>
      </c>
      <c r="I39" s="21">
        <v>100</v>
      </c>
      <c r="J39" s="21">
        <v>61</v>
      </c>
      <c r="K39" s="23">
        <f>(I39*H39*10^-6*D39*E39)/(J39*52*70)</f>
        <v>2.5735388733046817E-08</v>
      </c>
      <c r="L39" s="23">
        <f>(H39*I39*10^-6*D39*E39)/(J39*52*E39)</f>
        <v>9.007386056566386E-08</v>
      </c>
      <c r="M39" s="44">
        <v>70</v>
      </c>
      <c r="N39" s="23">
        <f>C39*K39</f>
        <v>5.610314743804206E-06</v>
      </c>
      <c r="O39" s="23">
        <f>C39*L39</f>
        <v>1.963610160331472E-05</v>
      </c>
      <c r="P39" s="21">
        <v>1.5</v>
      </c>
      <c r="Q39" s="46">
        <f>P39*N39</f>
        <v>8.41547211570631E-06</v>
      </c>
      <c r="R39" s="21">
        <v>0.0003</v>
      </c>
      <c r="S39" s="47">
        <f>O39/R39</f>
        <v>0.06545367201104907</v>
      </c>
      <c r="T39" s="48"/>
      <c r="U39" s="49">
        <f>N39</f>
        <v>5.610314743804206E-06</v>
      </c>
      <c r="V39" s="49">
        <f>N84</f>
        <v>1.4154463803175748E-06</v>
      </c>
      <c r="W39" s="50">
        <f>(N39-N63)/N39</f>
        <v>0.5412844036697247</v>
      </c>
    </row>
    <row r="40" spans="1:23" ht="13.5" thickBot="1">
      <c r="A40" s="75"/>
      <c r="B40" s="76" t="s">
        <v>27</v>
      </c>
      <c r="C40" s="77">
        <v>218</v>
      </c>
      <c r="D40" s="78">
        <v>50</v>
      </c>
      <c r="E40" s="78">
        <v>35</v>
      </c>
      <c r="F40" s="42">
        <f>(D40*E40)/(52*35)</f>
        <v>0.9615384615384616</v>
      </c>
      <c r="G40" s="78">
        <v>40</v>
      </c>
      <c r="H40" s="79">
        <f>G40/(17*7)</f>
        <v>0.33613445378151263</v>
      </c>
      <c r="I40" s="78">
        <v>100</v>
      </c>
      <c r="J40" s="78">
        <v>70</v>
      </c>
      <c r="K40" s="80">
        <f>(I40*H40*10^-6*D40*E40)/(J40*52*70)</f>
        <v>2.3086157539939055E-07</v>
      </c>
      <c r="L40" s="80">
        <f>(H40*I40*10^-6*D40*E40)/(J40*52*E40)</f>
        <v>4.617231507987811E-07</v>
      </c>
      <c r="M40" s="81">
        <v>70</v>
      </c>
      <c r="N40" s="82">
        <f>C40*K40</f>
        <v>5.032782343706714E-05</v>
      </c>
      <c r="O40" s="80">
        <f>C40*L40</f>
        <v>0.00010065564687413429</v>
      </c>
      <c r="P40" s="83">
        <v>1.5</v>
      </c>
      <c r="Q40" s="84">
        <f>P40*N40</f>
        <v>7.549173515560071E-05</v>
      </c>
      <c r="R40" s="78">
        <v>0.0003</v>
      </c>
      <c r="S40" s="85">
        <f>O40/R40</f>
        <v>0.335518822913781</v>
      </c>
      <c r="T40" s="86"/>
      <c r="U40" s="87">
        <f>N40</f>
        <v>5.032782343706714E-05</v>
      </c>
      <c r="V40" s="88">
        <f>N85</f>
        <v>1.269738664696648E-05</v>
      </c>
      <c r="W40" s="89">
        <f>(N40-N64)/N40</f>
        <v>0.5412844036697247</v>
      </c>
    </row>
    <row r="41" spans="1:19" ht="13.5" thickTop="1">
      <c r="A41" t="s">
        <v>46</v>
      </c>
      <c r="K41" s="23"/>
      <c r="L41" s="23"/>
      <c r="O41" s="23"/>
      <c r="Q41" s="90"/>
      <c r="R41" s="91"/>
      <c r="S41" s="92"/>
    </row>
    <row r="42" spans="1:19" ht="12.75">
      <c r="A42" t="s">
        <v>47</v>
      </c>
      <c r="K42" s="23"/>
      <c r="L42" s="23"/>
      <c r="O42" s="23"/>
      <c r="Q42" s="90"/>
      <c r="R42" s="28"/>
      <c r="S42" s="42"/>
    </row>
    <row r="43" spans="1:19" ht="12.75">
      <c r="A43" t="s">
        <v>48</v>
      </c>
      <c r="K43" s="23"/>
      <c r="L43" s="23"/>
      <c r="O43" s="23"/>
      <c r="Q43" s="90"/>
      <c r="R43" s="28"/>
      <c r="S43" s="42"/>
    </row>
    <row r="44" spans="1:19" ht="12.75">
      <c r="A44" t="s">
        <v>49</v>
      </c>
      <c r="K44" s="23"/>
      <c r="L44" s="23"/>
      <c r="O44" s="23"/>
      <c r="Q44" s="90"/>
      <c r="R44" s="28"/>
      <c r="S44" s="42"/>
    </row>
    <row r="45" spans="1:19" ht="12.75">
      <c r="A45" t="s">
        <v>50</v>
      </c>
      <c r="K45" s="23"/>
      <c r="L45" s="23"/>
      <c r="O45" s="23"/>
      <c r="Q45" s="90"/>
      <c r="R45" s="28"/>
      <c r="S45" s="42"/>
    </row>
    <row r="46" spans="1:19" ht="12.75">
      <c r="A46" s="1" t="s">
        <v>51</v>
      </c>
      <c r="C46" s="93"/>
      <c r="E46" s="3"/>
      <c r="G46" s="3"/>
      <c r="H46" s="4"/>
      <c r="I46" s="4"/>
      <c r="J46" s="4"/>
      <c r="K46" s="23"/>
      <c r="L46" s="23"/>
      <c r="O46" s="23"/>
      <c r="Q46" s="90"/>
      <c r="R46" s="28"/>
      <c r="S46" s="42"/>
    </row>
    <row r="47" spans="1:19" ht="13.5" thickBot="1">
      <c r="A47" s="94"/>
      <c r="C47" s="2"/>
      <c r="E47" s="3"/>
      <c r="G47" s="3"/>
      <c r="H47" s="4"/>
      <c r="I47" s="4"/>
      <c r="J47" s="4"/>
      <c r="K47" s="23"/>
      <c r="L47" s="23"/>
      <c r="O47" s="23"/>
      <c r="Q47" s="90"/>
      <c r="R47" s="95"/>
      <c r="S47" s="79"/>
    </row>
    <row r="48" spans="1:19" s="10" customFormat="1" ht="14.25" thickBot="1" thickTop="1">
      <c r="A48" s="6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96"/>
      <c r="L48" s="96"/>
      <c r="M48" s="7"/>
      <c r="N48" s="7"/>
      <c r="O48" s="97"/>
      <c r="P48" s="7"/>
      <c r="Q48" s="7"/>
      <c r="R48" s="8"/>
      <c r="S48" s="98"/>
    </row>
    <row r="49" spans="1:23" s="10" customFormat="1" ht="64.5" customHeight="1" thickBot="1" thickTop="1">
      <c r="A49" s="11" t="s">
        <v>2</v>
      </c>
      <c r="B49" s="12" t="s">
        <v>3</v>
      </c>
      <c r="C49" s="13" t="s">
        <v>4</v>
      </c>
      <c r="D49" s="13" t="s">
        <v>5</v>
      </c>
      <c r="E49" s="13" t="s">
        <v>6</v>
      </c>
      <c r="F49" s="13" t="s">
        <v>7</v>
      </c>
      <c r="G49" s="13" t="s">
        <v>8</v>
      </c>
      <c r="H49" s="13" t="s">
        <v>9</v>
      </c>
      <c r="I49" s="13" t="s">
        <v>10</v>
      </c>
      <c r="J49" s="13" t="s">
        <v>11</v>
      </c>
      <c r="K49" s="99" t="s">
        <v>12</v>
      </c>
      <c r="L49" s="99" t="s">
        <v>13</v>
      </c>
      <c r="M49" s="13" t="s">
        <v>14</v>
      </c>
      <c r="N49" s="13" t="s">
        <v>15</v>
      </c>
      <c r="O49" s="99" t="s">
        <v>16</v>
      </c>
      <c r="P49" s="13" t="s">
        <v>54</v>
      </c>
      <c r="Q49" s="13" t="s">
        <v>17</v>
      </c>
      <c r="R49" s="13" t="s">
        <v>18</v>
      </c>
      <c r="S49" s="100" t="s">
        <v>19</v>
      </c>
      <c r="T49" s="15" t="s">
        <v>20</v>
      </c>
      <c r="U49" s="16" t="s">
        <v>21</v>
      </c>
      <c r="V49" s="16" t="s">
        <v>22</v>
      </c>
      <c r="W49" s="17" t="s">
        <v>23</v>
      </c>
    </row>
    <row r="50" spans="1:23" ht="13.5" thickTop="1">
      <c r="A50" s="18" t="s">
        <v>24</v>
      </c>
      <c r="B50" s="19" t="s">
        <v>25</v>
      </c>
      <c r="C50" s="20"/>
      <c r="D50" s="21"/>
      <c r="E50" s="21"/>
      <c r="F50" s="22"/>
      <c r="G50" s="21"/>
      <c r="H50" s="22"/>
      <c r="I50" s="21"/>
      <c r="J50" s="21"/>
      <c r="K50" s="23"/>
      <c r="L50" s="23"/>
      <c r="M50" s="24"/>
      <c r="N50" s="23"/>
      <c r="O50" s="23"/>
      <c r="P50" s="21"/>
      <c r="Q50" s="21"/>
      <c r="R50" s="21"/>
      <c r="S50" s="47"/>
      <c r="T50" s="26"/>
      <c r="U50" s="23"/>
      <c r="V50" s="23"/>
      <c r="W50" s="27"/>
    </row>
    <row r="51" spans="1:23" ht="12.75">
      <c r="A51" s="18"/>
      <c r="B51" s="19" t="s">
        <v>26</v>
      </c>
      <c r="C51" s="20"/>
      <c r="D51" s="21"/>
      <c r="E51" s="21"/>
      <c r="F51" s="22"/>
      <c r="G51" s="21"/>
      <c r="H51" s="22"/>
      <c r="I51" s="21"/>
      <c r="J51" s="21"/>
      <c r="K51" s="23"/>
      <c r="L51" s="23"/>
      <c r="M51" s="28"/>
      <c r="N51" s="28"/>
      <c r="O51" s="23"/>
      <c r="P51" s="28"/>
      <c r="Q51" s="28"/>
      <c r="R51" s="28"/>
      <c r="S51" s="47"/>
      <c r="T51" s="28"/>
      <c r="U51" s="28"/>
      <c r="V51" s="28"/>
      <c r="W51" s="30"/>
    </row>
    <row r="52" spans="1:23" ht="12.75">
      <c r="A52" s="31"/>
      <c r="B52" s="32" t="s">
        <v>27</v>
      </c>
      <c r="C52" s="33"/>
      <c r="D52" s="34"/>
      <c r="E52" s="34"/>
      <c r="F52" s="35"/>
      <c r="G52" s="34"/>
      <c r="H52" s="35"/>
      <c r="I52" s="34"/>
      <c r="J52" s="34"/>
      <c r="K52" s="23"/>
      <c r="L52" s="23"/>
      <c r="M52" s="37"/>
      <c r="N52" s="37"/>
      <c r="O52" s="23"/>
      <c r="P52" s="37"/>
      <c r="Q52" s="37"/>
      <c r="R52" s="37"/>
      <c r="S52" s="47"/>
      <c r="T52" s="37"/>
      <c r="U52" s="37"/>
      <c r="V52" s="37"/>
      <c r="W52" s="39"/>
    </row>
    <row r="53" spans="1:23" ht="12.75">
      <c r="A53" s="40" t="s">
        <v>28</v>
      </c>
      <c r="B53" s="19" t="s">
        <v>25</v>
      </c>
      <c r="C53" s="67">
        <v>100</v>
      </c>
      <c r="D53" s="21">
        <v>16</v>
      </c>
      <c r="E53" s="21">
        <v>10</v>
      </c>
      <c r="F53" s="42">
        <f>(D53*E53)/(52*10)</f>
        <v>0.3076923076923077</v>
      </c>
      <c r="G53" s="21">
        <v>10</v>
      </c>
      <c r="H53" s="42">
        <f>G53/(14*7)</f>
        <v>0.10204081632653061</v>
      </c>
      <c r="I53" s="21">
        <v>100</v>
      </c>
      <c r="J53" s="21">
        <v>39</v>
      </c>
      <c r="K53" s="43">
        <f aca="true" t="shared" si="27" ref="K53:K58">(I53*H53*10^-6*D53*E53)/(J53*52*70)</f>
        <v>1.150079643015279E-08</v>
      </c>
      <c r="L53" s="43">
        <f aca="true" t="shared" si="28" ref="L53:L58">(H53*I53*10^-6*D53*E53)/(J53*52*E53)</f>
        <v>8.050557501106952E-08</v>
      </c>
      <c r="M53" s="44">
        <v>70</v>
      </c>
      <c r="N53" s="23">
        <f aca="true" t="shared" si="29" ref="N53:N58">C53*K53</f>
        <v>1.150079643015279E-06</v>
      </c>
      <c r="O53" s="43">
        <f aca="true" t="shared" si="30" ref="O53:O58">C53*L53</f>
        <v>8.050557501106951E-06</v>
      </c>
      <c r="P53" s="21">
        <v>1.5</v>
      </c>
      <c r="Q53" s="46">
        <f aca="true" t="shared" si="31" ref="Q53:Q58">P53*N53</f>
        <v>1.7251194645229184E-06</v>
      </c>
      <c r="R53" s="21">
        <v>0.0003</v>
      </c>
      <c r="S53" s="61">
        <f aca="true" t="shared" si="32" ref="S53:S58">O53/R53</f>
        <v>0.026835191670356504</v>
      </c>
      <c r="T53" s="48"/>
      <c r="U53" s="49">
        <f aca="true" t="shared" si="33" ref="U53:U58">N53</f>
        <v>1.150079643015279E-06</v>
      </c>
      <c r="V53" s="49">
        <f aca="true" t="shared" si="34" ref="V53:V58">N77</f>
        <v>0</v>
      </c>
      <c r="W53" s="50">
        <f aca="true" t="shared" si="35" ref="W53:W58">(N53-N77)/N53</f>
        <v>1</v>
      </c>
    </row>
    <row r="54" spans="1:23" ht="12.75">
      <c r="A54" s="18" t="s">
        <v>29</v>
      </c>
      <c r="B54" s="19" t="s">
        <v>26</v>
      </c>
      <c r="C54" s="41">
        <v>100</v>
      </c>
      <c r="D54" s="21">
        <v>16</v>
      </c>
      <c r="E54" s="21">
        <v>20</v>
      </c>
      <c r="F54" s="42">
        <f>(D54*E54)/(52*20)</f>
        <v>0.3076923076923077</v>
      </c>
      <c r="G54" s="21">
        <v>20</v>
      </c>
      <c r="H54" s="42">
        <f>G54/(16*7)</f>
        <v>0.17857142857142858</v>
      </c>
      <c r="I54" s="21">
        <v>100</v>
      </c>
      <c r="J54" s="21">
        <v>61</v>
      </c>
      <c r="K54" s="23">
        <f t="shared" si="27"/>
        <v>2.5735388733046817E-08</v>
      </c>
      <c r="L54" s="23">
        <f t="shared" si="28"/>
        <v>9.007386056566386E-08</v>
      </c>
      <c r="M54" s="44">
        <v>70</v>
      </c>
      <c r="N54" s="23">
        <f t="shared" si="29"/>
        <v>2.573538873304682E-06</v>
      </c>
      <c r="O54" s="23">
        <f t="shared" si="30"/>
        <v>9.007386056566386E-06</v>
      </c>
      <c r="P54" s="21">
        <v>1.5</v>
      </c>
      <c r="Q54" s="46">
        <f t="shared" si="31"/>
        <v>3.860308309957022E-06</v>
      </c>
      <c r="R54" s="21">
        <v>0.0003</v>
      </c>
      <c r="S54" s="47">
        <f t="shared" si="32"/>
        <v>0.03002462018855462</v>
      </c>
      <c r="T54" s="48"/>
      <c r="U54" s="49">
        <f t="shared" si="33"/>
        <v>2.573538873304682E-06</v>
      </c>
      <c r="V54" s="49">
        <f t="shared" si="34"/>
        <v>0</v>
      </c>
      <c r="W54" s="50">
        <f t="shared" si="35"/>
        <v>1</v>
      </c>
    </row>
    <row r="55" spans="1:23" ht="12.75">
      <c r="A55" s="31"/>
      <c r="B55" s="32" t="s">
        <v>27</v>
      </c>
      <c r="C55" s="51">
        <v>100</v>
      </c>
      <c r="D55" s="52">
        <v>50</v>
      </c>
      <c r="E55" s="52">
        <v>35</v>
      </c>
      <c r="F55" s="53">
        <f>(D55*E55)/(52*35)</f>
        <v>0.9615384615384616</v>
      </c>
      <c r="G55" s="52">
        <v>40</v>
      </c>
      <c r="H55" s="53">
        <f>G55/(17*7)</f>
        <v>0.33613445378151263</v>
      </c>
      <c r="I55" s="52">
        <v>100</v>
      </c>
      <c r="J55" s="52">
        <v>70</v>
      </c>
      <c r="K55" s="54">
        <f t="shared" si="27"/>
        <v>2.3086157539939055E-07</v>
      </c>
      <c r="L55" s="54">
        <f t="shared" si="28"/>
        <v>4.617231507987811E-07</v>
      </c>
      <c r="M55" s="55">
        <v>70</v>
      </c>
      <c r="N55" s="54">
        <f t="shared" si="29"/>
        <v>2.3086157539939057E-05</v>
      </c>
      <c r="O55" s="54">
        <f t="shared" si="30"/>
        <v>4.617231507987811E-05</v>
      </c>
      <c r="P55" s="21">
        <v>1.5</v>
      </c>
      <c r="Q55" s="56">
        <f t="shared" si="31"/>
        <v>3.462923630990858E-05</v>
      </c>
      <c r="R55" s="52">
        <v>0.0003</v>
      </c>
      <c r="S55" s="63">
        <f t="shared" si="32"/>
        <v>0.15390771693292707</v>
      </c>
      <c r="T55" s="57"/>
      <c r="U55" s="58">
        <f t="shared" si="33"/>
        <v>2.3086157539939057E-05</v>
      </c>
      <c r="V55" s="58">
        <f t="shared" si="34"/>
        <v>0</v>
      </c>
      <c r="W55" s="59">
        <f t="shared" si="35"/>
        <v>1</v>
      </c>
    </row>
    <row r="56" spans="1:23" ht="12.75">
      <c r="A56" s="60" t="s">
        <v>30</v>
      </c>
      <c r="B56" s="19" t="s">
        <v>25</v>
      </c>
      <c r="C56" s="67">
        <v>100</v>
      </c>
      <c r="D56" s="21">
        <v>16</v>
      </c>
      <c r="E56" s="21">
        <v>10</v>
      </c>
      <c r="F56" s="42">
        <f>(D56*E56)/(52*10)</f>
        <v>0.3076923076923077</v>
      </c>
      <c r="G56" s="21">
        <v>10</v>
      </c>
      <c r="H56" s="42">
        <f>G56/(14*7)</f>
        <v>0.10204081632653061</v>
      </c>
      <c r="I56" s="21">
        <v>100</v>
      </c>
      <c r="J56" s="21">
        <v>39</v>
      </c>
      <c r="K56" s="43">
        <f t="shared" si="27"/>
        <v>1.150079643015279E-08</v>
      </c>
      <c r="L56" s="43">
        <f t="shared" si="28"/>
        <v>8.050557501106952E-08</v>
      </c>
      <c r="M56" s="44">
        <v>70</v>
      </c>
      <c r="N56" s="23">
        <f t="shared" si="29"/>
        <v>1.150079643015279E-06</v>
      </c>
      <c r="O56" s="43">
        <f t="shared" si="30"/>
        <v>8.050557501106951E-06</v>
      </c>
      <c r="P56" s="45">
        <v>1.5</v>
      </c>
      <c r="Q56" s="46">
        <f t="shared" si="31"/>
        <v>1.7251194645229184E-06</v>
      </c>
      <c r="R56" s="21">
        <v>0.0003</v>
      </c>
      <c r="S56" s="61">
        <f t="shared" si="32"/>
        <v>0.026835191670356504</v>
      </c>
      <c r="T56" s="48"/>
      <c r="U56" s="49">
        <f t="shared" si="33"/>
        <v>1.150079643015279E-06</v>
      </c>
      <c r="V56" s="49">
        <f t="shared" si="34"/>
        <v>0</v>
      </c>
      <c r="W56" s="50">
        <f t="shared" si="35"/>
        <v>1</v>
      </c>
    </row>
    <row r="57" spans="1:23" ht="12.75">
      <c r="A57" s="60" t="s">
        <v>31</v>
      </c>
      <c r="B57" s="19" t="s">
        <v>26</v>
      </c>
      <c r="C57" s="41">
        <v>100</v>
      </c>
      <c r="D57" s="21">
        <v>16</v>
      </c>
      <c r="E57" s="21">
        <v>20</v>
      </c>
      <c r="F57" s="42">
        <f>(D57*E57)/(52*20)</f>
        <v>0.3076923076923077</v>
      </c>
      <c r="G57" s="21">
        <v>20</v>
      </c>
      <c r="H57" s="42">
        <f>G57/(16*7)</f>
        <v>0.17857142857142858</v>
      </c>
      <c r="I57" s="21">
        <v>100</v>
      </c>
      <c r="J57" s="21">
        <v>61</v>
      </c>
      <c r="K57" s="23">
        <f t="shared" si="27"/>
        <v>2.5735388733046817E-08</v>
      </c>
      <c r="L57" s="23">
        <f t="shared" si="28"/>
        <v>9.007386056566386E-08</v>
      </c>
      <c r="M57" s="44">
        <v>70</v>
      </c>
      <c r="N57" s="23">
        <f t="shared" si="29"/>
        <v>2.573538873304682E-06</v>
      </c>
      <c r="O57" s="23">
        <f t="shared" si="30"/>
        <v>9.007386056566386E-06</v>
      </c>
      <c r="P57" s="21">
        <v>1.5</v>
      </c>
      <c r="Q57" s="46">
        <f t="shared" si="31"/>
        <v>3.860308309957022E-06</v>
      </c>
      <c r="R57" s="21">
        <v>0.0003</v>
      </c>
      <c r="S57" s="47">
        <f t="shared" si="32"/>
        <v>0.03002462018855462</v>
      </c>
      <c r="T57" s="48"/>
      <c r="U57" s="49">
        <f t="shared" si="33"/>
        <v>2.573538873304682E-06</v>
      </c>
      <c r="V57" s="49">
        <f t="shared" si="34"/>
        <v>0</v>
      </c>
      <c r="W57" s="50">
        <f t="shared" si="35"/>
        <v>1</v>
      </c>
    </row>
    <row r="58" spans="1:23" ht="12.75">
      <c r="A58" s="62"/>
      <c r="B58" s="32" t="s">
        <v>27</v>
      </c>
      <c r="C58" s="51">
        <v>100</v>
      </c>
      <c r="D58" s="52">
        <v>50</v>
      </c>
      <c r="E58" s="52">
        <v>35</v>
      </c>
      <c r="F58" s="53">
        <f>(D58*E58)/(52*35)</f>
        <v>0.9615384615384616</v>
      </c>
      <c r="G58" s="52">
        <v>40</v>
      </c>
      <c r="H58" s="53">
        <f>G58/(17*7)</f>
        <v>0.33613445378151263</v>
      </c>
      <c r="I58" s="52">
        <v>100</v>
      </c>
      <c r="J58" s="52">
        <v>70</v>
      </c>
      <c r="K58" s="54">
        <f t="shared" si="27"/>
        <v>2.3086157539939055E-07</v>
      </c>
      <c r="L58" s="54">
        <f t="shared" si="28"/>
        <v>4.617231507987811E-07</v>
      </c>
      <c r="M58" s="55">
        <v>70</v>
      </c>
      <c r="N58" s="54">
        <f t="shared" si="29"/>
        <v>2.3086157539939057E-05</v>
      </c>
      <c r="O58" s="54">
        <f t="shared" si="30"/>
        <v>4.617231507987811E-05</v>
      </c>
      <c r="P58" s="52">
        <v>1.5</v>
      </c>
      <c r="Q58" s="56">
        <f t="shared" si="31"/>
        <v>3.462923630990858E-05</v>
      </c>
      <c r="R58" s="52">
        <v>0.0003</v>
      </c>
      <c r="S58" s="63">
        <f t="shared" si="32"/>
        <v>0.15390771693292707</v>
      </c>
      <c r="T58" s="57"/>
      <c r="U58" s="58">
        <f t="shared" si="33"/>
        <v>2.3086157539939057E-05</v>
      </c>
      <c r="V58" s="58">
        <f t="shared" si="34"/>
        <v>0</v>
      </c>
      <c r="W58" s="59">
        <f t="shared" si="35"/>
        <v>1</v>
      </c>
    </row>
    <row r="59" spans="1:23" ht="12.75">
      <c r="A59" s="60" t="s">
        <v>32</v>
      </c>
      <c r="B59" s="19" t="s">
        <v>25</v>
      </c>
      <c r="C59" s="41"/>
      <c r="D59" s="21"/>
      <c r="E59" s="21"/>
      <c r="F59" s="42">
        <f>(D59*E59)/(52*10)</f>
        <v>0</v>
      </c>
      <c r="G59" s="21"/>
      <c r="H59" s="42"/>
      <c r="I59" s="21"/>
      <c r="J59" s="21"/>
      <c r="K59" s="23"/>
      <c r="L59" s="43"/>
      <c r="M59" s="23"/>
      <c r="N59" s="23"/>
      <c r="O59" s="23"/>
      <c r="P59" s="21"/>
      <c r="Q59" s="46"/>
      <c r="R59" s="21"/>
      <c r="S59" s="47"/>
      <c r="T59" s="48"/>
      <c r="U59" s="48"/>
      <c r="V59" s="49"/>
      <c r="W59" s="64"/>
    </row>
    <row r="60" spans="1:23" ht="12.75">
      <c r="A60" s="60"/>
      <c r="B60" s="19" t="s">
        <v>26</v>
      </c>
      <c r="C60" s="41"/>
      <c r="D60" s="21"/>
      <c r="E60" s="21"/>
      <c r="F60" s="42">
        <f>(D60*E60)/(52*20)</f>
        <v>0</v>
      </c>
      <c r="G60" s="21"/>
      <c r="H60" s="42"/>
      <c r="I60" s="21"/>
      <c r="J60" s="21"/>
      <c r="K60" s="23"/>
      <c r="L60" s="23"/>
      <c r="M60" s="23"/>
      <c r="N60" s="23"/>
      <c r="O60" s="23"/>
      <c r="P60" s="21"/>
      <c r="Q60" s="46"/>
      <c r="R60" s="21"/>
      <c r="S60" s="47"/>
      <c r="T60" s="48"/>
      <c r="U60" s="48"/>
      <c r="V60" s="49"/>
      <c r="W60" s="64"/>
    </row>
    <row r="61" spans="1:23" ht="12.75">
      <c r="A61" s="62"/>
      <c r="B61" s="32" t="s">
        <v>27</v>
      </c>
      <c r="C61" s="51"/>
      <c r="D61" s="52"/>
      <c r="E61" s="52"/>
      <c r="F61" s="53">
        <f>(D61*E61)/(52*35)</f>
        <v>0</v>
      </c>
      <c r="G61" s="52"/>
      <c r="H61" s="53"/>
      <c r="I61" s="52"/>
      <c r="J61" s="52"/>
      <c r="K61" s="23"/>
      <c r="L61" s="54"/>
      <c r="M61" s="54"/>
      <c r="N61" s="54"/>
      <c r="O61" s="23"/>
      <c r="P61" s="21"/>
      <c r="Q61" s="56"/>
      <c r="R61" s="52"/>
      <c r="S61" s="47"/>
      <c r="T61" s="48"/>
      <c r="U61" s="48"/>
      <c r="V61" s="49"/>
      <c r="W61" s="66"/>
    </row>
    <row r="62" spans="1:23" ht="12.75">
      <c r="A62" s="60" t="s">
        <v>33</v>
      </c>
      <c r="B62" s="19" t="s">
        <v>25</v>
      </c>
      <c r="C62" s="41">
        <v>100</v>
      </c>
      <c r="D62" s="21">
        <v>16</v>
      </c>
      <c r="E62" s="21">
        <v>10</v>
      </c>
      <c r="F62" s="42">
        <f>(D62*E62)/(52*10)</f>
        <v>0.3076923076923077</v>
      </c>
      <c r="G62" s="21">
        <v>10</v>
      </c>
      <c r="H62" s="42">
        <f>G62/(14*7)</f>
        <v>0.10204081632653061</v>
      </c>
      <c r="I62" s="21">
        <v>100</v>
      </c>
      <c r="J62" s="21">
        <v>39</v>
      </c>
      <c r="K62" s="43">
        <f aca="true" t="shared" si="36" ref="K62:K67">(I62*H62*10^-6*D62*E62)/(J62*52*70)</f>
        <v>1.150079643015279E-08</v>
      </c>
      <c r="L62" s="43">
        <f aca="true" t="shared" si="37" ref="L62:L67">(H62*I62*10^-6*D62*E62)/(J62*52*E62)</f>
        <v>8.050557501106952E-08</v>
      </c>
      <c r="M62" s="44">
        <v>70</v>
      </c>
      <c r="N62" s="23">
        <f aca="true" t="shared" si="38" ref="N62:N67">C62*K62</f>
        <v>1.150079643015279E-06</v>
      </c>
      <c r="O62" s="43">
        <f aca="true" t="shared" si="39" ref="O62:O67">C62*L62</f>
        <v>8.050557501106951E-06</v>
      </c>
      <c r="P62" s="45">
        <v>1.5</v>
      </c>
      <c r="Q62" s="46">
        <f aca="true" t="shared" si="40" ref="Q62:Q67">P62*N62</f>
        <v>1.7251194645229184E-06</v>
      </c>
      <c r="R62" s="21">
        <v>0.0003</v>
      </c>
      <c r="S62" s="61">
        <f aca="true" t="shared" si="41" ref="S62:S67">O62/R62</f>
        <v>0.026835191670356504</v>
      </c>
      <c r="T62" s="68"/>
      <c r="U62" s="69">
        <f aca="true" t="shared" si="42" ref="U62:U67">N62</f>
        <v>1.150079643015279E-06</v>
      </c>
      <c r="V62" s="69">
        <f>N86</f>
        <v>0</v>
      </c>
      <c r="W62" s="50">
        <f>(N62-N86)/N62</f>
        <v>1</v>
      </c>
    </row>
    <row r="63" spans="1:23" ht="12.75">
      <c r="A63" s="60" t="s">
        <v>34</v>
      </c>
      <c r="B63" s="19" t="s">
        <v>26</v>
      </c>
      <c r="C63" s="41">
        <v>100</v>
      </c>
      <c r="D63" s="21">
        <v>16</v>
      </c>
      <c r="E63" s="21">
        <v>20</v>
      </c>
      <c r="F63" s="42">
        <f>(D63*E63)/(52*20)</f>
        <v>0.3076923076923077</v>
      </c>
      <c r="G63" s="21">
        <v>20</v>
      </c>
      <c r="H63" s="42">
        <f>G63/(16*7)</f>
        <v>0.17857142857142858</v>
      </c>
      <c r="I63" s="21">
        <v>100</v>
      </c>
      <c r="J63" s="21">
        <v>61</v>
      </c>
      <c r="K63" s="23">
        <f t="shared" si="36"/>
        <v>2.5735388733046817E-08</v>
      </c>
      <c r="L63" s="23">
        <f t="shared" si="37"/>
        <v>9.007386056566386E-08</v>
      </c>
      <c r="M63" s="44">
        <v>70</v>
      </c>
      <c r="N63" s="23">
        <f t="shared" si="38"/>
        <v>2.573538873304682E-06</v>
      </c>
      <c r="O63" s="23">
        <f t="shared" si="39"/>
        <v>9.007386056566386E-06</v>
      </c>
      <c r="P63" s="21">
        <v>1.5</v>
      </c>
      <c r="Q63" s="46">
        <f t="shared" si="40"/>
        <v>3.860308309957022E-06</v>
      </c>
      <c r="R63" s="21">
        <v>0.0003</v>
      </c>
      <c r="S63" s="47">
        <f t="shared" si="41"/>
        <v>0.03002462018855462</v>
      </c>
      <c r="T63" s="48"/>
      <c r="U63" s="49">
        <f t="shared" si="42"/>
        <v>2.573538873304682E-06</v>
      </c>
      <c r="V63" s="49">
        <f>N87</f>
        <v>0</v>
      </c>
      <c r="W63" s="50">
        <f>(N63-N87)/N63</f>
        <v>1</v>
      </c>
    </row>
    <row r="64" spans="1:23" ht="12.75">
      <c r="A64" s="62"/>
      <c r="B64" s="32" t="s">
        <v>27</v>
      </c>
      <c r="C64" s="41">
        <v>100</v>
      </c>
      <c r="D64" s="52">
        <v>50</v>
      </c>
      <c r="E64" s="52">
        <v>35</v>
      </c>
      <c r="F64" s="53">
        <f>(D64*E64)/(52*35)</f>
        <v>0.9615384615384616</v>
      </c>
      <c r="G64" s="52">
        <v>40</v>
      </c>
      <c r="H64" s="53">
        <f>G64/(17*7)</f>
        <v>0.33613445378151263</v>
      </c>
      <c r="I64" s="52">
        <v>100</v>
      </c>
      <c r="J64" s="52">
        <v>70</v>
      </c>
      <c r="K64" s="54">
        <f t="shared" si="36"/>
        <v>2.3086157539939055E-07</v>
      </c>
      <c r="L64" s="54">
        <f t="shared" si="37"/>
        <v>4.617231507987811E-07</v>
      </c>
      <c r="M64" s="55">
        <v>70</v>
      </c>
      <c r="N64" s="54">
        <f t="shared" si="38"/>
        <v>2.3086157539939057E-05</v>
      </c>
      <c r="O64" s="54">
        <f t="shared" si="39"/>
        <v>4.617231507987811E-05</v>
      </c>
      <c r="P64" s="52">
        <v>1.5</v>
      </c>
      <c r="Q64" s="56">
        <f t="shared" si="40"/>
        <v>3.462923630990858E-05</v>
      </c>
      <c r="R64" s="52">
        <v>0.0003</v>
      </c>
      <c r="S64" s="47">
        <f t="shared" si="41"/>
        <v>0.15390771693292707</v>
      </c>
      <c r="T64" s="57"/>
      <c r="U64" s="58">
        <f t="shared" si="42"/>
        <v>2.3086157539939057E-05</v>
      </c>
      <c r="V64" s="58">
        <f>N88</f>
        <v>0</v>
      </c>
      <c r="W64" s="59">
        <f>(N64-N88)/N64</f>
        <v>1</v>
      </c>
    </row>
    <row r="65" spans="1:23" ht="12.75">
      <c r="A65" s="60" t="s">
        <v>35</v>
      </c>
      <c r="B65" s="19" t="s">
        <v>25</v>
      </c>
      <c r="C65" s="67">
        <v>152</v>
      </c>
      <c r="D65" s="21">
        <v>16</v>
      </c>
      <c r="E65" s="21">
        <v>10</v>
      </c>
      <c r="F65" s="42">
        <f>(D65*E65)/(52*10)</f>
        <v>0.3076923076923077</v>
      </c>
      <c r="G65" s="21">
        <v>10</v>
      </c>
      <c r="H65" s="42">
        <f>G65/(14*7)</f>
        <v>0.10204081632653061</v>
      </c>
      <c r="I65" s="21">
        <v>100</v>
      </c>
      <c r="J65" s="21">
        <v>39</v>
      </c>
      <c r="K65" s="43">
        <f t="shared" si="36"/>
        <v>1.150079643015279E-08</v>
      </c>
      <c r="L65" s="43">
        <f t="shared" si="37"/>
        <v>8.050557501106952E-08</v>
      </c>
      <c r="M65" s="44">
        <v>70</v>
      </c>
      <c r="N65" s="23">
        <f t="shared" si="38"/>
        <v>1.748121057383224E-06</v>
      </c>
      <c r="O65" s="43">
        <f t="shared" si="39"/>
        <v>1.2236847401682566E-05</v>
      </c>
      <c r="P65" s="45">
        <v>1.5</v>
      </c>
      <c r="Q65" s="46">
        <f t="shared" si="40"/>
        <v>2.622181586074836E-06</v>
      </c>
      <c r="R65" s="21">
        <v>0.0003</v>
      </c>
      <c r="S65" s="61">
        <f t="shared" si="41"/>
        <v>0.04078949133894189</v>
      </c>
      <c r="T65" s="48"/>
      <c r="U65" s="49">
        <f t="shared" si="42"/>
        <v>1.748121057383224E-06</v>
      </c>
      <c r="V65" s="49">
        <f>N90</f>
        <v>0</v>
      </c>
      <c r="W65" s="50">
        <f>(N65-N90)/N65</f>
        <v>1</v>
      </c>
    </row>
    <row r="66" spans="1:23" ht="12.75">
      <c r="A66" s="60" t="s">
        <v>36</v>
      </c>
      <c r="B66" s="19" t="s">
        <v>26</v>
      </c>
      <c r="C66" s="41">
        <v>152</v>
      </c>
      <c r="D66" s="21">
        <v>16</v>
      </c>
      <c r="E66" s="21">
        <v>20</v>
      </c>
      <c r="F66" s="42">
        <f>(D66*E66)/(52*20)</f>
        <v>0.3076923076923077</v>
      </c>
      <c r="G66" s="21">
        <v>20</v>
      </c>
      <c r="H66" s="42">
        <f>G66/(16*7)</f>
        <v>0.17857142857142858</v>
      </c>
      <c r="I66" s="21">
        <v>100</v>
      </c>
      <c r="J66" s="21">
        <v>61</v>
      </c>
      <c r="K66" s="23">
        <f t="shared" si="36"/>
        <v>2.5735388733046817E-08</v>
      </c>
      <c r="L66" s="23">
        <f t="shared" si="37"/>
        <v>9.007386056566386E-08</v>
      </c>
      <c r="M66" s="44">
        <v>70</v>
      </c>
      <c r="N66" s="23">
        <f t="shared" si="38"/>
        <v>3.911779087423116E-06</v>
      </c>
      <c r="O66" s="23">
        <f t="shared" si="39"/>
        <v>1.3691226805980907E-05</v>
      </c>
      <c r="P66" s="21">
        <v>1.5</v>
      </c>
      <c r="Q66" s="46">
        <f t="shared" si="40"/>
        <v>5.867668631134675E-06</v>
      </c>
      <c r="R66" s="21">
        <v>0.0003</v>
      </c>
      <c r="S66" s="47">
        <f t="shared" si="41"/>
        <v>0.04563742268660303</v>
      </c>
      <c r="T66" s="48"/>
      <c r="U66" s="49">
        <f t="shared" si="42"/>
        <v>3.911779087423116E-06</v>
      </c>
      <c r="V66" s="49">
        <f>N91</f>
        <v>0</v>
      </c>
      <c r="W66" s="50">
        <f>(N66-N91)/N66</f>
        <v>1</v>
      </c>
    </row>
    <row r="67" spans="1:23" ht="12.75">
      <c r="A67" s="62"/>
      <c r="B67" s="32" t="s">
        <v>27</v>
      </c>
      <c r="C67" s="51">
        <v>152</v>
      </c>
      <c r="D67" s="52">
        <v>50</v>
      </c>
      <c r="E67" s="52">
        <v>35</v>
      </c>
      <c r="F67" s="53">
        <f>(D67*E67)/(52*35)</f>
        <v>0.9615384615384616</v>
      </c>
      <c r="G67" s="52">
        <v>40</v>
      </c>
      <c r="H67" s="53">
        <f>G67/(17*7)</f>
        <v>0.33613445378151263</v>
      </c>
      <c r="I67" s="52">
        <v>100</v>
      </c>
      <c r="J67" s="52">
        <v>70</v>
      </c>
      <c r="K67" s="54">
        <f t="shared" si="36"/>
        <v>2.3086157539939055E-07</v>
      </c>
      <c r="L67" s="54">
        <f t="shared" si="37"/>
        <v>4.617231507987811E-07</v>
      </c>
      <c r="M67" s="55">
        <v>70</v>
      </c>
      <c r="N67" s="54">
        <f t="shared" si="38"/>
        <v>3.509095946070737E-05</v>
      </c>
      <c r="O67" s="54">
        <f t="shared" si="39"/>
        <v>7.018191892141473E-05</v>
      </c>
      <c r="P67" s="52">
        <v>1.5</v>
      </c>
      <c r="Q67" s="56">
        <f t="shared" si="40"/>
        <v>5.263643919106105E-05</v>
      </c>
      <c r="R67" s="52">
        <v>0.0003</v>
      </c>
      <c r="S67" s="63">
        <f t="shared" si="41"/>
        <v>0.23393972973804913</v>
      </c>
      <c r="T67" s="57"/>
      <c r="U67" s="58">
        <f t="shared" si="42"/>
        <v>3.509095946070737E-05</v>
      </c>
      <c r="V67" s="58">
        <f>N92</f>
        <v>0</v>
      </c>
      <c r="W67" s="59">
        <f>(N67-N92)/N67</f>
        <v>1</v>
      </c>
    </row>
    <row r="68" spans="1:23" ht="12.75">
      <c r="A68" s="60" t="s">
        <v>36</v>
      </c>
      <c r="B68" s="19" t="s">
        <v>25</v>
      </c>
      <c r="C68" s="41"/>
      <c r="D68" s="21"/>
      <c r="E68" s="21"/>
      <c r="F68" s="42">
        <f>(D68*E68)/(52*10)</f>
        <v>0</v>
      </c>
      <c r="G68" s="21"/>
      <c r="H68" s="42"/>
      <c r="I68" s="21"/>
      <c r="J68" s="21"/>
      <c r="K68" s="23"/>
      <c r="L68" s="43"/>
      <c r="M68" s="23"/>
      <c r="N68" s="23"/>
      <c r="O68" s="23"/>
      <c r="P68" s="21"/>
      <c r="Q68" s="46"/>
      <c r="R68" s="21"/>
      <c r="S68" s="47"/>
      <c r="T68" s="48"/>
      <c r="U68" s="48"/>
      <c r="V68" s="48"/>
      <c r="W68" s="64"/>
    </row>
    <row r="69" spans="1:23" ht="12.75">
      <c r="A69" s="60"/>
      <c r="B69" s="19" t="s">
        <v>26</v>
      </c>
      <c r="C69" s="41"/>
      <c r="D69" s="21"/>
      <c r="E69" s="21"/>
      <c r="F69" s="42">
        <f>(D69*E69)/(52*20)</f>
        <v>0</v>
      </c>
      <c r="G69" s="21"/>
      <c r="H69" s="42"/>
      <c r="I69" s="21"/>
      <c r="J69" s="21"/>
      <c r="K69" s="23"/>
      <c r="L69" s="23"/>
      <c r="M69" s="23"/>
      <c r="N69" s="23"/>
      <c r="O69" s="23"/>
      <c r="P69" s="21"/>
      <c r="Q69" s="46"/>
      <c r="R69" s="21"/>
      <c r="S69" s="47"/>
      <c r="T69" s="48"/>
      <c r="U69" s="48"/>
      <c r="V69" s="48"/>
      <c r="W69" s="64"/>
    </row>
    <row r="70" spans="1:23" ht="12.75">
      <c r="A70" s="62"/>
      <c r="B70" s="32" t="s">
        <v>27</v>
      </c>
      <c r="C70" s="51"/>
      <c r="D70" s="52"/>
      <c r="E70" s="52"/>
      <c r="F70" s="53">
        <f>(D70*E70)/(52*35)</f>
        <v>0</v>
      </c>
      <c r="G70" s="52"/>
      <c r="H70" s="53"/>
      <c r="I70" s="52"/>
      <c r="J70" s="52"/>
      <c r="K70" s="23"/>
      <c r="L70" s="54"/>
      <c r="M70" s="54"/>
      <c r="N70" s="54"/>
      <c r="O70" s="23"/>
      <c r="P70" s="21"/>
      <c r="Q70" s="56"/>
      <c r="R70" s="52"/>
      <c r="S70" s="47"/>
      <c r="T70" s="48"/>
      <c r="U70" s="48"/>
      <c r="V70" s="48"/>
      <c r="W70" s="64"/>
    </row>
    <row r="71" spans="1:23" ht="12.75">
      <c r="A71" s="60" t="s">
        <v>37</v>
      </c>
      <c r="B71" s="19" t="s">
        <v>25</v>
      </c>
      <c r="C71" s="41">
        <v>82</v>
      </c>
      <c r="D71" s="21">
        <v>16</v>
      </c>
      <c r="E71" s="21">
        <v>10</v>
      </c>
      <c r="F71" s="42">
        <f>(D71*E71)/(52*10)</f>
        <v>0.3076923076923077</v>
      </c>
      <c r="G71" s="21">
        <v>10</v>
      </c>
      <c r="H71" s="42">
        <f>G71/(14*7)</f>
        <v>0.10204081632653061</v>
      </c>
      <c r="I71" s="21">
        <v>100</v>
      </c>
      <c r="J71" s="21">
        <v>39</v>
      </c>
      <c r="K71" s="43">
        <f aca="true" t="shared" si="43" ref="K71:K76">(I71*H71*10^-6*D71*E71)/(J71*52*70)</f>
        <v>1.150079643015279E-08</v>
      </c>
      <c r="L71" s="43">
        <f aca="true" t="shared" si="44" ref="L71:L76">(H71*I71*10^-6*D71*E71)/(J71*52*E71)</f>
        <v>8.050557501106952E-08</v>
      </c>
      <c r="M71" s="44">
        <v>70</v>
      </c>
      <c r="N71" s="23">
        <f aca="true" t="shared" si="45" ref="N71:N76">C71*K71</f>
        <v>9.430653072725287E-07</v>
      </c>
      <c r="O71" s="43">
        <f aca="true" t="shared" si="46" ref="O71:O76">C71*L71</f>
        <v>6.6014571509077E-06</v>
      </c>
      <c r="P71" s="45">
        <v>1.5</v>
      </c>
      <c r="Q71" s="46">
        <f aca="true" t="shared" si="47" ref="Q71:Q76">P71*N71</f>
        <v>1.414597960908793E-06</v>
      </c>
      <c r="R71" s="21">
        <v>0.0003</v>
      </c>
      <c r="S71" s="61">
        <f aca="true" t="shared" si="48" ref="S71:S76">O71/R71</f>
        <v>0.022004857169692336</v>
      </c>
      <c r="T71" s="68"/>
      <c r="U71" s="69">
        <f aca="true" t="shared" si="49" ref="U71:U76">N71</f>
        <v>9.430653072725287E-07</v>
      </c>
      <c r="V71" s="69">
        <f aca="true" t="shared" si="50" ref="V71:V76">N96</f>
        <v>0</v>
      </c>
      <c r="W71" s="70">
        <f aca="true" t="shared" si="51" ref="W71:W76">(N71-N96)/N71</f>
        <v>1</v>
      </c>
    </row>
    <row r="72" spans="1:23" ht="12.75">
      <c r="A72" s="60" t="s">
        <v>38</v>
      </c>
      <c r="B72" s="19" t="s">
        <v>26</v>
      </c>
      <c r="C72" s="41">
        <v>82</v>
      </c>
      <c r="D72" s="21">
        <v>16</v>
      </c>
      <c r="E72" s="21">
        <v>20</v>
      </c>
      <c r="F72" s="42">
        <f>(D72*E72)/(52*20)</f>
        <v>0.3076923076923077</v>
      </c>
      <c r="G72" s="21">
        <v>20</v>
      </c>
      <c r="H72" s="42">
        <f>G72/(16*7)</f>
        <v>0.17857142857142858</v>
      </c>
      <c r="I72" s="21">
        <v>100</v>
      </c>
      <c r="J72" s="21">
        <v>61</v>
      </c>
      <c r="K72" s="23">
        <f t="shared" si="43"/>
        <v>2.5735388733046817E-08</v>
      </c>
      <c r="L72" s="23">
        <f t="shared" si="44"/>
        <v>9.007386056566386E-08</v>
      </c>
      <c r="M72" s="44">
        <v>70</v>
      </c>
      <c r="N72" s="23">
        <f t="shared" si="45"/>
        <v>2.110301876109839E-06</v>
      </c>
      <c r="O72" s="23">
        <f t="shared" si="46"/>
        <v>7.386056566384437E-06</v>
      </c>
      <c r="P72" s="21">
        <v>1.5</v>
      </c>
      <c r="Q72" s="46">
        <f t="shared" si="47"/>
        <v>3.1654528141647587E-06</v>
      </c>
      <c r="R72" s="21">
        <v>0.0003</v>
      </c>
      <c r="S72" s="47">
        <f t="shared" si="48"/>
        <v>0.02462018855461479</v>
      </c>
      <c r="T72" s="48"/>
      <c r="U72" s="49">
        <f t="shared" si="49"/>
        <v>2.110301876109839E-06</v>
      </c>
      <c r="V72" s="49">
        <f t="shared" si="50"/>
        <v>0</v>
      </c>
      <c r="W72" s="50">
        <f t="shared" si="51"/>
        <v>1</v>
      </c>
    </row>
    <row r="73" spans="1:23" ht="12.75">
      <c r="A73" s="62"/>
      <c r="B73" s="32" t="s">
        <v>27</v>
      </c>
      <c r="C73" s="51">
        <v>82</v>
      </c>
      <c r="D73" s="52">
        <v>50</v>
      </c>
      <c r="E73" s="52">
        <v>35</v>
      </c>
      <c r="F73" s="53">
        <f>(D73*E73)/(52*35)</f>
        <v>0.9615384615384616</v>
      </c>
      <c r="G73" s="52">
        <v>40</v>
      </c>
      <c r="H73" s="53">
        <f>G73/(17*7)</f>
        <v>0.33613445378151263</v>
      </c>
      <c r="I73" s="52">
        <v>100</v>
      </c>
      <c r="J73" s="52">
        <v>70</v>
      </c>
      <c r="K73" s="54">
        <f t="shared" si="43"/>
        <v>2.3086157539939055E-07</v>
      </c>
      <c r="L73" s="54">
        <f t="shared" si="44"/>
        <v>4.617231507987811E-07</v>
      </c>
      <c r="M73" s="55">
        <v>70</v>
      </c>
      <c r="N73" s="54">
        <f t="shared" si="45"/>
        <v>1.8930649182750027E-05</v>
      </c>
      <c r="O73" s="54">
        <f t="shared" si="46"/>
        <v>3.7861298365500054E-05</v>
      </c>
      <c r="P73" s="52">
        <v>1.5</v>
      </c>
      <c r="Q73" s="56">
        <f t="shared" si="47"/>
        <v>2.839597377412504E-05</v>
      </c>
      <c r="R73" s="52">
        <v>0.0003</v>
      </c>
      <c r="S73" s="63">
        <f t="shared" si="48"/>
        <v>0.1262043278850002</v>
      </c>
      <c r="T73" s="57"/>
      <c r="U73" s="58">
        <f t="shared" si="49"/>
        <v>1.8930649182750027E-05</v>
      </c>
      <c r="V73" s="58">
        <f t="shared" si="50"/>
        <v>0</v>
      </c>
      <c r="W73" s="59">
        <f t="shared" si="51"/>
        <v>1</v>
      </c>
    </row>
    <row r="74" spans="1:23" ht="12.75">
      <c r="A74" s="60" t="s">
        <v>39</v>
      </c>
      <c r="B74" s="19" t="s">
        <v>25</v>
      </c>
      <c r="C74" s="67">
        <v>100</v>
      </c>
      <c r="D74" s="21">
        <v>16</v>
      </c>
      <c r="E74" s="21">
        <v>10</v>
      </c>
      <c r="F74" s="42">
        <f>(D74*E74)/(52*10)</f>
        <v>0.3076923076923077</v>
      </c>
      <c r="G74" s="21">
        <v>10</v>
      </c>
      <c r="H74" s="42">
        <f>G74/(14*7)</f>
        <v>0.10204081632653061</v>
      </c>
      <c r="I74" s="21">
        <v>100</v>
      </c>
      <c r="J74" s="21">
        <v>39</v>
      </c>
      <c r="K74" s="23">
        <f t="shared" si="43"/>
        <v>1.150079643015279E-08</v>
      </c>
      <c r="L74" s="43">
        <f t="shared" si="44"/>
        <v>8.050557501106952E-08</v>
      </c>
      <c r="M74" s="44">
        <v>70</v>
      </c>
      <c r="N74" s="23">
        <f t="shared" si="45"/>
        <v>1.150079643015279E-06</v>
      </c>
      <c r="O74" s="23">
        <f t="shared" si="46"/>
        <v>8.050557501106951E-06</v>
      </c>
      <c r="P74" s="21">
        <v>1.5</v>
      </c>
      <c r="Q74" s="46">
        <f t="shared" si="47"/>
        <v>1.7251194645229184E-06</v>
      </c>
      <c r="R74" s="21">
        <v>0.0003</v>
      </c>
      <c r="S74" s="61">
        <f t="shared" si="48"/>
        <v>0.026835191670356504</v>
      </c>
      <c r="T74" s="48"/>
      <c r="U74" s="49">
        <f t="shared" si="49"/>
        <v>1.150079643015279E-06</v>
      </c>
      <c r="V74" s="49">
        <f t="shared" si="50"/>
        <v>0</v>
      </c>
      <c r="W74" s="50">
        <f t="shared" si="51"/>
        <v>1</v>
      </c>
    </row>
    <row r="75" spans="1:23" ht="12.75">
      <c r="A75" s="60" t="s">
        <v>40</v>
      </c>
      <c r="B75" s="19" t="s">
        <v>26</v>
      </c>
      <c r="C75" s="41">
        <v>100</v>
      </c>
      <c r="D75" s="21">
        <v>16</v>
      </c>
      <c r="E75" s="21">
        <v>20</v>
      </c>
      <c r="F75" s="42">
        <f>(D75*E75)/(52*20)</f>
        <v>0.3076923076923077</v>
      </c>
      <c r="G75" s="21">
        <v>20</v>
      </c>
      <c r="H75" s="42">
        <f>G75/(16*7)</f>
        <v>0.17857142857142858</v>
      </c>
      <c r="I75" s="21">
        <v>100</v>
      </c>
      <c r="J75" s="21">
        <v>61</v>
      </c>
      <c r="K75" s="23">
        <f t="shared" si="43"/>
        <v>2.5735388733046817E-08</v>
      </c>
      <c r="L75" s="23">
        <f t="shared" si="44"/>
        <v>9.007386056566386E-08</v>
      </c>
      <c r="M75" s="44">
        <v>70</v>
      </c>
      <c r="N75" s="23">
        <f t="shared" si="45"/>
        <v>2.573538873304682E-06</v>
      </c>
      <c r="O75" s="23">
        <f t="shared" si="46"/>
        <v>9.007386056566386E-06</v>
      </c>
      <c r="P75" s="21">
        <v>1.5</v>
      </c>
      <c r="Q75" s="46">
        <f t="shared" si="47"/>
        <v>3.860308309957022E-06</v>
      </c>
      <c r="R75" s="21">
        <v>0.0003</v>
      </c>
      <c r="S75" s="47">
        <f t="shared" si="48"/>
        <v>0.03002462018855462</v>
      </c>
      <c r="T75" s="48"/>
      <c r="U75" s="49">
        <f t="shared" si="49"/>
        <v>2.573538873304682E-06</v>
      </c>
      <c r="V75" s="49">
        <f t="shared" si="50"/>
        <v>0</v>
      </c>
      <c r="W75" s="50">
        <f t="shared" si="51"/>
        <v>1</v>
      </c>
    </row>
    <row r="76" spans="1:23" ht="12.75">
      <c r="A76" s="62"/>
      <c r="B76" s="32" t="s">
        <v>27</v>
      </c>
      <c r="C76" s="51">
        <v>100</v>
      </c>
      <c r="D76" s="52">
        <v>50</v>
      </c>
      <c r="E76" s="52">
        <v>35</v>
      </c>
      <c r="F76" s="53">
        <f>(D76*E76)/(52*35)</f>
        <v>0.9615384615384616</v>
      </c>
      <c r="G76" s="52">
        <v>40</v>
      </c>
      <c r="H76" s="53">
        <f>G76/(17*7)</f>
        <v>0.33613445378151263</v>
      </c>
      <c r="I76" s="52">
        <v>100</v>
      </c>
      <c r="J76" s="52">
        <v>70</v>
      </c>
      <c r="K76" s="23">
        <f t="shared" si="43"/>
        <v>2.3086157539939055E-07</v>
      </c>
      <c r="L76" s="54">
        <f t="shared" si="44"/>
        <v>4.617231507987811E-07</v>
      </c>
      <c r="M76" s="55">
        <v>70</v>
      </c>
      <c r="N76" s="54">
        <f t="shared" si="45"/>
        <v>2.3086157539939057E-05</v>
      </c>
      <c r="O76" s="23">
        <f t="shared" si="46"/>
        <v>4.617231507987811E-05</v>
      </c>
      <c r="P76" s="52">
        <v>1.5</v>
      </c>
      <c r="Q76" s="56">
        <f t="shared" si="47"/>
        <v>3.462923630990858E-05</v>
      </c>
      <c r="R76" s="52">
        <v>0.0003</v>
      </c>
      <c r="S76" s="63">
        <f t="shared" si="48"/>
        <v>0.15390771693292707</v>
      </c>
      <c r="T76" s="57"/>
      <c r="U76" s="58">
        <f t="shared" si="49"/>
        <v>2.3086157539939057E-05</v>
      </c>
      <c r="V76" s="58">
        <f t="shared" si="50"/>
        <v>0</v>
      </c>
      <c r="W76" s="59">
        <f t="shared" si="51"/>
        <v>1</v>
      </c>
    </row>
    <row r="77" spans="1:23" ht="12.75">
      <c r="A77" s="60" t="s">
        <v>41</v>
      </c>
      <c r="B77" s="19" t="s">
        <v>25</v>
      </c>
      <c r="C77" s="41"/>
      <c r="D77" s="21"/>
      <c r="E77" s="21"/>
      <c r="F77" s="42">
        <f>(D77*E77)/(52*10)</f>
        <v>0</v>
      </c>
      <c r="G77" s="21"/>
      <c r="H77" s="42"/>
      <c r="I77" s="21"/>
      <c r="J77" s="21"/>
      <c r="K77" s="43"/>
      <c r="L77" s="43"/>
      <c r="M77" s="23"/>
      <c r="N77" s="23"/>
      <c r="O77" s="43"/>
      <c r="P77" s="21"/>
      <c r="Q77" s="46"/>
      <c r="R77" s="21"/>
      <c r="S77" s="47"/>
      <c r="T77" s="48"/>
      <c r="U77" s="48"/>
      <c r="V77" s="48"/>
      <c r="W77" s="64"/>
    </row>
    <row r="78" spans="1:23" ht="12.75">
      <c r="A78" s="60"/>
      <c r="B78" s="19" t="s">
        <v>26</v>
      </c>
      <c r="C78" s="41"/>
      <c r="D78" s="21"/>
      <c r="E78" s="21"/>
      <c r="F78" s="42">
        <f>(D78*E78)/(52*20)</f>
        <v>0</v>
      </c>
      <c r="G78" s="21"/>
      <c r="H78" s="42"/>
      <c r="I78" s="21"/>
      <c r="J78" s="21"/>
      <c r="K78" s="23"/>
      <c r="L78" s="23"/>
      <c r="M78" s="23"/>
      <c r="N78" s="23"/>
      <c r="O78" s="23"/>
      <c r="P78" s="21"/>
      <c r="Q78" s="46"/>
      <c r="R78" s="21"/>
      <c r="S78" s="47"/>
      <c r="T78" s="48"/>
      <c r="U78" s="48"/>
      <c r="V78" s="48"/>
      <c r="W78" s="64"/>
    </row>
    <row r="79" spans="1:23" ht="12.75">
      <c r="A79" s="62"/>
      <c r="B79" s="32" t="s">
        <v>27</v>
      </c>
      <c r="C79" s="51"/>
      <c r="D79" s="52"/>
      <c r="E79" s="52"/>
      <c r="F79" s="53">
        <f>(D79*E79)/(52*35)</f>
        <v>0</v>
      </c>
      <c r="G79" s="52"/>
      <c r="H79" s="53"/>
      <c r="I79" s="52"/>
      <c r="J79" s="52"/>
      <c r="K79" s="54"/>
      <c r="L79" s="54"/>
      <c r="M79" s="54"/>
      <c r="N79" s="54"/>
      <c r="O79" s="54"/>
      <c r="P79" s="21"/>
      <c r="Q79" s="56"/>
      <c r="R79" s="52"/>
      <c r="S79" s="47"/>
      <c r="T79" s="71"/>
      <c r="U79" s="71"/>
      <c r="V79" s="71"/>
      <c r="W79" s="66"/>
    </row>
    <row r="80" spans="1:23" ht="12.75">
      <c r="A80" s="60" t="s">
        <v>42</v>
      </c>
      <c r="B80" s="19" t="s">
        <v>25</v>
      </c>
      <c r="C80" s="41"/>
      <c r="D80" s="21"/>
      <c r="E80" s="21"/>
      <c r="F80" s="42">
        <f>(D80*E80)/(52*10)</f>
        <v>0</v>
      </c>
      <c r="G80" s="21"/>
      <c r="H80" s="42"/>
      <c r="I80" s="21"/>
      <c r="J80" s="21"/>
      <c r="K80" s="23"/>
      <c r="L80" s="43"/>
      <c r="M80" s="23"/>
      <c r="N80" s="23"/>
      <c r="O80" s="23"/>
      <c r="P80" s="45"/>
      <c r="Q80" s="46"/>
      <c r="R80" s="21"/>
      <c r="S80" s="61"/>
      <c r="T80" s="48"/>
      <c r="U80" s="48"/>
      <c r="V80" s="48"/>
      <c r="W80" s="64"/>
    </row>
    <row r="81" spans="1:23" ht="12.75">
      <c r="A81" s="60" t="s">
        <v>43</v>
      </c>
      <c r="B81" s="19" t="s">
        <v>26</v>
      </c>
      <c r="C81" s="41"/>
      <c r="D81" s="21"/>
      <c r="E81" s="21"/>
      <c r="F81" s="42">
        <f>(D81*E81)/(52*20)</f>
        <v>0</v>
      </c>
      <c r="G81" s="21"/>
      <c r="H81" s="42"/>
      <c r="I81" s="21"/>
      <c r="J81" s="21"/>
      <c r="K81" s="23"/>
      <c r="L81" s="23"/>
      <c r="M81" s="23"/>
      <c r="N81" s="23"/>
      <c r="O81" s="23"/>
      <c r="P81" s="21"/>
      <c r="Q81" s="46"/>
      <c r="R81" s="21"/>
      <c r="S81" s="47"/>
      <c r="T81" s="48"/>
      <c r="U81" s="48"/>
      <c r="V81" s="48"/>
      <c r="W81" s="64"/>
    </row>
    <row r="82" spans="1:23" ht="12.75">
      <c r="A82" s="62"/>
      <c r="B82" s="32" t="s">
        <v>27</v>
      </c>
      <c r="C82" s="51"/>
      <c r="D82" s="52"/>
      <c r="E82" s="52"/>
      <c r="F82" s="53">
        <f>(D82*E82)/(52*35)</f>
        <v>0</v>
      </c>
      <c r="G82" s="52"/>
      <c r="H82" s="53"/>
      <c r="I82" s="52"/>
      <c r="J82" s="52"/>
      <c r="K82" s="23"/>
      <c r="L82" s="54"/>
      <c r="M82" s="54"/>
      <c r="N82" s="54"/>
      <c r="O82" s="23"/>
      <c r="P82" s="52"/>
      <c r="Q82" s="56"/>
      <c r="R82" s="52"/>
      <c r="S82" s="47"/>
      <c r="T82" s="71"/>
      <c r="U82" s="71"/>
      <c r="V82" s="71"/>
      <c r="W82" s="66"/>
    </row>
    <row r="83" spans="1:23" ht="12.75">
      <c r="A83" s="72" t="s">
        <v>44</v>
      </c>
      <c r="B83" s="73" t="s">
        <v>25</v>
      </c>
      <c r="C83" s="67">
        <v>55</v>
      </c>
      <c r="D83" s="21">
        <v>16</v>
      </c>
      <c r="E83" s="21">
        <v>10</v>
      </c>
      <c r="F83" s="42">
        <f>(D83*E83)/(52*10)</f>
        <v>0.3076923076923077</v>
      </c>
      <c r="G83" s="21">
        <v>10</v>
      </c>
      <c r="H83" s="42">
        <f>G83/(14*7)</f>
        <v>0.10204081632653061</v>
      </c>
      <c r="I83" s="21">
        <v>100</v>
      </c>
      <c r="J83" s="21">
        <v>39</v>
      </c>
      <c r="K83" s="43">
        <f>(I83*H83*10^-6*D83*E83)/(J83*52*70)</f>
        <v>1.150079643015279E-08</v>
      </c>
      <c r="L83" s="43">
        <f>(H83*I83*10^-6*D83*E83)/(J83*52*E83)</f>
        <v>8.050557501106952E-08</v>
      </c>
      <c r="M83" s="44">
        <v>70</v>
      </c>
      <c r="N83" s="23">
        <f>C83*K83</f>
        <v>6.325438036584034E-07</v>
      </c>
      <c r="O83" s="43">
        <f>C83*L83</f>
        <v>4.4278066256088235E-06</v>
      </c>
      <c r="P83" s="45">
        <v>1.5</v>
      </c>
      <c r="Q83" s="46">
        <f>P83*N83</f>
        <v>9.488157054876051E-07</v>
      </c>
      <c r="R83" s="21">
        <v>0.0003</v>
      </c>
      <c r="S83" s="61">
        <f>O83/R83</f>
        <v>0.01475935541869608</v>
      </c>
      <c r="T83" s="48"/>
      <c r="U83" s="49">
        <f>N83</f>
        <v>6.325438036584034E-07</v>
      </c>
      <c r="V83" s="49">
        <f>N108</f>
        <v>0</v>
      </c>
      <c r="W83" s="101">
        <f>(N83-N108)/N83</f>
        <v>1</v>
      </c>
    </row>
    <row r="84" spans="1:23" ht="12.75">
      <c r="A84" s="72" t="s">
        <v>45</v>
      </c>
      <c r="B84" s="74" t="s">
        <v>26</v>
      </c>
      <c r="C84" s="41">
        <v>55</v>
      </c>
      <c r="D84" s="21">
        <v>16</v>
      </c>
      <c r="E84" s="21">
        <v>20</v>
      </c>
      <c r="F84" s="42">
        <f>(D84*E84)/(52*20)</f>
        <v>0.3076923076923077</v>
      </c>
      <c r="G84" s="21">
        <v>20</v>
      </c>
      <c r="H84" s="42">
        <f>G84/(16*7)</f>
        <v>0.17857142857142858</v>
      </c>
      <c r="I84" s="21">
        <v>100</v>
      </c>
      <c r="J84" s="21">
        <v>61</v>
      </c>
      <c r="K84" s="23">
        <f>(I84*H84*10^-6*D84*E84)/(J84*52*70)</f>
        <v>2.5735388733046817E-08</v>
      </c>
      <c r="L84" s="23">
        <f>(H84*I84*10^-6*D84*E84)/(J84*52*E84)</f>
        <v>9.007386056566386E-08</v>
      </c>
      <c r="M84" s="44">
        <v>70</v>
      </c>
      <c r="N84" s="23">
        <f>C84*K84</f>
        <v>1.4154463803175748E-06</v>
      </c>
      <c r="O84" s="23">
        <f>C84*L84</f>
        <v>4.954062331111512E-06</v>
      </c>
      <c r="P84" s="21">
        <v>1.5</v>
      </c>
      <c r="Q84" s="46">
        <f>P84*N84</f>
        <v>2.1231695704763622E-06</v>
      </c>
      <c r="R84" s="21">
        <v>0.0003</v>
      </c>
      <c r="S84" s="47">
        <f>O84/R84</f>
        <v>0.01651354110370504</v>
      </c>
      <c r="T84" s="48"/>
      <c r="U84" s="49">
        <f>N84</f>
        <v>1.4154463803175748E-06</v>
      </c>
      <c r="V84" s="49">
        <f>N109</f>
        <v>0</v>
      </c>
      <c r="W84" s="101">
        <f>(N84-N109)/N84</f>
        <v>1</v>
      </c>
    </row>
    <row r="85" spans="1:23" ht="13.5" thickBot="1">
      <c r="A85" s="75"/>
      <c r="B85" s="76" t="s">
        <v>27</v>
      </c>
      <c r="C85" s="77">
        <v>55</v>
      </c>
      <c r="D85" s="78">
        <v>50</v>
      </c>
      <c r="E85" s="78">
        <v>35</v>
      </c>
      <c r="F85" s="53">
        <f>(D85*E85)/(52*35)</f>
        <v>0.9615384615384616</v>
      </c>
      <c r="G85" s="78">
        <v>40</v>
      </c>
      <c r="H85" s="79">
        <f>G85/(17*7)</f>
        <v>0.33613445378151263</v>
      </c>
      <c r="I85" s="78">
        <v>100</v>
      </c>
      <c r="J85" s="78">
        <v>70</v>
      </c>
      <c r="K85" s="80">
        <f>(I85*H85*10^-6*D85*E85)/(J85*52*70)</f>
        <v>2.3086157539939055E-07</v>
      </c>
      <c r="L85" s="80">
        <f>(H85*I85*10^-6*D85*E85)/(J85*52*E85)</f>
        <v>4.617231507987811E-07</v>
      </c>
      <c r="M85" s="81">
        <v>70</v>
      </c>
      <c r="N85" s="82">
        <f>C85*K85</f>
        <v>1.269738664696648E-05</v>
      </c>
      <c r="O85" s="80">
        <f>C85*L85</f>
        <v>2.539477329393296E-05</v>
      </c>
      <c r="P85" s="83">
        <v>1.5</v>
      </c>
      <c r="Q85" s="84">
        <f>P85*N85</f>
        <v>1.904607997044972E-05</v>
      </c>
      <c r="R85" s="78">
        <v>0.0003</v>
      </c>
      <c r="S85" s="85">
        <f>O85/R85</f>
        <v>0.08464924431310988</v>
      </c>
      <c r="T85" s="86"/>
      <c r="U85" s="87">
        <f>N85</f>
        <v>1.269738664696648E-05</v>
      </c>
      <c r="V85" s="87">
        <f>N110</f>
        <v>0</v>
      </c>
      <c r="W85" s="102">
        <f>(N85-N110)/N85</f>
        <v>1</v>
      </c>
    </row>
    <row r="86" spans="1:17" ht="13.5" thickTop="1">
      <c r="A86" t="s">
        <v>46</v>
      </c>
      <c r="Q86" s="90"/>
    </row>
    <row r="87" spans="1:17" ht="12.75">
      <c r="A87" t="s">
        <v>47</v>
      </c>
      <c r="Q87" s="90"/>
    </row>
    <row r="88" spans="1:17" ht="12.75">
      <c r="A88" t="s">
        <v>48</v>
      </c>
      <c r="Q88" s="90"/>
    </row>
    <row r="89" spans="1:17" ht="12.75">
      <c r="A89" t="s">
        <v>53</v>
      </c>
      <c r="Q89" s="90"/>
    </row>
    <row r="90" spans="1:17" ht="12.75">
      <c r="A90" t="s">
        <v>50</v>
      </c>
      <c r="Q90" s="90"/>
    </row>
    <row r="91" ht="12.75">
      <c r="Q91" s="90"/>
    </row>
    <row r="92" ht="12.75">
      <c r="Q92" s="90"/>
    </row>
    <row r="93" ht="12.75">
      <c r="Q93" s="90"/>
    </row>
  </sheetData>
  <printOptions horizontalCentered="1"/>
  <pageMargins left="0.42" right="0.37" top="1" bottom="1" header="0.5" footer="0.5"/>
  <pageSetup fitToHeight="2" fitToWidth="1" horizontalDpi="600" verticalDpi="600" orientation="landscape" scale="62" r:id="rId1"/>
  <rowBreaks count="1" manualBreakCount="1">
    <brk id="4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Terragraphics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Terragraphics</dc:creator>
  <cp:keywords/>
  <dc:description/>
  <cp:lastModifiedBy>Terragraphics</cp:lastModifiedBy>
  <dcterms:created xsi:type="dcterms:W3CDTF">1999-01-15T22:37:29Z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