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9630" windowHeight="4725" tabRatio="950" activeTab="0"/>
  </bookViews>
  <sheets>
    <sheet name="Intro" sheetId="1" r:id="rId1"/>
    <sheet name="Requirements" sheetId="2" r:id="rId2"/>
    <sheet name="Rents and Income" sheetId="3" r:id="rId3"/>
    <sheet name="Development Costs" sheetId="4" r:id="rId4"/>
    <sheet name="Operating Expenses" sheetId="5" r:id="rId5"/>
    <sheet name="Financing Sources" sheetId="6" r:id="rId6"/>
    <sheet name="Custom Loans" sheetId="7" r:id="rId7"/>
    <sheet name="Operating Pro-Forma" sheetId="8" r:id="rId8"/>
    <sheet name="Gap Analysis" sheetId="9" r:id="rId9"/>
    <sheet name="Summary" sheetId="10" r:id="rId10"/>
  </sheets>
  <definedNames>
    <definedName name="_xlnm.Print_Area" localSheetId="3">'Development Costs'!$A$1:$F$86</definedName>
    <definedName name="_xlnm.Print_Area" localSheetId="5">'Financing Sources'!$A$1:$E$71</definedName>
    <definedName name="_xlnm.Print_Area" localSheetId="8">'Gap Analysis'!$A$1:$D$40</definedName>
    <definedName name="_xlnm.Print_Area" localSheetId="0">'Intro'!$A$1:$D$30</definedName>
    <definedName name="_xlnm.Print_Area" localSheetId="4">'Operating Expenses'!$A$1:$E$70</definedName>
    <definedName name="_xlnm.Print_Area" localSheetId="7">'Operating Pro-Forma'!$A$1:$AE$54</definedName>
    <definedName name="_xlnm.Print_Area" localSheetId="2">'Rents and Income'!$A$1:$I$42</definedName>
    <definedName name="_xlnm.Print_Area" localSheetId="1">'Requirements'!$A$1:$H$52</definedName>
    <definedName name="_xlnm.Print_Area" localSheetId="9">'Summary'!$A$1:$L$82</definedName>
    <definedName name="_xlnm.Print_Titles" localSheetId="6">'Custom Loans'!$A:$A</definedName>
    <definedName name="_xlnm.Print_Titles" localSheetId="7">'Operating Pro-Forma'!$A:$A</definedName>
    <definedName name="Section1" localSheetId="8">'Gap Analysis'!$A$1:$D$39</definedName>
    <definedName name="Section1">'Financing Sources'!$A$1:$C$100</definedName>
    <definedName name="Section2">'Operating Pro-Forma'!$A$1:$AE$50</definedName>
    <definedName name="Section3">#REF!</definedName>
  </definedNames>
  <calcPr fullCalcOnLoad="1"/>
</workbook>
</file>

<file path=xl/comments1.xml><?xml version="1.0" encoding="utf-8"?>
<comments xmlns="http://schemas.openxmlformats.org/spreadsheetml/2006/main">
  <authors>
    <author>CPD Formula Grantee</author>
  </authors>
  <commentList>
    <comment ref="E9" authorId="0">
      <text>
        <r>
          <rPr>
            <b/>
            <sz val="8"/>
            <rFont val="Tahoma"/>
            <family val="0"/>
          </rPr>
          <t>Data Entry Cell:
Project Name</t>
        </r>
      </text>
    </comment>
    <comment ref="E10" authorId="0">
      <text>
        <r>
          <rPr>
            <b/>
            <sz val="8"/>
            <rFont val="Tahoma"/>
            <family val="0"/>
          </rPr>
          <t>Data Entry Cell:
Address</t>
        </r>
      </text>
    </comment>
    <comment ref="E11" authorId="0">
      <text>
        <r>
          <rPr>
            <b/>
            <sz val="8"/>
            <rFont val="Tahoma"/>
            <family val="0"/>
          </rPr>
          <t>Data Entry Cell:
Developer</t>
        </r>
      </text>
    </comment>
    <comment ref="E12" authorId="0">
      <text>
        <r>
          <rPr>
            <b/>
            <sz val="8"/>
            <rFont val="Tahoma"/>
            <family val="0"/>
          </rPr>
          <t>Data Entry Cell:
Date of Analysis</t>
        </r>
      </text>
    </comment>
    <comment ref="E13" authorId="0">
      <text>
        <r>
          <rPr>
            <b/>
            <sz val="8"/>
            <rFont val="Tahoma"/>
            <family val="0"/>
          </rPr>
          <t>Data Entry Cell:
City</t>
        </r>
      </text>
    </comment>
    <comment ref="E14" authorId="0">
      <text>
        <r>
          <rPr>
            <b/>
            <sz val="8"/>
            <rFont val="Tahoma"/>
            <family val="0"/>
          </rPr>
          <t>Data Entry Cell:
State</t>
        </r>
      </text>
    </comment>
    <comment ref="E15" authorId="0">
      <text>
        <r>
          <rPr>
            <b/>
            <sz val="8"/>
            <rFont val="Tahoma"/>
            <family val="0"/>
          </rPr>
          <t>Data Entry Cell:
Development Type</t>
        </r>
      </text>
    </comment>
  </commentList>
</comments>
</file>

<file path=xl/comments2.xml><?xml version="1.0" encoding="utf-8"?>
<comments xmlns="http://schemas.openxmlformats.org/spreadsheetml/2006/main">
  <authors>
    <author>13026</author>
  </authors>
  <commentList>
    <comment ref="C7" authorId="0">
      <text>
        <r>
          <rPr>
            <b/>
            <sz val="10"/>
            <rFont val="Tahoma"/>
            <family val="2"/>
          </rPr>
          <t>Data Entry Cell, HOME per Unit Investment Limit (1 Bedroom)</t>
        </r>
      </text>
    </comment>
    <comment ref="B15" authorId="0">
      <text>
        <r>
          <rPr>
            <b/>
            <sz val="10"/>
            <rFont val="Tahoma"/>
            <family val="2"/>
          </rPr>
          <t>Data Entry Cell, HOME Rent Limit, Low, 1 Bedroom</t>
        </r>
      </text>
    </comment>
    <comment ref="B21" authorId="0">
      <text>
        <r>
          <rPr>
            <b/>
            <sz val="10"/>
            <rFont val="Tahoma"/>
            <family val="2"/>
          </rPr>
          <t>Data Entry Cell,
HOME Utility Allowance, 
1 Bedroom</t>
        </r>
      </text>
    </comment>
    <comment ref="E34" authorId="0">
      <text>
        <r>
          <rPr>
            <b/>
            <sz val="10"/>
            <rFont val="Tahoma"/>
            <family val="2"/>
          </rPr>
          <t>Data Entry Cell,
PJ's Required  Affordability Period (in years)</t>
        </r>
      </text>
    </comment>
    <comment ref="C8" authorId="0">
      <text>
        <r>
          <rPr>
            <b/>
            <sz val="10"/>
            <rFont val="Tahoma"/>
            <family val="2"/>
          </rPr>
          <t>Data Entry Cell, HOME per Unit Investment Limit (2 Bedroom)</t>
        </r>
      </text>
    </comment>
    <comment ref="C9" authorId="0">
      <text>
        <r>
          <rPr>
            <b/>
            <sz val="10"/>
            <rFont val="Tahoma"/>
            <family val="2"/>
          </rPr>
          <t>Data Entry Cell, HOME per Unit Investment Limit (3 Bedroom)</t>
        </r>
      </text>
    </comment>
    <comment ref="C10" authorId="0">
      <text>
        <r>
          <rPr>
            <b/>
            <sz val="10"/>
            <rFont val="Tahoma"/>
            <family val="2"/>
          </rPr>
          <t>Data Entry Cell, HOME per Unit Investment Limit (4 Bedroom)</t>
        </r>
      </text>
    </comment>
    <comment ref="C11" authorId="0">
      <text>
        <r>
          <rPr>
            <b/>
            <sz val="10"/>
            <rFont val="Tahoma"/>
            <family val="2"/>
          </rPr>
          <t>Data Entry Cell, HOME per Unit Investment Limit (5 Bedroom)</t>
        </r>
      </text>
    </comment>
    <comment ref="C15" authorId="0">
      <text>
        <r>
          <rPr>
            <b/>
            <sz val="10"/>
            <rFont val="Tahoma"/>
            <family val="2"/>
          </rPr>
          <t>Data Entry Cell, HOME Rent Limit, Low, 2 Bedroom</t>
        </r>
      </text>
    </comment>
    <comment ref="D15" authorId="0">
      <text>
        <r>
          <rPr>
            <b/>
            <sz val="10"/>
            <rFont val="Tahoma"/>
            <family val="2"/>
          </rPr>
          <t>Data Entry Cell, HOME Rent Limit, Low, 3 Bedroom</t>
        </r>
      </text>
    </comment>
    <comment ref="E15" authorId="0">
      <text>
        <r>
          <rPr>
            <b/>
            <sz val="10"/>
            <rFont val="Tahoma"/>
            <family val="2"/>
          </rPr>
          <t>Data Entry Cell, HOME Rent Limit, Low, 4 Bedroom</t>
        </r>
      </text>
    </comment>
    <comment ref="F15" authorId="0">
      <text>
        <r>
          <rPr>
            <b/>
            <sz val="10"/>
            <rFont val="Tahoma"/>
            <family val="2"/>
          </rPr>
          <t>Data Entry Cell, HOME Rent Limit, Low, 5 Bedroom</t>
        </r>
      </text>
    </comment>
    <comment ref="B17" authorId="0">
      <text>
        <r>
          <rPr>
            <b/>
            <sz val="10"/>
            <rFont val="Tahoma"/>
            <family val="2"/>
          </rPr>
          <t>Data Entry Cell, HOME Rent Limit, High, 1 Bedroom</t>
        </r>
      </text>
    </comment>
    <comment ref="C17" authorId="0">
      <text>
        <r>
          <rPr>
            <b/>
            <sz val="10"/>
            <rFont val="Tahoma"/>
            <family val="2"/>
          </rPr>
          <t>Data Entry Cell, HOME Rent Limit, High, 2 Bedroom</t>
        </r>
      </text>
    </comment>
    <comment ref="D17" authorId="0">
      <text>
        <r>
          <rPr>
            <b/>
            <sz val="10"/>
            <rFont val="Tahoma"/>
            <family val="2"/>
          </rPr>
          <t>Data Entry Cell, HOME Rent Limit, High, 3 Bedroom</t>
        </r>
      </text>
    </comment>
    <comment ref="E17" authorId="0">
      <text>
        <r>
          <rPr>
            <b/>
            <sz val="10"/>
            <rFont val="Tahoma"/>
            <family val="2"/>
          </rPr>
          <t>Data Entry Cell, HOME Rent Limit, High, 4 Bedroom</t>
        </r>
      </text>
    </comment>
    <comment ref="F17" authorId="0">
      <text>
        <r>
          <rPr>
            <b/>
            <sz val="10"/>
            <rFont val="Tahoma"/>
            <family val="2"/>
          </rPr>
          <t>Data Entry Cell, HOME Rent Limit, High, 5 Bedroom</t>
        </r>
      </text>
    </comment>
    <comment ref="E50" authorId="0">
      <text>
        <r>
          <rPr>
            <b/>
            <sz val="10"/>
            <rFont val="Tahoma"/>
            <family val="2"/>
          </rPr>
          <t>Data Entry Cell,
Other Affordable Unit Affordability Period (in years)</t>
        </r>
      </text>
    </comment>
    <comment ref="B43" authorId="0">
      <text>
        <r>
          <rPr>
            <b/>
            <sz val="10"/>
            <rFont val="Tahoma"/>
            <family val="2"/>
          </rPr>
          <t>Data Entry Cell, Other Affordable Housing Rent Limit, 
1 Bedroom</t>
        </r>
      </text>
    </comment>
    <comment ref="B47" authorId="0">
      <text>
        <r>
          <rPr>
            <b/>
            <sz val="10"/>
            <rFont val="Tahoma"/>
            <family val="2"/>
          </rPr>
          <t>Data Entry Cell,
Other Affordable Housing Utility Allowance, 
1 Bedroom</t>
        </r>
      </text>
    </comment>
    <comment ref="C43" authorId="0">
      <text>
        <r>
          <rPr>
            <b/>
            <sz val="10"/>
            <rFont val="Tahoma"/>
            <family val="2"/>
          </rPr>
          <t>Data Entry Cell, Other Affordable Housing Rent Limit, 
2 Bedroom</t>
        </r>
      </text>
    </comment>
    <comment ref="D43" authorId="0">
      <text>
        <r>
          <rPr>
            <b/>
            <sz val="10"/>
            <rFont val="Tahoma"/>
            <family val="2"/>
          </rPr>
          <t>Data Entry Cell, Other Affordable Housing Rent Limit, 
3 Bedroom</t>
        </r>
      </text>
    </comment>
    <comment ref="E43" authorId="0">
      <text>
        <r>
          <rPr>
            <b/>
            <sz val="10"/>
            <rFont val="Tahoma"/>
            <family val="2"/>
          </rPr>
          <t>Data Entry Cell, Other Affordable Housing Rent Limit, 
4 Bedroom</t>
        </r>
      </text>
    </comment>
    <comment ref="F43" authorId="0">
      <text>
        <r>
          <rPr>
            <b/>
            <sz val="10"/>
            <rFont val="Tahoma"/>
            <family val="2"/>
          </rPr>
          <t>Data Entry Cell, Other Affordable Housing Rent Limit, 
5 Bedroom</t>
        </r>
      </text>
    </comment>
    <comment ref="C21" authorId="0">
      <text>
        <r>
          <rPr>
            <b/>
            <sz val="10"/>
            <rFont val="Tahoma"/>
            <family val="2"/>
          </rPr>
          <t>Data Entry Cell,
HOME Utility Allowance, 
2 Bedroom</t>
        </r>
      </text>
    </comment>
    <comment ref="D21" authorId="0">
      <text>
        <r>
          <rPr>
            <b/>
            <sz val="10"/>
            <rFont val="Tahoma"/>
            <family val="2"/>
          </rPr>
          <t>Data Entry Cell,
HOME Utility Allowance, 
3 Bedroom</t>
        </r>
      </text>
    </comment>
    <comment ref="E21" authorId="0">
      <text>
        <r>
          <rPr>
            <b/>
            <sz val="10"/>
            <rFont val="Tahoma"/>
            <family val="2"/>
          </rPr>
          <t>Data Entry Cell,
HOME Utility Allowance, 
4 Bedroom</t>
        </r>
      </text>
    </comment>
    <comment ref="F21" authorId="0">
      <text>
        <r>
          <rPr>
            <b/>
            <sz val="10"/>
            <rFont val="Tahoma"/>
            <family val="2"/>
          </rPr>
          <t>Data Entry Cell,
HOME Utility Allowance, 
5 Bedroom</t>
        </r>
      </text>
    </comment>
    <comment ref="C47" authorId="0">
      <text>
        <r>
          <rPr>
            <b/>
            <sz val="10"/>
            <rFont val="Tahoma"/>
            <family val="2"/>
          </rPr>
          <t>Data Entry Cell,
Other Affordable Housing Utility Allowance, 
2 Bedroom</t>
        </r>
      </text>
    </comment>
    <comment ref="D47" authorId="0">
      <text>
        <r>
          <rPr>
            <b/>
            <sz val="10"/>
            <rFont val="Tahoma"/>
            <family val="2"/>
          </rPr>
          <t>Data Entry Cell,
Other Affordable Housing Utility Allowance, 
3 Bedroom</t>
        </r>
      </text>
    </comment>
    <comment ref="E47" authorId="0">
      <text>
        <r>
          <rPr>
            <b/>
            <sz val="10"/>
            <rFont val="Tahoma"/>
            <family val="2"/>
          </rPr>
          <t>Data Entry Cell,
Other Affordable Housing Utility Allowance, 
4 Bedroom</t>
        </r>
      </text>
    </comment>
    <comment ref="F47" authorId="0">
      <text>
        <r>
          <rPr>
            <b/>
            <sz val="10"/>
            <rFont val="Tahoma"/>
            <family val="2"/>
          </rPr>
          <t>Data Entry Cell,
Other Affordable Housing Utility Allowance, 
5 Bedroom</t>
        </r>
      </text>
    </comment>
    <comment ref="A24" authorId="0">
      <text>
        <r>
          <rPr>
            <b/>
            <sz val="10"/>
            <rFont val="Tahoma"/>
            <family val="2"/>
          </rPr>
          <t>Data Entry Note: Use the dropdown menu to select the HOME-Eligible Activity for your project.  Your selection will help to determine the HOME Required Affordability Period.
Users unable to use the drop down menu can enter the project's HOME-Eligible Activity code in cell D24.  For rehabilitation or acquisition or existing housing, enter 1.  For refinance of rehabilitiation, enter 2.  For new construction or acquisition of new housing, enter 3.  Since a dropdown menu blocks cell D24, use the arrow keys on your keyboard to access the cell.
Alternatively, enter the HOME Required Affordability Period directly into cell E32.</t>
        </r>
      </text>
    </comment>
    <comment ref="A28" authorId="0">
      <text>
        <r>
          <rPr>
            <b/>
            <sz val="10"/>
            <rFont val="Tahoma"/>
            <family val="2"/>
          </rPr>
          <t>Data Entry Note:  Use the dropdown menu to select the Average Per-Unit HOME Subsidy for your project.  Your selection will help to determine the HOME Required Affordability Period.
Users unable to use the drop down menu can enter the project's Average Per-Unit HOME Subsidy code in cell D29.  For less than $15,000, enter 1.  For $15,000-$40,000, enter 2.  For more than $40,000, enter 3.  Since a dropdown menu blocks cell D29, use the arrow keys on your keyboard to access the cell.
Alternatively, enter the HOME Required Affordability Period directly into cell E32.</t>
        </r>
      </text>
    </comment>
    <comment ref="D39" authorId="0">
      <text>
        <r>
          <rPr>
            <b/>
            <sz val="10"/>
            <rFont val="Tahoma"/>
            <family val="2"/>
          </rPr>
          <t>Data Entry Cell, Other Affordable Housing Program Name</t>
        </r>
      </text>
    </comment>
    <comment ref="C6" authorId="0">
      <text>
        <r>
          <rPr>
            <b/>
            <sz val="10"/>
            <rFont val="Tahoma"/>
            <family val="2"/>
          </rPr>
          <t>Data Entry Cell, HOME per Unit Investment Limit (0 Bedroom)</t>
        </r>
      </text>
    </comment>
    <comment ref="A15" authorId="0">
      <text>
        <r>
          <rPr>
            <b/>
            <sz val="10"/>
            <rFont val="Tahoma"/>
            <family val="2"/>
          </rPr>
          <t>Data Entry Cell, HOME Rent Limit, Low, 0 Bedroom</t>
        </r>
      </text>
    </comment>
    <comment ref="A17" authorId="0">
      <text>
        <r>
          <rPr>
            <b/>
            <sz val="10"/>
            <rFont val="Tahoma"/>
            <family val="2"/>
          </rPr>
          <t>Data Entry Cell, HOME Rent Limit, High, 0 Bedroom</t>
        </r>
      </text>
    </comment>
    <comment ref="A21" authorId="0">
      <text>
        <r>
          <rPr>
            <b/>
            <sz val="10"/>
            <rFont val="Tahoma"/>
            <family val="2"/>
          </rPr>
          <t>Data Entry Cell,
HOME Utility Allowance, 
0 Bedroom</t>
        </r>
      </text>
    </comment>
    <comment ref="A47" authorId="0">
      <text>
        <r>
          <rPr>
            <b/>
            <sz val="10"/>
            <rFont val="Tahoma"/>
            <family val="2"/>
          </rPr>
          <t>Data Entry Cell,
Other Affordable Housing Utility Allowance, 
0 Bedroom</t>
        </r>
      </text>
    </comment>
    <comment ref="A43" authorId="0">
      <text>
        <r>
          <rPr>
            <b/>
            <sz val="10"/>
            <rFont val="Tahoma"/>
            <family val="2"/>
          </rPr>
          <t>Data Entry Cell, Other Affordable Housing Rent Limit, 
0 Bedroom</t>
        </r>
      </text>
    </comment>
  </commentList>
</comments>
</file>

<file path=xl/comments3.xml><?xml version="1.0" encoding="utf-8"?>
<comments xmlns="http://schemas.openxmlformats.org/spreadsheetml/2006/main">
  <authors>
    <author>13026</author>
    <author>ICF</author>
  </authors>
  <commentList>
    <comment ref="B9" authorId="0">
      <text>
        <r>
          <rPr>
            <b/>
            <sz val="10"/>
            <rFont val="Tahoma"/>
            <family val="2"/>
          </rPr>
          <t>Data Entry Cell, Number of Units, High Home, 1 Bedroom</t>
        </r>
      </text>
    </comment>
    <comment ref="B10" authorId="0">
      <text>
        <r>
          <rPr>
            <b/>
            <sz val="10"/>
            <rFont val="Tahoma"/>
            <family val="2"/>
          </rPr>
          <t>Data Entry Cell, Number of Units, Low HOME, 1 Bedroom</t>
        </r>
      </text>
    </comment>
    <comment ref="B11" authorId="0">
      <text>
        <r>
          <rPr>
            <b/>
            <sz val="10"/>
            <rFont val="Tahoma"/>
            <family val="2"/>
          </rPr>
          <t>Data Entry Cell, Number of Units, Market Rate, 1 Bedroom</t>
        </r>
      </text>
    </comment>
    <comment ref="B12" authorId="0">
      <text>
        <r>
          <rPr>
            <b/>
            <sz val="10"/>
            <rFont val="Tahoma"/>
            <family val="2"/>
          </rPr>
          <t>Data Entry Cell, Number of Bedrooms, Other Units, 1 Bedroom</t>
        </r>
      </text>
    </comment>
    <comment ref="B13" authorId="0">
      <text>
        <r>
          <rPr>
            <b/>
            <sz val="10"/>
            <rFont val="Tahoma"/>
            <family val="2"/>
          </rPr>
          <t>Data Entry Cell, Number of Units, High HOME, 2 Bedroom</t>
        </r>
      </text>
    </comment>
    <comment ref="B14" authorId="0">
      <text>
        <r>
          <rPr>
            <b/>
            <sz val="10"/>
            <rFont val="Tahoma"/>
            <family val="2"/>
          </rPr>
          <t>Data Entry Cell, Number of Units, Low HOME, 2 Bedrooms</t>
        </r>
      </text>
    </comment>
    <comment ref="B15" authorId="0">
      <text>
        <r>
          <rPr>
            <b/>
            <sz val="10"/>
            <rFont val="Tahoma"/>
            <family val="2"/>
          </rPr>
          <t>Data Entry Cell, Number of Units, Market Rate, 2 Bedrooms</t>
        </r>
      </text>
    </comment>
    <comment ref="B16" authorId="0">
      <text>
        <r>
          <rPr>
            <b/>
            <sz val="10"/>
            <rFont val="Tahoma"/>
            <family val="2"/>
          </rPr>
          <t>Data Entry Cell, Number of Units, Other Units, 2 Bedroom</t>
        </r>
      </text>
    </comment>
    <comment ref="B17" authorId="0">
      <text>
        <r>
          <rPr>
            <b/>
            <sz val="10"/>
            <rFont val="Tahoma"/>
            <family val="2"/>
          </rPr>
          <t>Data Entry Cell, Number of Units, High HOME, 3 Bedroom</t>
        </r>
      </text>
    </comment>
    <comment ref="B18" authorId="0">
      <text>
        <r>
          <rPr>
            <b/>
            <sz val="10"/>
            <rFont val="Tahoma"/>
            <family val="2"/>
          </rPr>
          <t>Data Entry Cell, Number of Units, Low HOME, 3 Bedrooms</t>
        </r>
      </text>
    </comment>
    <comment ref="B19" authorId="0">
      <text>
        <r>
          <rPr>
            <b/>
            <sz val="10"/>
            <rFont val="Tahoma"/>
            <family val="2"/>
          </rPr>
          <t>Data Entry Cell, Number of Units, Market Rate, 3 Bedroom</t>
        </r>
      </text>
    </comment>
    <comment ref="B21" authorId="0">
      <text>
        <r>
          <rPr>
            <b/>
            <sz val="10"/>
            <rFont val="Tahoma"/>
            <family val="2"/>
          </rPr>
          <t>Data Entry Cell, Number of Units, High HOME, 4 Bedrooms</t>
        </r>
      </text>
    </comment>
    <comment ref="B20" authorId="0">
      <text>
        <r>
          <rPr>
            <b/>
            <sz val="10"/>
            <rFont val="Tahoma"/>
            <family val="2"/>
          </rPr>
          <t>Data Entry Cell, Number of Units, Other Units, 3 Bedroom</t>
        </r>
      </text>
    </comment>
    <comment ref="B22" authorId="0">
      <text>
        <r>
          <rPr>
            <b/>
            <sz val="10"/>
            <rFont val="Tahoma"/>
            <family val="2"/>
          </rPr>
          <t>Data Entry Cell, Number of Units, Low HOME, 4 Bedrooms</t>
        </r>
      </text>
    </comment>
    <comment ref="B23" authorId="0">
      <text>
        <r>
          <rPr>
            <b/>
            <sz val="10"/>
            <rFont val="Tahoma"/>
            <family val="2"/>
          </rPr>
          <t>Data Entry Cell, Number of Units, Market Rate, 4 Bedrooms</t>
        </r>
      </text>
    </comment>
    <comment ref="B24" authorId="0">
      <text>
        <r>
          <rPr>
            <b/>
            <sz val="10"/>
            <rFont val="Tahoma"/>
            <family val="2"/>
          </rPr>
          <t>Data Entry Cell, Number of Units, Other Units, 4 Bedrooms</t>
        </r>
      </text>
    </comment>
    <comment ref="B25" authorId="0">
      <text>
        <r>
          <rPr>
            <b/>
            <sz val="10"/>
            <rFont val="Tahoma"/>
            <family val="2"/>
          </rPr>
          <t>Data Entry Cell, Number of Units, High HOME, 5 Bedrooms</t>
        </r>
      </text>
    </comment>
    <comment ref="B26" authorId="0">
      <text>
        <r>
          <rPr>
            <b/>
            <sz val="10"/>
            <rFont val="Tahoma"/>
            <family val="2"/>
          </rPr>
          <t>Data Entry Cell, Number of Units, Low HOME, 5 Bedrooms</t>
        </r>
      </text>
    </comment>
    <comment ref="B27" authorId="0">
      <text>
        <r>
          <rPr>
            <b/>
            <sz val="10"/>
            <rFont val="Tahoma"/>
            <family val="2"/>
          </rPr>
          <t>Data Entry Cell, Number of Units, Market Rate, 5 Bedrooms</t>
        </r>
      </text>
    </comment>
    <comment ref="B28" authorId="0">
      <text>
        <r>
          <rPr>
            <b/>
            <sz val="10"/>
            <rFont val="Tahoma"/>
            <family val="2"/>
          </rPr>
          <t>Data Entry Cell, Number of Units, Other Units, 5 Bedrooms</t>
        </r>
      </text>
    </comment>
    <comment ref="C9" authorId="0">
      <text>
        <r>
          <rPr>
            <b/>
            <sz val="10"/>
            <rFont val="Tahoma"/>
            <family val="2"/>
          </rPr>
          <t>Data Entry Cell, Sq. Footage per Unit, High Home, 1 Bedroom</t>
        </r>
      </text>
    </comment>
    <comment ref="C10" authorId="0">
      <text>
        <r>
          <rPr>
            <b/>
            <sz val="10"/>
            <rFont val="Tahoma"/>
            <family val="2"/>
          </rPr>
          <t>Data Entry Cell, Sq. Footage per Unit, Low HOME, 1 Bedroom</t>
        </r>
      </text>
    </comment>
    <comment ref="C11" authorId="0">
      <text>
        <r>
          <rPr>
            <b/>
            <sz val="10"/>
            <rFont val="Tahoma"/>
            <family val="2"/>
          </rPr>
          <t>Data Entry Cell, Sq. Footage per Unit, Market Rate, 1 Bedroom</t>
        </r>
      </text>
    </comment>
    <comment ref="C12" authorId="0">
      <text>
        <r>
          <rPr>
            <b/>
            <sz val="10"/>
            <rFont val="Tahoma"/>
            <family val="2"/>
          </rPr>
          <t>Data Entry Cell, Sq. Footage per Unit, Other Units, 1 Bedroom</t>
        </r>
      </text>
    </comment>
    <comment ref="C13" authorId="0">
      <text>
        <r>
          <rPr>
            <b/>
            <sz val="10"/>
            <rFont val="Tahoma"/>
            <family val="2"/>
          </rPr>
          <t>Data Entry Cell, Sq. Footage per Unit, High HOME, 2 Bedroom</t>
        </r>
      </text>
    </comment>
    <comment ref="C14" authorId="0">
      <text>
        <r>
          <rPr>
            <b/>
            <sz val="10"/>
            <rFont val="Tahoma"/>
            <family val="2"/>
          </rPr>
          <t>Data Entry Cell, Sq. Footage per Unit, Low HOME, 2 Bedrooms</t>
        </r>
      </text>
    </comment>
    <comment ref="C15" authorId="0">
      <text>
        <r>
          <rPr>
            <b/>
            <sz val="10"/>
            <rFont val="Tahoma"/>
            <family val="2"/>
          </rPr>
          <t>Data Entry Cell, Sq. Footage per Unit, Market Rate, 2 Bedrooms</t>
        </r>
      </text>
    </comment>
    <comment ref="C16" authorId="0">
      <text>
        <r>
          <rPr>
            <b/>
            <sz val="10"/>
            <rFont val="Tahoma"/>
            <family val="2"/>
          </rPr>
          <t>Data Entry Cell, Sq. Footage per Unit, Other Units, 2 Bedroom</t>
        </r>
      </text>
    </comment>
    <comment ref="C17" authorId="0">
      <text>
        <r>
          <rPr>
            <b/>
            <sz val="10"/>
            <rFont val="Tahoma"/>
            <family val="2"/>
          </rPr>
          <t>Data Entry Cell, Sq. Footage per Unit, High HOME, 3 Bedroom</t>
        </r>
      </text>
    </comment>
    <comment ref="C18" authorId="0">
      <text>
        <r>
          <rPr>
            <b/>
            <sz val="10"/>
            <rFont val="Tahoma"/>
            <family val="2"/>
          </rPr>
          <t>Data Entry Cell, Sq. Footage per Unit, Low HOME, 3 Bedrooms</t>
        </r>
      </text>
    </comment>
    <comment ref="C19" authorId="0">
      <text>
        <r>
          <rPr>
            <b/>
            <sz val="10"/>
            <rFont val="Tahoma"/>
            <family val="2"/>
          </rPr>
          <t>Data Entry Cell, Sq. Footage per Unit, Market Rate, 3 Bedroom</t>
        </r>
      </text>
    </comment>
    <comment ref="C20" authorId="0">
      <text>
        <r>
          <rPr>
            <b/>
            <sz val="10"/>
            <rFont val="Tahoma"/>
            <family val="2"/>
          </rPr>
          <t>Data Entry Cell, Sq. Footage per Unit, Other Units, 3 Bedroom</t>
        </r>
      </text>
    </comment>
    <comment ref="C21" authorId="0">
      <text>
        <r>
          <rPr>
            <b/>
            <sz val="10"/>
            <rFont val="Tahoma"/>
            <family val="2"/>
          </rPr>
          <t>Data Entry Cell, Sq. Footage per Unit, High HOME, 4 Bedrooms</t>
        </r>
      </text>
    </comment>
    <comment ref="C22" authorId="0">
      <text>
        <r>
          <rPr>
            <b/>
            <sz val="10"/>
            <rFont val="Tahoma"/>
            <family val="2"/>
          </rPr>
          <t>Data Entry Cell, Sq. Footage per Unit, Low HOME, 4 Bedrooms</t>
        </r>
      </text>
    </comment>
    <comment ref="C23" authorId="0">
      <text>
        <r>
          <rPr>
            <b/>
            <sz val="10"/>
            <rFont val="Tahoma"/>
            <family val="2"/>
          </rPr>
          <t>Data Entry Cell, Sq. Footage per Unit, Market Rate, 4 Bedrooms</t>
        </r>
      </text>
    </comment>
    <comment ref="C24" authorId="0">
      <text>
        <r>
          <rPr>
            <b/>
            <sz val="10"/>
            <rFont val="Tahoma"/>
            <family val="2"/>
          </rPr>
          <t>Data Entry Cell, Sq. Footage per Unit, Other Units, 4 Bedrooms</t>
        </r>
      </text>
    </comment>
    <comment ref="C25" authorId="0">
      <text>
        <r>
          <rPr>
            <b/>
            <sz val="10"/>
            <rFont val="Tahoma"/>
            <family val="2"/>
          </rPr>
          <t>Data Entry Cell, Sq. Footage per Unit, High HOME, 5 Bedrooms</t>
        </r>
      </text>
    </comment>
    <comment ref="C26" authorId="0">
      <text>
        <r>
          <rPr>
            <b/>
            <sz val="10"/>
            <rFont val="Tahoma"/>
            <family val="2"/>
          </rPr>
          <t>Data Entry Cell, Sq. Footage per Unit, Low HOME, 5 Bedrooms</t>
        </r>
      </text>
    </comment>
    <comment ref="C27" authorId="0">
      <text>
        <r>
          <rPr>
            <b/>
            <sz val="10"/>
            <rFont val="Tahoma"/>
            <family val="2"/>
          </rPr>
          <t>Data Entry Cell, Sq. Footage per Unit, Market Rate, 5 Bedrooms</t>
        </r>
      </text>
    </comment>
    <comment ref="C28" authorId="0">
      <text>
        <r>
          <rPr>
            <b/>
            <sz val="10"/>
            <rFont val="Tahoma"/>
            <family val="2"/>
          </rPr>
          <t>Data Entry Cell, Sq. Footage per Unit, Other Units, 5 Bedrooms</t>
        </r>
      </text>
    </comment>
    <comment ref="D9" authorId="0">
      <text>
        <r>
          <rPr>
            <b/>
            <sz val="10"/>
            <rFont val="Tahoma"/>
            <family val="2"/>
          </rPr>
          <t>Data Entry Cell, Gross Rent, High Home, 1 Bedroom</t>
        </r>
      </text>
    </comment>
    <comment ref="D10" authorId="0">
      <text>
        <r>
          <rPr>
            <b/>
            <sz val="10"/>
            <rFont val="Tahoma"/>
            <family val="2"/>
          </rPr>
          <t>Data Entry Cell, Gross Rent, Low HOME, 1 Bedroom</t>
        </r>
      </text>
    </comment>
    <comment ref="D11" authorId="0">
      <text>
        <r>
          <rPr>
            <b/>
            <sz val="10"/>
            <rFont val="Tahoma"/>
            <family val="2"/>
          </rPr>
          <t>Data Entry Cell, Gross Rent, Market Rate, 1 Bedroom</t>
        </r>
      </text>
    </comment>
    <comment ref="D12" authorId="0">
      <text>
        <r>
          <rPr>
            <b/>
            <sz val="10"/>
            <rFont val="Tahoma"/>
            <family val="2"/>
          </rPr>
          <t>Data Entry Cell, Gross Rent, Other Units, 1 Bedroom</t>
        </r>
      </text>
    </comment>
    <comment ref="D13" authorId="0">
      <text>
        <r>
          <rPr>
            <b/>
            <sz val="10"/>
            <rFont val="Tahoma"/>
            <family val="2"/>
          </rPr>
          <t>Data Entry Cell, Gross Rent, High HOME, 2 Bedroom</t>
        </r>
      </text>
    </comment>
    <comment ref="D14" authorId="0">
      <text>
        <r>
          <rPr>
            <b/>
            <sz val="10"/>
            <rFont val="Tahoma"/>
            <family val="2"/>
          </rPr>
          <t>Data Entry Cell, Gross Rent, Low HOME, 2 Bedrooms</t>
        </r>
      </text>
    </comment>
    <comment ref="D15" authorId="0">
      <text>
        <r>
          <rPr>
            <b/>
            <sz val="10"/>
            <rFont val="Tahoma"/>
            <family val="2"/>
          </rPr>
          <t>Data Entry Cell, Gross Rent, Market Rate, 2 Bedrooms</t>
        </r>
      </text>
    </comment>
    <comment ref="D16" authorId="0">
      <text>
        <r>
          <rPr>
            <b/>
            <sz val="10"/>
            <rFont val="Tahoma"/>
            <family val="2"/>
          </rPr>
          <t>Data Entry Cell, Gross Rent, Other Units, 2 Bedroom</t>
        </r>
      </text>
    </comment>
    <comment ref="D17" authorId="0">
      <text>
        <r>
          <rPr>
            <b/>
            <sz val="10"/>
            <rFont val="Tahoma"/>
            <family val="2"/>
          </rPr>
          <t>Data Entry Cell, Gross Rent, High HOME, 3 Bedroom</t>
        </r>
      </text>
    </comment>
    <comment ref="D18" authorId="0">
      <text>
        <r>
          <rPr>
            <b/>
            <sz val="10"/>
            <rFont val="Tahoma"/>
            <family val="2"/>
          </rPr>
          <t>Data Entry Cell, Sq. Footage per Gross Rent, Low HOME, 3 Bedrooms</t>
        </r>
      </text>
    </comment>
    <comment ref="D19" authorId="0">
      <text>
        <r>
          <rPr>
            <b/>
            <sz val="10"/>
            <rFont val="Tahoma"/>
            <family val="2"/>
          </rPr>
          <t>Data Entry Cell, Gross Rent, Market Rate, 3 Bedroom</t>
        </r>
      </text>
    </comment>
    <comment ref="D20" authorId="0">
      <text>
        <r>
          <rPr>
            <b/>
            <sz val="10"/>
            <rFont val="Tahoma"/>
            <family val="2"/>
          </rPr>
          <t>Data Entry Cell, Gross Rent, Other Units, 3 Bedroom</t>
        </r>
      </text>
    </comment>
    <comment ref="D21" authorId="0">
      <text>
        <r>
          <rPr>
            <b/>
            <sz val="10"/>
            <rFont val="Tahoma"/>
            <family val="2"/>
          </rPr>
          <t>Data Entry Cell, Gross Rent, High HOME, 4 Bedrooms</t>
        </r>
      </text>
    </comment>
    <comment ref="D22" authorId="0">
      <text>
        <r>
          <rPr>
            <b/>
            <sz val="10"/>
            <rFont val="Tahoma"/>
            <family val="2"/>
          </rPr>
          <t>Data Entry Cell, Gross Rent, Low HOME, 4 Bedrooms</t>
        </r>
      </text>
    </comment>
    <comment ref="D23" authorId="0">
      <text>
        <r>
          <rPr>
            <b/>
            <sz val="10"/>
            <rFont val="Tahoma"/>
            <family val="2"/>
          </rPr>
          <t>Data Entry Cell, Gross Rent, Market Rate, 4 Bedrooms</t>
        </r>
      </text>
    </comment>
    <comment ref="D24" authorId="0">
      <text>
        <r>
          <rPr>
            <b/>
            <sz val="10"/>
            <rFont val="Tahoma"/>
            <family val="2"/>
          </rPr>
          <t>Data Entry Cell, Gross Rent, Other Units, 4 Bedrooms</t>
        </r>
      </text>
    </comment>
    <comment ref="D25" authorId="0">
      <text>
        <r>
          <rPr>
            <b/>
            <sz val="10"/>
            <rFont val="Tahoma"/>
            <family val="2"/>
          </rPr>
          <t>Data Entry Cell, Gross Rent, High HOME, 5 Bedrooms</t>
        </r>
      </text>
    </comment>
    <comment ref="D26" authorId="0">
      <text>
        <r>
          <rPr>
            <b/>
            <sz val="10"/>
            <rFont val="Tahoma"/>
            <family val="2"/>
          </rPr>
          <t>Data Entry Cell, Gross Rent, Low HOME, 5 Bedrooms</t>
        </r>
      </text>
    </comment>
    <comment ref="D27" authorId="0">
      <text>
        <r>
          <rPr>
            <b/>
            <sz val="10"/>
            <rFont val="Tahoma"/>
            <family val="2"/>
          </rPr>
          <t>Data Entry Cell, Gross Rent, Market Rate, 5 Bedrooms</t>
        </r>
      </text>
    </comment>
    <comment ref="D28" authorId="0">
      <text>
        <r>
          <rPr>
            <b/>
            <sz val="10"/>
            <rFont val="Tahoma"/>
            <family val="2"/>
          </rPr>
          <t>Data Entry Cell, Gross Rent, Other Units, 5 Bedrooms</t>
        </r>
      </text>
    </comment>
    <comment ref="B33" authorId="1">
      <text>
        <r>
          <rPr>
            <b/>
            <sz val="10"/>
            <rFont val="Tahoma"/>
            <family val="2"/>
          </rPr>
          <t>Data Entry Cell, Rent Increase per Year, HOME Units</t>
        </r>
      </text>
    </comment>
    <comment ref="C33" authorId="1">
      <text>
        <r>
          <rPr>
            <b/>
            <sz val="10"/>
            <rFont val="Tahoma"/>
            <family val="2"/>
          </rPr>
          <t>Data Entry Cell, Rent Increase per Year, Market Rate Units</t>
        </r>
      </text>
    </comment>
    <comment ref="B35" authorId="1">
      <text>
        <r>
          <rPr>
            <b/>
            <sz val="10"/>
            <rFont val="Tahoma"/>
            <family val="2"/>
          </rPr>
          <t>Data Entry Cell, Stabilized Vacancy Rate, HOME Units</t>
        </r>
      </text>
    </comment>
    <comment ref="B39" authorId="1">
      <text>
        <r>
          <rPr>
            <b/>
            <sz val="10"/>
            <rFont val="Tahoma"/>
            <family val="2"/>
          </rPr>
          <t>Data Entry Cell, Annual Increase in Other Revenue</t>
        </r>
      </text>
    </comment>
    <comment ref="B38" authorId="1">
      <text>
        <r>
          <rPr>
            <b/>
            <sz val="10"/>
            <rFont val="Tahoma"/>
            <family val="2"/>
          </rPr>
          <t>Data Entry Cell, Other Monthly Revenue</t>
        </r>
      </text>
    </comment>
    <comment ref="B34" authorId="1">
      <text>
        <r>
          <rPr>
            <b/>
            <sz val="10"/>
            <rFont val="Tahoma"/>
            <family val="2"/>
          </rPr>
          <t>Data Entry Cell, Vacancy Year 1, HOME Units</t>
        </r>
      </text>
    </comment>
    <comment ref="D33" authorId="1">
      <text>
        <r>
          <rPr>
            <b/>
            <sz val="10"/>
            <rFont val="Tahoma"/>
            <family val="2"/>
          </rPr>
          <t>Data Entry Cell, Rent Increase per Year, Other Affordable Units</t>
        </r>
      </text>
    </comment>
    <comment ref="C34" authorId="1">
      <text>
        <r>
          <rPr>
            <b/>
            <sz val="10"/>
            <rFont val="Tahoma"/>
            <family val="2"/>
          </rPr>
          <t>Data Entry Cell, Vacancy Year 1, Market Rate Units</t>
        </r>
      </text>
    </comment>
    <comment ref="D34" authorId="1">
      <text>
        <r>
          <rPr>
            <b/>
            <sz val="10"/>
            <rFont val="Tahoma"/>
            <family val="2"/>
          </rPr>
          <t>Data Entry Cell, Vacancy Year 1, Other Affordable Units</t>
        </r>
      </text>
    </comment>
    <comment ref="C35" authorId="1">
      <text>
        <r>
          <rPr>
            <b/>
            <sz val="10"/>
            <rFont val="Tahoma"/>
            <family val="2"/>
          </rPr>
          <t>Data Entry Cell, Stabilized Vacancy Rate, Market Rate Units</t>
        </r>
      </text>
    </comment>
    <comment ref="D35" authorId="1">
      <text>
        <r>
          <rPr>
            <b/>
            <sz val="10"/>
            <rFont val="Tahoma"/>
            <family val="2"/>
          </rPr>
          <t>Data Entry Cell, Stabilized Vacancy Rate, Other Affordable Units</t>
        </r>
      </text>
    </comment>
    <comment ref="B5" authorId="0">
      <text>
        <r>
          <rPr>
            <b/>
            <sz val="10"/>
            <rFont val="Tahoma"/>
            <family val="2"/>
          </rPr>
          <t>Data Entry Cell, Number of Units, High Home, 0 
Bedroom</t>
        </r>
      </text>
    </comment>
    <comment ref="C5" authorId="0">
      <text>
        <r>
          <rPr>
            <b/>
            <sz val="10"/>
            <rFont val="Tahoma"/>
            <family val="2"/>
          </rPr>
          <t>Data Entry Cell, Sq. Footage per Unit, High Home, 0 Bedroom</t>
        </r>
      </text>
    </comment>
    <comment ref="D5" authorId="0">
      <text>
        <r>
          <rPr>
            <b/>
            <sz val="10"/>
            <rFont val="Tahoma"/>
            <family val="2"/>
          </rPr>
          <t>Data Entry Cell, Gross Rent, High Home, 0 Bedroom</t>
        </r>
      </text>
    </comment>
    <comment ref="B6" authorId="0">
      <text>
        <r>
          <rPr>
            <b/>
            <sz val="10"/>
            <rFont val="Tahoma"/>
            <family val="2"/>
          </rPr>
          <t>Data Entry Cell, Number of Units, Low HOME, 0 Bedroom</t>
        </r>
      </text>
    </comment>
    <comment ref="C6" authorId="0">
      <text>
        <r>
          <rPr>
            <b/>
            <sz val="10"/>
            <rFont val="Tahoma"/>
            <family val="2"/>
          </rPr>
          <t>Data Entry Cell, Sq. Footage per Unit, Low HOME, 0 Bedroom</t>
        </r>
      </text>
    </comment>
    <comment ref="D6" authorId="0">
      <text>
        <r>
          <rPr>
            <b/>
            <sz val="10"/>
            <rFont val="Tahoma"/>
            <family val="2"/>
          </rPr>
          <t>Data Entry Cell, Gross Rent, Low HOME, 0 Bedroom</t>
        </r>
      </text>
    </comment>
    <comment ref="B7" authorId="0">
      <text>
        <r>
          <rPr>
            <b/>
            <sz val="10"/>
            <rFont val="Tahoma"/>
            <family val="2"/>
          </rPr>
          <t>Data Entry Cell, Number of Units, Market Rate, 0 Bedroom</t>
        </r>
      </text>
    </comment>
    <comment ref="C7" authorId="0">
      <text>
        <r>
          <rPr>
            <b/>
            <sz val="10"/>
            <rFont val="Tahoma"/>
            <family val="2"/>
          </rPr>
          <t>Data Entry Cell, Sq. Footage per Unit, Market Rate, 0 Bedroom</t>
        </r>
      </text>
    </comment>
    <comment ref="D7" authorId="0">
      <text>
        <r>
          <rPr>
            <b/>
            <sz val="10"/>
            <rFont val="Tahoma"/>
            <family val="2"/>
          </rPr>
          <t>Data Entry Cell, Gross Rent, Market Rate, 0 Bedroom</t>
        </r>
      </text>
    </comment>
    <comment ref="B8" authorId="0">
      <text>
        <r>
          <rPr>
            <b/>
            <sz val="10"/>
            <rFont val="Tahoma"/>
            <family val="2"/>
          </rPr>
          <t>Data Entry Cell, Number of Bedrooms, Other Units, 0 Bedroom</t>
        </r>
      </text>
    </comment>
    <comment ref="C8" authorId="0">
      <text>
        <r>
          <rPr>
            <b/>
            <sz val="10"/>
            <rFont val="Tahoma"/>
            <family val="2"/>
          </rPr>
          <t>Data Entry Cell, Sq. Footage per Unit, Other Units, 0 Bedroom</t>
        </r>
      </text>
    </comment>
    <comment ref="D8" authorId="0">
      <text>
        <r>
          <rPr>
            <b/>
            <sz val="10"/>
            <rFont val="Tahoma"/>
            <family val="2"/>
          </rPr>
          <t>Data Entry Cell, Gross Rent, Other Units, 0 Bedroom</t>
        </r>
      </text>
    </comment>
  </commentList>
</comments>
</file>

<file path=xl/comments4.xml><?xml version="1.0" encoding="utf-8"?>
<comments xmlns="http://schemas.openxmlformats.org/spreadsheetml/2006/main">
  <authors>
    <author>13026</author>
  </authors>
  <commentList>
    <comment ref="B5" authorId="0">
      <text>
        <r>
          <rPr>
            <b/>
            <sz val="10"/>
            <rFont val="Tahoma"/>
            <family val="2"/>
          </rPr>
          <t>Data Entry Cell, Land Cost</t>
        </r>
      </text>
    </comment>
    <comment ref="B6" authorId="0">
      <text>
        <r>
          <rPr>
            <b/>
            <sz val="10"/>
            <rFont val="Tahoma"/>
            <family val="2"/>
          </rPr>
          <t>Data Entry Cell, Existing Structures Cost</t>
        </r>
      </text>
    </comment>
    <comment ref="B9" authorId="0">
      <text>
        <r>
          <rPr>
            <b/>
            <sz val="10"/>
            <rFont val="Tahoma"/>
            <family val="2"/>
          </rPr>
          <t>Data Entry Cell, Demolition/
Clearance Cost</t>
        </r>
      </text>
    </comment>
    <comment ref="B11" authorId="0">
      <text>
        <r>
          <rPr>
            <b/>
            <sz val="10"/>
            <rFont val="Tahoma"/>
            <family val="2"/>
          </rPr>
          <t>Data Entry Cell, Improvements Cost</t>
        </r>
      </text>
    </comment>
    <comment ref="B14" authorId="0">
      <text>
        <r>
          <rPr>
            <b/>
            <sz val="10"/>
            <rFont val="Tahoma"/>
            <family val="2"/>
          </rPr>
          <t>Data Entry Cell, Other Site Work Cost</t>
        </r>
      </text>
    </comment>
    <comment ref="B15" authorId="0">
      <text>
        <r>
          <rPr>
            <b/>
            <sz val="10"/>
            <rFont val="Tahoma"/>
            <family val="2"/>
          </rPr>
          <t>Data Entry Cell, New Construction Cost</t>
        </r>
      </text>
    </comment>
    <comment ref="B16" authorId="0">
      <text>
        <r>
          <rPr>
            <b/>
            <sz val="10"/>
            <rFont val="Tahoma"/>
            <family val="2"/>
          </rPr>
          <t>Data Entry Cell, Rehabilitation Cost</t>
        </r>
      </text>
    </comment>
    <comment ref="B17" authorId="0">
      <text>
        <r>
          <rPr>
            <b/>
            <sz val="10"/>
            <rFont val="Tahoma"/>
            <family val="2"/>
          </rPr>
          <t>Data Entry Cell, General Requirements Cost</t>
        </r>
      </text>
    </comment>
    <comment ref="B18" authorId="0">
      <text>
        <r>
          <rPr>
            <b/>
            <sz val="10"/>
            <rFont val="Tahoma"/>
            <family val="2"/>
          </rPr>
          <t>Data Entry Cell, Builder's Overhead Cost</t>
        </r>
      </text>
    </comment>
    <comment ref="B19" authorId="0">
      <text>
        <r>
          <rPr>
            <b/>
            <sz val="10"/>
            <rFont val="Tahoma"/>
            <family val="2"/>
          </rPr>
          <t>Data Entry Cell, Builder Profit Cost</t>
        </r>
      </text>
    </comment>
    <comment ref="B20" authorId="0">
      <text>
        <r>
          <rPr>
            <b/>
            <sz val="10"/>
            <rFont val="Tahoma"/>
            <family val="2"/>
          </rPr>
          <t>Data Entry Cell, Performance Bond Premium Cost</t>
        </r>
      </text>
    </comment>
    <comment ref="B21" authorId="0">
      <text>
        <r>
          <rPr>
            <b/>
            <sz val="10"/>
            <rFont val="Tahoma"/>
            <family val="2"/>
          </rPr>
          <t>Data Entry Cell, Construction Contingency Cost</t>
        </r>
      </text>
    </comment>
    <comment ref="B24" authorId="0">
      <text>
        <r>
          <rPr>
            <b/>
            <sz val="10"/>
            <rFont val="Tahoma"/>
            <family val="2"/>
          </rPr>
          <t>Data Entry Cell, Architect Fee -- Design</t>
        </r>
      </text>
    </comment>
    <comment ref="B25" authorId="0">
      <text>
        <r>
          <rPr>
            <b/>
            <sz val="10"/>
            <rFont val="Tahoma"/>
            <family val="2"/>
          </rPr>
          <t>Data Entry Cell, Architect Fee -- Construction Supervision</t>
        </r>
      </text>
    </comment>
    <comment ref="B26" authorId="0">
      <text>
        <r>
          <rPr>
            <b/>
            <sz val="10"/>
            <rFont val="Tahoma"/>
            <family val="2"/>
          </rPr>
          <t>Data Entry Cell, Engineering Fees</t>
        </r>
      </text>
    </comment>
    <comment ref="B29" authorId="0">
      <text>
        <r>
          <rPr>
            <b/>
            <sz val="10"/>
            <rFont val="Tahoma"/>
            <family val="2"/>
          </rPr>
          <t>Data Entry Cell, Project Consultant Cost</t>
        </r>
      </text>
    </comment>
    <comment ref="B30" authorId="0">
      <text>
        <r>
          <rPr>
            <b/>
            <sz val="10"/>
            <rFont val="Tahoma"/>
            <family val="2"/>
          </rPr>
          <t>Data Entry Cell, Legal &amp; Organizational Expenses</t>
        </r>
      </text>
    </comment>
    <comment ref="B31" authorId="0">
      <text>
        <r>
          <rPr>
            <b/>
            <sz val="10"/>
            <rFont val="Tahoma"/>
            <family val="2"/>
          </rPr>
          <t>Data Entry Cell, Syndication Fees</t>
        </r>
      </text>
    </comment>
    <comment ref="B32" authorId="0">
      <text>
        <r>
          <rPr>
            <b/>
            <sz val="10"/>
            <rFont val="Tahoma"/>
            <family val="2"/>
          </rPr>
          <t>Data Entry Cell, Market Study Cost</t>
        </r>
      </text>
    </comment>
    <comment ref="B33" authorId="0">
      <text>
        <r>
          <rPr>
            <b/>
            <sz val="10"/>
            <rFont val="Tahoma"/>
            <family val="2"/>
          </rPr>
          <t>Data Entry Cell, Survey Cost</t>
        </r>
      </text>
    </comment>
    <comment ref="B34" authorId="0">
      <text>
        <r>
          <rPr>
            <b/>
            <sz val="10"/>
            <rFont val="Tahoma"/>
            <family val="2"/>
          </rPr>
          <t>Data Entry Cell, Appraisal Cost</t>
        </r>
      </text>
    </comment>
    <comment ref="B35" authorId="0">
      <text>
        <r>
          <rPr>
            <b/>
            <sz val="10"/>
            <rFont val="Tahoma"/>
            <family val="2"/>
          </rPr>
          <t>Data Entry Cell, Soil Boring/
Environmental Survey Cost</t>
        </r>
      </text>
    </comment>
    <comment ref="B36" authorId="0">
      <text>
        <r>
          <rPr>
            <b/>
            <sz val="10"/>
            <rFont val="Tahoma"/>
            <family val="2"/>
          </rPr>
          <t>Data Entry Cell, Tap Fees &amp; Impact Fees</t>
        </r>
      </text>
    </comment>
    <comment ref="B37" authorId="0">
      <text>
        <r>
          <rPr>
            <b/>
            <sz val="10"/>
            <rFont val="Tahoma"/>
            <family val="2"/>
          </rPr>
          <t>Data Entry Cell, Permitting Cost</t>
        </r>
      </text>
    </comment>
    <comment ref="B38" authorId="0">
      <text>
        <r>
          <rPr>
            <b/>
            <sz val="10"/>
            <rFont val="Tahoma"/>
            <family val="2"/>
          </rPr>
          <t>Data Entry Cell, Real Estate Attorney Cost</t>
        </r>
      </text>
    </comment>
    <comment ref="B39" authorId="0">
      <text>
        <r>
          <rPr>
            <b/>
            <sz val="10"/>
            <rFont val="Tahoma"/>
            <family val="2"/>
          </rPr>
          <t>Data Entry Cell, Construction Loan Legal Cost</t>
        </r>
      </text>
    </comment>
    <comment ref="B42" authorId="0">
      <text>
        <r>
          <rPr>
            <b/>
            <sz val="10"/>
            <rFont val="Tahoma"/>
            <family val="2"/>
          </rPr>
          <t>Data Entry Cell, Construction Insurance Cost</t>
        </r>
      </text>
    </comment>
    <comment ref="B44" authorId="0">
      <text>
        <r>
          <rPr>
            <b/>
            <sz val="10"/>
            <rFont val="Tahoma"/>
            <family val="2"/>
          </rPr>
          <t>Data Entry Cell, Construction Loan Origination Fee</t>
        </r>
      </text>
    </comment>
    <comment ref="B45" authorId="0">
      <text>
        <r>
          <rPr>
            <b/>
            <sz val="10"/>
            <rFont val="Tahoma"/>
            <family val="2"/>
          </rPr>
          <t>Data Entry Cell, Title and Recording Costs for the Construction Loan</t>
        </r>
      </text>
    </comment>
    <comment ref="B48" authorId="0">
      <text>
        <r>
          <rPr>
            <b/>
            <sz val="10"/>
            <rFont val="Tahoma"/>
            <family val="2"/>
          </rPr>
          <t>Data Entry Cell, Credit Report Cost</t>
        </r>
      </text>
    </comment>
    <comment ref="B50" authorId="0">
      <text>
        <r>
          <rPr>
            <b/>
            <sz val="10"/>
            <rFont val="Tahoma"/>
            <family val="2"/>
          </rPr>
          <t>Data Entry Cell, Mortgage Broker Fees</t>
        </r>
      </text>
    </comment>
    <comment ref="B51" authorId="0">
      <text>
        <r>
          <rPr>
            <b/>
            <sz val="10"/>
            <rFont val="Tahoma"/>
            <family val="2"/>
          </rPr>
          <t>Data Entry Cell, Title and Recording Cost for Permanent Financing</t>
        </r>
      </text>
    </comment>
    <comment ref="B52" authorId="0">
      <text>
        <r>
          <rPr>
            <b/>
            <sz val="10"/>
            <rFont val="Tahoma"/>
            <family val="2"/>
          </rPr>
          <t>Data Entry Cell, Counsel's Fee</t>
        </r>
      </text>
    </comment>
    <comment ref="B53" authorId="0">
      <text>
        <r>
          <rPr>
            <b/>
            <sz val="10"/>
            <rFont val="Tahoma"/>
            <family val="2"/>
          </rPr>
          <t>Data Entry Cell, Lender's Counsel Fee</t>
        </r>
      </text>
    </comment>
    <comment ref="B55" authorId="0">
      <text>
        <r>
          <rPr>
            <b/>
            <sz val="10"/>
            <rFont val="Tahoma"/>
            <family val="2"/>
          </rPr>
          <t>Data Entry Cell, Developer's Fee</t>
        </r>
      </text>
    </comment>
    <comment ref="B57" authorId="0">
      <text>
        <r>
          <rPr>
            <b/>
            <sz val="10"/>
            <rFont val="Tahoma"/>
            <family val="2"/>
          </rPr>
          <t>Data Entry Cell, Initial Rent-Up Reserve</t>
        </r>
      </text>
    </comment>
    <comment ref="B58" authorId="0">
      <text>
        <r>
          <rPr>
            <b/>
            <sz val="10"/>
            <rFont val="Tahoma"/>
            <family val="2"/>
          </rPr>
          <t>Data Entry Cell, Initial Operating Reserve</t>
        </r>
      </text>
    </comment>
    <comment ref="B59" authorId="0">
      <text>
        <r>
          <rPr>
            <b/>
            <sz val="10"/>
            <rFont val="Tahoma"/>
            <family val="2"/>
          </rPr>
          <t>Data Entry Cell, Initial Replacement Reserve</t>
        </r>
      </text>
    </comment>
    <comment ref="B61" authorId="0">
      <text>
        <r>
          <rPr>
            <b/>
            <sz val="10"/>
            <rFont val="Tahoma"/>
            <family val="2"/>
          </rPr>
          <t>Data Entry Cell, Tenant Relocation Costs</t>
        </r>
      </text>
    </comment>
    <comment ref="B63" authorId="0">
      <text>
        <r>
          <rPr>
            <b/>
            <sz val="10"/>
            <rFont val="Tahoma"/>
            <family val="2"/>
          </rPr>
          <t>Data Entry Cell, Marketing/
Management Cost</t>
        </r>
      </text>
    </comment>
    <comment ref="B64" authorId="0">
      <text>
        <r>
          <rPr>
            <b/>
            <sz val="10"/>
            <rFont val="Tahoma"/>
            <family val="2"/>
          </rPr>
          <t>Data Entry Cell, Operating Expenses</t>
        </r>
      </text>
    </comment>
    <comment ref="B65" authorId="0">
      <text>
        <r>
          <rPr>
            <b/>
            <sz val="10"/>
            <rFont val="Tahoma"/>
            <family val="2"/>
          </rPr>
          <t>Data Entry Cell, Taxes Cost</t>
        </r>
      </text>
    </comment>
    <comment ref="B66" authorId="0">
      <text>
        <r>
          <rPr>
            <b/>
            <sz val="10"/>
            <rFont val="Tahoma"/>
            <family val="2"/>
          </rPr>
          <t>Data Entry Cell, Insurance Cost</t>
        </r>
      </text>
    </comment>
    <comment ref="B77" authorId="0">
      <text>
        <r>
          <rPr>
            <b/>
            <sz val="10"/>
            <rFont val="Tahoma"/>
            <family val="2"/>
          </rPr>
          <t>Data Entry Cell, Construction Loan Amount</t>
        </r>
      </text>
    </comment>
    <comment ref="B78" authorId="0">
      <text>
        <r>
          <rPr>
            <b/>
            <sz val="10"/>
            <rFont val="Tahoma"/>
            <family val="2"/>
          </rPr>
          <t>Data Entry Cell, Interest Rate</t>
        </r>
      </text>
    </comment>
    <comment ref="B80" authorId="0">
      <text>
        <r>
          <rPr>
            <b/>
            <sz val="10"/>
            <rFont val="Tahoma"/>
            <family val="2"/>
          </rPr>
          <t>Data Entry Cell, Average Outstanding Balance</t>
        </r>
      </text>
    </comment>
    <comment ref="B79" authorId="0">
      <text>
        <r>
          <rPr>
            <b/>
            <sz val="10"/>
            <rFont val="Tahoma"/>
            <family val="2"/>
          </rPr>
          <t>Data Entry Cell, Months of Construction</t>
        </r>
      </text>
    </comment>
    <comment ref="B10" authorId="0">
      <text>
        <r>
          <rPr>
            <b/>
            <sz val="10"/>
            <rFont val="Tahoma"/>
            <family val="2"/>
          </rPr>
          <t>Data Entry Cell, Site Remediation Cost</t>
        </r>
      </text>
    </comment>
    <comment ref="B69" authorId="0">
      <text>
        <r>
          <rPr>
            <b/>
            <sz val="10"/>
            <rFont val="Tahoma"/>
            <family val="2"/>
          </rPr>
          <t>Data Entry Cell, Other Development Cost 1</t>
        </r>
      </text>
    </comment>
    <comment ref="B70" authorId="0">
      <text>
        <r>
          <rPr>
            <b/>
            <sz val="10"/>
            <rFont val="Tahoma"/>
            <family val="2"/>
          </rPr>
          <t>Data Entry Cell, Other Development Cost 2</t>
        </r>
      </text>
    </comment>
    <comment ref="B71" authorId="0">
      <text>
        <r>
          <rPr>
            <b/>
            <sz val="10"/>
            <rFont val="Tahoma"/>
            <family val="2"/>
          </rPr>
          <t>Data Entry Cell, Other Development Cost 3</t>
        </r>
      </text>
    </comment>
    <comment ref="B72" authorId="0">
      <text>
        <r>
          <rPr>
            <b/>
            <sz val="10"/>
            <rFont val="Tahoma"/>
            <family val="2"/>
          </rPr>
          <t>Data Entry Cell, Other Development Cost 4</t>
        </r>
      </text>
    </comment>
    <comment ref="B73" authorId="0">
      <text>
        <r>
          <rPr>
            <b/>
            <sz val="10"/>
            <rFont val="Tahoma"/>
            <family val="2"/>
          </rPr>
          <t>Data Entry Cell, Other Development Cost 5</t>
        </r>
      </text>
    </comment>
    <comment ref="B74" authorId="0">
      <text>
        <r>
          <rPr>
            <b/>
            <sz val="10"/>
            <rFont val="Tahoma"/>
            <family val="2"/>
          </rPr>
          <t>Data Entry Cell, Other Development Cost 6</t>
        </r>
      </text>
    </comment>
    <comment ref="A69" authorId="0">
      <text>
        <r>
          <rPr>
            <b/>
            <sz val="10"/>
            <rFont val="Tahoma"/>
            <family val="2"/>
          </rPr>
          <t>Data Entry Cell, Insert the name of Other Development Cost 1.</t>
        </r>
      </text>
    </comment>
    <comment ref="A70" authorId="0">
      <text>
        <r>
          <rPr>
            <b/>
            <sz val="10"/>
            <rFont val="Tahoma"/>
            <family val="2"/>
          </rPr>
          <t>Data Entry Cell, Insert the name of Other Development Cost 2.</t>
        </r>
      </text>
    </comment>
    <comment ref="A71" authorId="0">
      <text>
        <r>
          <rPr>
            <b/>
            <sz val="10"/>
            <rFont val="Tahoma"/>
            <family val="2"/>
          </rPr>
          <t>Data Entry Cell, Insert the name of Other Development Cost 3.</t>
        </r>
      </text>
    </comment>
    <comment ref="A72" authorId="0">
      <text>
        <r>
          <rPr>
            <b/>
            <sz val="10"/>
            <rFont val="Tahoma"/>
            <family val="2"/>
          </rPr>
          <t>Data Entry Cell, Insert the name of Other Development Cost 4.</t>
        </r>
      </text>
    </comment>
    <comment ref="A73" authorId="0">
      <text>
        <r>
          <rPr>
            <b/>
            <sz val="10"/>
            <rFont val="Tahoma"/>
            <family val="2"/>
          </rPr>
          <t>Data Entry Cell, Insert the name of Other Development Cost 5.</t>
        </r>
      </text>
    </comment>
    <comment ref="A74" authorId="0">
      <text>
        <r>
          <rPr>
            <b/>
            <sz val="10"/>
            <rFont val="Tahoma"/>
            <family val="2"/>
          </rPr>
          <t>Data Entry Cell, Insert the name of Other Development Cost 6.</t>
        </r>
      </text>
    </comment>
    <comment ref="B7" authorId="0">
      <text>
        <r>
          <rPr>
            <b/>
            <sz val="10"/>
            <rFont val="Tahoma"/>
            <family val="2"/>
          </rPr>
          <t>Data Entry Cell, Other Acquisition  Costs</t>
        </r>
      </text>
    </comment>
    <comment ref="B12" authorId="0">
      <text>
        <r>
          <rPr>
            <b/>
            <sz val="10"/>
            <rFont val="Tahoma"/>
            <family val="2"/>
          </rPr>
          <t>Data Entry Cell, Other Site Work Costs</t>
        </r>
      </text>
    </comment>
    <comment ref="B22" authorId="0">
      <text>
        <r>
          <rPr>
            <b/>
            <sz val="10"/>
            <rFont val="Tahoma"/>
            <family val="2"/>
          </rPr>
          <t>Data Entry Cell, Other Construction / Rehabilitation Costs</t>
        </r>
      </text>
    </comment>
    <comment ref="B27" authorId="0">
      <text>
        <r>
          <rPr>
            <b/>
            <sz val="10"/>
            <rFont val="Tahoma"/>
            <family val="2"/>
          </rPr>
          <t>Data Entry Cell, Other Architectural and Engineering Fees</t>
        </r>
      </text>
    </comment>
    <comment ref="B40" authorId="0">
      <text>
        <r>
          <rPr>
            <b/>
            <sz val="10"/>
            <rFont val="Tahoma"/>
            <family val="2"/>
          </rPr>
          <t>Data Entry Cell, Other Owner Costs</t>
        </r>
      </text>
    </comment>
    <comment ref="B46" authorId="0">
      <text>
        <r>
          <rPr>
            <b/>
            <sz val="10"/>
            <rFont val="Tahoma"/>
            <family val="2"/>
          </rPr>
          <t>Data Entry Cell, Other Interim Financing Costs</t>
        </r>
      </text>
    </comment>
    <comment ref="B54" authorId="0">
      <text>
        <r>
          <rPr>
            <b/>
            <sz val="10"/>
            <rFont val="Tahoma"/>
            <family val="2"/>
          </rPr>
          <t>Data Entry Cell, Other Permanent Financing Fees and Expenses</t>
        </r>
      </text>
    </comment>
    <comment ref="B60" authorId="0">
      <text>
        <r>
          <rPr>
            <b/>
            <sz val="10"/>
            <rFont val="Tahoma"/>
            <family val="2"/>
          </rPr>
          <t>Data Entry Cell, Other Initial Project Reserves Costs</t>
        </r>
      </text>
    </comment>
    <comment ref="B67" authorId="0">
      <text>
        <r>
          <rPr>
            <b/>
            <sz val="10"/>
            <rFont val="Tahoma"/>
            <family val="2"/>
          </rPr>
          <t>Data Entry Cell, Other Project Administration &amp; Management Costs</t>
        </r>
      </text>
    </comment>
  </commentList>
</comments>
</file>

<file path=xl/comments5.xml><?xml version="1.0" encoding="utf-8"?>
<comments xmlns="http://schemas.openxmlformats.org/spreadsheetml/2006/main">
  <authors>
    <author>13026</author>
    <author>CPD Formula Grantee</author>
  </authors>
  <commentList>
    <comment ref="B48" authorId="0">
      <text>
        <r>
          <rPr>
            <b/>
            <sz val="10"/>
            <rFont val="Tahoma"/>
            <family val="2"/>
          </rPr>
          <t>Data Entry Cell, Operating Expense Increase per Year</t>
        </r>
      </text>
    </comment>
    <comment ref="B56" authorId="0">
      <text>
        <r>
          <rPr>
            <b/>
            <sz val="10"/>
            <rFont val="Tahoma"/>
            <family val="2"/>
          </rPr>
          <t>Data Entry Cell, Average Annual Capital Needs for Operations per Year</t>
        </r>
      </text>
    </comment>
    <comment ref="B63" authorId="0">
      <text>
        <r>
          <rPr>
            <b/>
            <sz val="10"/>
            <rFont val="Tahoma"/>
            <family val="2"/>
          </rPr>
          <t>Data Entry Cell, Withdrawal from Reserve for Replacement, Year 1</t>
        </r>
      </text>
    </comment>
    <comment ref="B64" authorId="0">
      <text>
        <r>
          <rPr>
            <b/>
            <sz val="10"/>
            <rFont val="Tahoma"/>
            <family val="2"/>
          </rPr>
          <t>Data Entry Cell, Withdrawal from Reserve for Replacement, Year 2</t>
        </r>
      </text>
    </comment>
    <comment ref="B65" authorId="0">
      <text>
        <r>
          <rPr>
            <b/>
            <sz val="10"/>
            <rFont val="Tahoma"/>
            <family val="2"/>
          </rPr>
          <t>Data Entry Cell, Withdrawal from Reserve for Replacement, Year 3</t>
        </r>
      </text>
    </comment>
    <comment ref="B66" authorId="0">
      <text>
        <r>
          <rPr>
            <b/>
            <sz val="10"/>
            <rFont val="Tahoma"/>
            <family val="2"/>
          </rPr>
          <t>Data Entry Cell, Withdrawal from Reserve for Replacement, Year 4</t>
        </r>
      </text>
    </comment>
    <comment ref="B67" authorId="0">
      <text>
        <r>
          <rPr>
            <b/>
            <sz val="10"/>
            <rFont val="Tahoma"/>
            <family val="2"/>
          </rPr>
          <t>Data Entry Cell, Withdrawal from Reserve for Replacement, Year 5</t>
        </r>
      </text>
    </comment>
    <comment ref="A39" authorId="0">
      <text>
        <r>
          <rPr>
            <b/>
            <sz val="10"/>
            <rFont val="Tahoma"/>
            <family val="2"/>
          </rPr>
          <t>Data Entry Cell, Insert the name of Other Operating Expense 1.</t>
        </r>
      </text>
    </comment>
    <comment ref="A40" authorId="0">
      <text>
        <r>
          <rPr>
            <b/>
            <sz val="10"/>
            <rFont val="Tahoma"/>
            <family val="2"/>
          </rPr>
          <t>Data Entry Cell, Insert the name of Other Operating Expense 2.</t>
        </r>
      </text>
    </comment>
    <comment ref="A41" authorId="0">
      <text>
        <r>
          <rPr>
            <b/>
            <sz val="10"/>
            <rFont val="Tahoma"/>
            <family val="2"/>
          </rPr>
          <t>Data Entry Cell, Insert the name of Other Operating Expense 3.</t>
        </r>
      </text>
    </comment>
    <comment ref="A42" authorId="0">
      <text>
        <r>
          <rPr>
            <b/>
            <sz val="10"/>
            <rFont val="Tahoma"/>
            <family val="2"/>
          </rPr>
          <t>Data Entry Cell, Insert the name of Other Operating Expense 4.</t>
        </r>
      </text>
    </comment>
    <comment ref="A43" authorId="0">
      <text>
        <r>
          <rPr>
            <b/>
            <sz val="10"/>
            <rFont val="Tahoma"/>
            <family val="2"/>
          </rPr>
          <t>Data Entry Cell, Insert the name of Other Operating Expense 5.</t>
        </r>
      </text>
    </comment>
    <comment ref="A44" authorId="0">
      <text>
        <r>
          <rPr>
            <b/>
            <sz val="10"/>
            <rFont val="Tahoma"/>
            <family val="2"/>
          </rPr>
          <t>Data Entry Cell, Insert the name of Other Operating Expense 6.</t>
        </r>
      </text>
    </comment>
    <comment ref="B5" authorId="0">
      <text>
        <r>
          <rPr>
            <b/>
            <sz val="10"/>
            <rFont val="Tahoma"/>
            <family val="2"/>
          </rPr>
          <t>Data Entry Cell, Management Fee</t>
        </r>
      </text>
    </comment>
    <comment ref="B6" authorId="0">
      <text>
        <r>
          <rPr>
            <b/>
            <sz val="10"/>
            <rFont val="Tahoma"/>
            <family val="2"/>
          </rPr>
          <t xml:space="preserve">Data Entry Cell, Management Administrative Payroll Costs </t>
        </r>
      </text>
    </comment>
    <comment ref="B7" authorId="0">
      <text>
        <r>
          <rPr>
            <b/>
            <sz val="10"/>
            <rFont val="Tahoma"/>
            <family val="2"/>
          </rPr>
          <t xml:space="preserve">Data Entry Cell, Legal Fees </t>
        </r>
      </text>
    </comment>
    <comment ref="B8" authorId="0">
      <text>
        <r>
          <rPr>
            <b/>
            <sz val="10"/>
            <rFont val="Tahoma"/>
            <family val="2"/>
          </rPr>
          <t xml:space="preserve">Data Entry Cell, Accounting/
Audit Fees </t>
        </r>
      </text>
    </comment>
    <comment ref="B9" authorId="0">
      <text>
        <r>
          <rPr>
            <b/>
            <sz val="10"/>
            <rFont val="Tahoma"/>
            <family val="2"/>
          </rPr>
          <t xml:space="preserve">Data Entry Cell, Advertising/
Marketing Cost </t>
        </r>
      </text>
    </comment>
    <comment ref="B10" authorId="0">
      <text>
        <r>
          <rPr>
            <b/>
            <sz val="10"/>
            <rFont val="Tahoma"/>
            <family val="2"/>
          </rPr>
          <t xml:space="preserve">Data Entry Cell, Telephone Cost </t>
        </r>
      </text>
    </comment>
    <comment ref="B11" authorId="0">
      <text>
        <r>
          <rPr>
            <b/>
            <sz val="10"/>
            <rFont val="Tahoma"/>
            <family val="2"/>
          </rPr>
          <t xml:space="preserve">Data Entry Cell, Office Supplies Cost </t>
        </r>
      </text>
    </comment>
    <comment ref="B12" authorId="0">
      <text>
        <r>
          <rPr>
            <b/>
            <sz val="10"/>
            <rFont val="Tahoma"/>
            <family val="2"/>
          </rPr>
          <t xml:space="preserve">Data Entry Cell, Other Administrative Expenses </t>
        </r>
      </text>
    </comment>
    <comment ref="B15" authorId="0">
      <text>
        <r>
          <rPr>
            <b/>
            <sz val="10"/>
            <rFont val="Tahoma"/>
            <family val="2"/>
          </rPr>
          <t xml:space="preserve">Data Entry Cell, Security Cost </t>
        </r>
      </text>
    </comment>
    <comment ref="B16" authorId="0">
      <text>
        <r>
          <rPr>
            <b/>
            <sz val="10"/>
            <rFont val="Tahoma"/>
            <family val="2"/>
          </rPr>
          <t xml:space="preserve">Data Entry Cell, Operations and Maintenance Administrative Payroll Costs </t>
        </r>
      </text>
    </comment>
    <comment ref="B17" authorId="0">
      <text>
        <r>
          <rPr>
            <b/>
            <sz val="10"/>
            <rFont val="Tahoma"/>
            <family val="2"/>
          </rPr>
          <t xml:space="preserve">Data Entry Cell, Elevator (if any) </t>
        </r>
      </text>
    </comment>
    <comment ref="B18" authorId="0">
      <text>
        <r>
          <rPr>
            <b/>
            <sz val="10"/>
            <rFont val="Tahoma"/>
            <family val="2"/>
          </rPr>
          <t xml:space="preserve">Data Entry Cell, Other Mechanical Equipment Cost </t>
        </r>
      </text>
    </comment>
    <comment ref="B19" authorId="0">
      <text>
        <r>
          <rPr>
            <b/>
            <sz val="10"/>
            <rFont val="Tahoma"/>
            <family val="2"/>
          </rPr>
          <t xml:space="preserve">Data Entry Cell, Interior Painting </t>
        </r>
      </text>
    </comment>
    <comment ref="B20" authorId="0">
      <text>
        <r>
          <rPr>
            <b/>
            <sz val="10"/>
            <rFont val="Tahoma"/>
            <family val="2"/>
          </rPr>
          <t xml:space="preserve">Data Entry Cell, Routine Repairs and Supplies </t>
        </r>
      </text>
    </comment>
    <comment ref="B21" authorId="0">
      <text>
        <r>
          <rPr>
            <b/>
            <sz val="10"/>
            <rFont val="Tahoma"/>
            <family val="2"/>
          </rPr>
          <t>Data Entry Cell, Exterminating Cost</t>
        </r>
      </text>
    </comment>
    <comment ref="B22" authorId="0">
      <text>
        <r>
          <rPr>
            <b/>
            <sz val="10"/>
            <rFont val="Tahoma"/>
            <family val="2"/>
          </rPr>
          <t xml:space="preserve">Data Entry Cell, Lawn and Landscaping Cost </t>
        </r>
      </text>
    </comment>
    <comment ref="B23" authorId="0">
      <text>
        <r>
          <rPr>
            <b/>
            <sz val="10"/>
            <rFont val="Tahoma"/>
            <family val="2"/>
          </rPr>
          <t xml:space="preserve">Data Entry Cell, Garbage Removal Cost </t>
        </r>
      </text>
    </comment>
    <comment ref="B24" authorId="0">
      <text>
        <r>
          <rPr>
            <b/>
            <sz val="10"/>
            <rFont val="Tahoma"/>
            <family val="2"/>
          </rPr>
          <t xml:space="preserve">Data Entry Cell, Snow Cost </t>
        </r>
      </text>
    </comment>
    <comment ref="B25" authorId="0">
      <text>
        <r>
          <rPr>
            <b/>
            <sz val="10"/>
            <rFont val="Tahoma"/>
            <family val="2"/>
          </rPr>
          <t xml:space="preserve">Data Entry Cell, Resident Services Cost </t>
        </r>
      </text>
    </comment>
    <comment ref="B26" authorId="0">
      <text>
        <r>
          <rPr>
            <b/>
            <sz val="10"/>
            <rFont val="Tahoma"/>
            <family val="2"/>
          </rPr>
          <t xml:space="preserve">Data Entry Cell, Other Maintenance Costs </t>
        </r>
      </text>
    </comment>
    <comment ref="B29" authorId="0">
      <text>
        <r>
          <rPr>
            <b/>
            <sz val="10"/>
            <rFont val="Tahoma"/>
            <family val="2"/>
          </rPr>
          <t xml:space="preserve">Data Entry Cell, Electricity Cost </t>
        </r>
      </text>
    </comment>
    <comment ref="B30" authorId="0">
      <text>
        <r>
          <rPr>
            <b/>
            <sz val="10"/>
            <rFont val="Tahoma"/>
            <family val="2"/>
          </rPr>
          <t xml:space="preserve">Data Entry Cell, Natural Gas, Oil, Other Fuel Cost </t>
        </r>
      </text>
    </comment>
    <comment ref="B31" authorId="0">
      <text>
        <r>
          <rPr>
            <b/>
            <sz val="10"/>
            <rFont val="Tahoma"/>
            <family val="2"/>
          </rPr>
          <t>Data Entry Cell, Sewer and Water Cost</t>
        </r>
      </text>
    </comment>
    <comment ref="B34" authorId="0">
      <text>
        <r>
          <rPr>
            <b/>
            <sz val="10"/>
            <rFont val="Tahoma"/>
            <family val="2"/>
          </rPr>
          <t xml:space="preserve">Data Entry Cell, Real Estate Taxes </t>
        </r>
      </text>
    </comment>
    <comment ref="B35" authorId="0">
      <text>
        <r>
          <rPr>
            <b/>
            <sz val="10"/>
            <rFont val="Tahoma"/>
            <family val="2"/>
          </rPr>
          <t xml:space="preserve">Data Entry Cell, Other Taxes and Licenses </t>
        </r>
      </text>
    </comment>
    <comment ref="B36" authorId="0">
      <text>
        <r>
          <rPr>
            <b/>
            <sz val="10"/>
            <rFont val="Tahoma"/>
            <family val="2"/>
          </rPr>
          <t xml:space="preserve">Data Entry Cell, Property Insurance Cost </t>
        </r>
      </text>
    </comment>
    <comment ref="B37" authorId="0">
      <text>
        <r>
          <rPr>
            <b/>
            <sz val="10"/>
            <rFont val="Tahoma"/>
            <family val="2"/>
          </rPr>
          <t xml:space="preserve">Data Entry Cell, Reserve for Replacement </t>
        </r>
      </text>
    </comment>
    <comment ref="B38" authorId="0">
      <text>
        <r>
          <rPr>
            <b/>
            <sz val="10"/>
            <rFont val="Tahoma"/>
            <family val="2"/>
          </rPr>
          <t xml:space="preserve">Data Entry Cell, Operating Reserve </t>
        </r>
      </text>
    </comment>
    <comment ref="B39" authorId="0">
      <text>
        <r>
          <rPr>
            <b/>
            <sz val="10"/>
            <rFont val="Tahoma"/>
            <family val="2"/>
          </rPr>
          <t xml:space="preserve">Data Entry Cell, Other Expense 1 </t>
        </r>
      </text>
    </comment>
    <comment ref="B40" authorId="0">
      <text>
        <r>
          <rPr>
            <b/>
            <sz val="10"/>
            <rFont val="Tahoma"/>
            <family val="2"/>
          </rPr>
          <t xml:space="preserve">Data Entry Cell, Other Expense 2 </t>
        </r>
      </text>
    </comment>
    <comment ref="B41" authorId="0">
      <text>
        <r>
          <rPr>
            <b/>
            <sz val="10"/>
            <rFont val="Tahoma"/>
            <family val="2"/>
          </rPr>
          <t xml:space="preserve">Data Entry Cell, Other Expense 3 </t>
        </r>
      </text>
    </comment>
    <comment ref="B42" authorId="0">
      <text>
        <r>
          <rPr>
            <b/>
            <sz val="10"/>
            <rFont val="Tahoma"/>
            <family val="2"/>
          </rPr>
          <t xml:space="preserve">Data Entry Cell, Other Expense 4 </t>
        </r>
      </text>
    </comment>
    <comment ref="B43" authorId="0">
      <text>
        <r>
          <rPr>
            <b/>
            <sz val="10"/>
            <rFont val="Tahoma"/>
            <family val="2"/>
          </rPr>
          <t xml:space="preserve">Data Entry Cell, Other Expense 5 </t>
        </r>
      </text>
    </comment>
    <comment ref="B44" authorId="0">
      <text>
        <r>
          <rPr>
            <b/>
            <sz val="10"/>
            <rFont val="Tahoma"/>
            <family val="2"/>
          </rPr>
          <t xml:space="preserve">Data Entry Cell, Other Expense 6 </t>
        </r>
      </text>
    </comment>
    <comment ref="B13" authorId="0">
      <text>
        <r>
          <rPr>
            <b/>
            <sz val="10"/>
            <rFont val="Tahoma"/>
            <family val="2"/>
          </rPr>
          <t>Data Entry Cell, Other Management Expenses</t>
        </r>
      </text>
    </comment>
    <comment ref="B27" authorId="0">
      <text>
        <r>
          <rPr>
            <b/>
            <sz val="10"/>
            <rFont val="Tahoma"/>
            <family val="2"/>
          </rPr>
          <t>Data Entry Cell, Operations and Maintenance Expenses</t>
        </r>
      </text>
    </comment>
    <comment ref="B32" authorId="0">
      <text>
        <r>
          <rPr>
            <b/>
            <sz val="10"/>
            <rFont val="Tahoma"/>
            <family val="2"/>
          </rPr>
          <t>Data Entry Cell, Other Utilities Paid by the Property</t>
        </r>
      </text>
    </comment>
    <comment ref="F58" authorId="1">
      <text>
        <r>
          <rPr>
            <b/>
            <sz val="8"/>
            <rFont val="Tahoma"/>
            <family val="0"/>
          </rPr>
          <t>Results Cell, Test of the Adequacy of the Reserve for Replacement Against Average Capital Needs</t>
        </r>
      </text>
    </comment>
    <comment ref="F59" authorId="1">
      <text>
        <r>
          <rPr>
            <b/>
            <sz val="8"/>
            <rFont val="Tahoma"/>
            <family val="0"/>
          </rPr>
          <t>Results Cell, Test of the Adequacy of the Reserve for Replacement Against $60 per Unit per Year Criterion</t>
        </r>
      </text>
    </comment>
  </commentList>
</comments>
</file>

<file path=xl/comments6.xml><?xml version="1.0" encoding="utf-8"?>
<comments xmlns="http://schemas.openxmlformats.org/spreadsheetml/2006/main">
  <authors>
    <author>13026</author>
  </authors>
  <commentList>
    <comment ref="B4" authorId="0">
      <text>
        <r>
          <rPr>
            <b/>
            <sz val="10"/>
            <rFont val="Tahoma"/>
            <family val="2"/>
          </rPr>
          <t>Data Entry Cell, Minimum Debt Service Coverage</t>
        </r>
      </text>
    </comment>
    <comment ref="B5" authorId="0">
      <text>
        <r>
          <rPr>
            <b/>
            <sz val="10"/>
            <rFont val="Tahoma"/>
            <family val="2"/>
          </rPr>
          <t>Data Entry Cell, Maximum Loan to Value</t>
        </r>
      </text>
    </comment>
    <comment ref="B6" authorId="0">
      <text>
        <r>
          <rPr>
            <b/>
            <sz val="10"/>
            <rFont val="Tahoma"/>
            <family val="2"/>
          </rPr>
          <t>Data Entry Cell, First Mortgage Points</t>
        </r>
      </text>
    </comment>
    <comment ref="B7" authorId="0">
      <text>
        <r>
          <rPr>
            <b/>
            <sz val="10"/>
            <rFont val="Tahoma"/>
            <family val="2"/>
          </rPr>
          <t>Data Entry Cell, First Mortgage Interest Rate</t>
        </r>
      </text>
    </comment>
    <comment ref="B44" authorId="0">
      <text>
        <r>
          <rPr>
            <b/>
            <sz val="10"/>
            <rFont val="Tahoma"/>
            <family val="2"/>
          </rPr>
          <t xml:space="preserve">Data Entry Cell, Lender's Appraised Value for the Project  </t>
        </r>
      </text>
    </comment>
    <comment ref="B14" authorId="0">
      <text>
        <r>
          <rPr>
            <b/>
            <sz val="10"/>
            <rFont val="Tahoma"/>
            <family val="2"/>
          </rPr>
          <t>Data Entry Cell, Second Mortgage Points</t>
        </r>
      </text>
    </comment>
    <comment ref="B15" authorId="0">
      <text>
        <r>
          <rPr>
            <b/>
            <sz val="10"/>
            <rFont val="Tahoma"/>
            <family val="2"/>
          </rPr>
          <t>Data Entry Cell, Second Mortgage Interest Rate</t>
        </r>
      </text>
    </comment>
    <comment ref="B20" authorId="0">
      <text>
        <r>
          <rPr>
            <b/>
            <sz val="10"/>
            <rFont val="Tahoma"/>
            <family val="2"/>
          </rPr>
          <t>Data Entry Cell, Deferred Payment Loan 1 Interest Rate</t>
        </r>
      </text>
    </comment>
    <comment ref="B42" authorId="0">
      <text>
        <r>
          <rPr>
            <b/>
            <sz val="10"/>
            <rFont val="Tahoma"/>
            <family val="2"/>
          </rPr>
          <t>Data Entry Cell, Years to Sale</t>
        </r>
      </text>
    </comment>
    <comment ref="B8" authorId="0">
      <text>
        <r>
          <rPr>
            <b/>
            <sz val="10"/>
            <rFont val="Tahoma"/>
            <family val="2"/>
          </rPr>
          <t>Data Entry Cell, First Mortgage Loan Term (years)</t>
        </r>
      </text>
    </comment>
    <comment ref="B12" authorId="0">
      <text>
        <r>
          <rPr>
            <b/>
            <sz val="10"/>
            <rFont val="Tahoma"/>
            <family val="2"/>
          </rPr>
          <t>Data Entry Cell, Amortizing Second Mortgage Amount</t>
        </r>
      </text>
    </comment>
    <comment ref="B18" authorId="0">
      <text>
        <r>
          <rPr>
            <b/>
            <sz val="10"/>
            <rFont val="Tahoma"/>
            <family val="2"/>
          </rPr>
          <t>Data Entry Cell, Deferred Payment Loan 1</t>
        </r>
      </text>
    </comment>
    <comment ref="B30" authorId="0">
      <text>
        <r>
          <rPr>
            <b/>
            <sz val="10"/>
            <rFont val="Tahoma"/>
            <family val="2"/>
          </rPr>
          <t>Data Entry Cell, Developer Investment</t>
        </r>
      </text>
    </comment>
    <comment ref="B33" authorId="0">
      <text>
        <r>
          <rPr>
            <b/>
            <sz val="10"/>
            <rFont val="Tahoma"/>
            <family val="2"/>
          </rPr>
          <t>Data Entry Cell, Tax Credit Equity</t>
        </r>
      </text>
    </comment>
    <comment ref="B34" authorId="0">
      <text>
        <r>
          <rPr>
            <b/>
            <sz val="10"/>
            <rFont val="Tahoma"/>
            <family val="2"/>
          </rPr>
          <t>Data Entry Cell, Grant or Donated Land 1</t>
        </r>
      </text>
    </comment>
    <comment ref="B38" authorId="0">
      <text>
        <r>
          <rPr>
            <b/>
            <sz val="10"/>
            <rFont val="Tahoma"/>
            <family val="2"/>
          </rPr>
          <t>Data Entry Cell, Other Financing (not amortized)</t>
        </r>
      </text>
    </comment>
    <comment ref="B13" authorId="0">
      <text>
        <r>
          <rPr>
            <b/>
            <sz val="10"/>
            <rFont val="Tahoma"/>
            <family val="2"/>
          </rPr>
          <t>Data Entry Cell, Amortizing Second Mortgage Source</t>
        </r>
      </text>
    </comment>
    <comment ref="B9" authorId="0">
      <text>
        <r>
          <rPr>
            <b/>
            <sz val="10"/>
            <rFont val="Tahoma"/>
            <family val="2"/>
          </rPr>
          <t>Data Entry Cell, First Mortgage Source (e.g., HOME, Private Lender)</t>
        </r>
      </text>
    </comment>
    <comment ref="B19" authorId="0">
      <text>
        <r>
          <rPr>
            <b/>
            <sz val="10"/>
            <rFont val="Tahoma"/>
            <family val="2"/>
          </rPr>
          <t>Data Entry Cell, Deferred Payment Loan 1 Source</t>
        </r>
      </text>
    </comment>
    <comment ref="B35" authorId="0">
      <text>
        <r>
          <rPr>
            <b/>
            <sz val="10"/>
            <rFont val="Tahoma"/>
            <family val="2"/>
          </rPr>
          <t>Data Entry Cell, Grant or Donanted Land 1 Source</t>
        </r>
      </text>
    </comment>
    <comment ref="B39" authorId="0">
      <text>
        <r>
          <rPr>
            <b/>
            <sz val="10"/>
            <rFont val="Tahoma"/>
            <family val="2"/>
          </rPr>
          <t>Data Entry Cell, Other Financing Source</t>
        </r>
      </text>
    </comment>
    <comment ref="B16" authorId="0">
      <text>
        <r>
          <rPr>
            <b/>
            <sz val="10"/>
            <rFont val="Tahoma"/>
            <family val="2"/>
          </rPr>
          <t>Data Entry Cell, Second Mortgage Loan Term (years)</t>
        </r>
      </text>
    </comment>
    <comment ref="B36" authorId="0">
      <text>
        <r>
          <rPr>
            <b/>
            <sz val="10"/>
            <rFont val="Tahoma"/>
            <family val="2"/>
          </rPr>
          <t>Data Entry Cell, Grant or Donated Land 2</t>
        </r>
      </text>
    </comment>
    <comment ref="B37" authorId="0">
      <text>
        <r>
          <rPr>
            <b/>
            <sz val="10"/>
            <rFont val="Tahoma"/>
            <family val="2"/>
          </rPr>
          <t>Data Entry Cell, Grant or Donanted Land 2 Source</t>
        </r>
      </text>
    </comment>
    <comment ref="B21" authorId="0">
      <text>
        <r>
          <rPr>
            <b/>
            <sz val="10"/>
            <rFont val="Tahoma"/>
            <family val="2"/>
          </rPr>
          <t>Data Entry Cell, Deferred Payment Loan 1 Year of Pay-Out</t>
        </r>
      </text>
    </comment>
    <comment ref="B23" authorId="0">
      <text>
        <r>
          <rPr>
            <b/>
            <sz val="10"/>
            <rFont val="Tahoma"/>
            <family val="2"/>
          </rPr>
          <t>Data Entry Cell, Deferred Payment Loan 2</t>
        </r>
      </text>
    </comment>
    <comment ref="B24" authorId="0">
      <text>
        <r>
          <rPr>
            <b/>
            <sz val="10"/>
            <rFont val="Tahoma"/>
            <family val="2"/>
          </rPr>
          <t>Data Entry Cell, Deferred Payment Loan 2 Source</t>
        </r>
      </text>
    </comment>
    <comment ref="B25" authorId="0">
      <text>
        <r>
          <rPr>
            <b/>
            <sz val="10"/>
            <rFont val="Tahoma"/>
            <family val="2"/>
          </rPr>
          <t>Data Entry Cell, Deferred Payment Loan 2 Interest Rate</t>
        </r>
      </text>
    </comment>
    <comment ref="B26" authorId="0">
      <text>
        <r>
          <rPr>
            <b/>
            <sz val="10"/>
            <rFont val="Tahoma"/>
            <family val="2"/>
          </rPr>
          <t>Data Entry Cell, Deferred Payment Loan 2 Year of Pay-Out</t>
        </r>
      </text>
    </comment>
    <comment ref="B45" authorId="0">
      <text>
        <r>
          <rPr>
            <b/>
            <sz val="10"/>
            <rFont val="Tahoma"/>
            <family val="2"/>
          </rPr>
          <t>Data Entry Cell, Capitalization Rate</t>
        </r>
      </text>
    </comment>
    <comment ref="B46" authorId="0">
      <text>
        <r>
          <rPr>
            <b/>
            <sz val="10"/>
            <rFont val="Tahoma"/>
            <family val="2"/>
          </rPr>
          <t>Data Entry Cell, Value of Project at Sale</t>
        </r>
      </text>
    </comment>
  </commentList>
</comments>
</file>

<file path=xl/comments7.xml><?xml version="1.0" encoding="utf-8"?>
<comments xmlns="http://schemas.openxmlformats.org/spreadsheetml/2006/main">
  <authors>
    <author>13026</author>
  </authors>
  <commentList>
    <comment ref="B5" authorId="0">
      <text>
        <r>
          <rPr>
            <b/>
            <sz val="10"/>
            <rFont val="Tahoma"/>
            <family val="2"/>
          </rPr>
          <t>Data Entry Cell, Custom Loan 1 Name</t>
        </r>
      </text>
    </comment>
    <comment ref="B11" authorId="0">
      <text>
        <r>
          <rPr>
            <b/>
            <sz val="10"/>
            <rFont val="Tahoma"/>
            <family val="2"/>
          </rPr>
          <t>Data Entry Cell, Payment on Custom Loan 1, Year 1</t>
        </r>
      </text>
    </comment>
    <comment ref="C11" authorId="0">
      <text>
        <r>
          <rPr>
            <b/>
            <sz val="10"/>
            <rFont val="Tahoma"/>
            <family val="2"/>
          </rPr>
          <t>Data Entry Cell, Payment on Custom Loan 1, Year 2</t>
        </r>
      </text>
    </comment>
    <comment ref="D11" authorId="0">
      <text>
        <r>
          <rPr>
            <b/>
            <sz val="10"/>
            <rFont val="Tahoma"/>
            <family val="2"/>
          </rPr>
          <t>Data Entry Cell, Payment on Custom Loan 1, Year 3</t>
        </r>
      </text>
    </comment>
    <comment ref="E11" authorId="0">
      <text>
        <r>
          <rPr>
            <b/>
            <sz val="10"/>
            <rFont val="Tahoma"/>
            <family val="2"/>
          </rPr>
          <t>Data Entry Cell, Payment on Custom Loan 1, Year 4</t>
        </r>
      </text>
    </comment>
    <comment ref="F11" authorId="0">
      <text>
        <r>
          <rPr>
            <b/>
            <sz val="10"/>
            <rFont val="Tahoma"/>
            <family val="2"/>
          </rPr>
          <t>Data Entry Cell, Payment on Custom Loan 1, Year 5</t>
        </r>
      </text>
    </comment>
    <comment ref="G11" authorId="0">
      <text>
        <r>
          <rPr>
            <b/>
            <sz val="10"/>
            <rFont val="Tahoma"/>
            <family val="2"/>
          </rPr>
          <t>Data Entry Cell, Payment on Custom Loan 1, Year 6</t>
        </r>
      </text>
    </comment>
    <comment ref="H11" authorId="0">
      <text>
        <r>
          <rPr>
            <b/>
            <sz val="10"/>
            <rFont val="Tahoma"/>
            <family val="2"/>
          </rPr>
          <t>Data Entry Cell, Payment on Custom Loan 1, Year 7</t>
        </r>
      </text>
    </comment>
    <comment ref="I11" authorId="0">
      <text>
        <r>
          <rPr>
            <b/>
            <sz val="10"/>
            <rFont val="Tahoma"/>
            <family val="2"/>
          </rPr>
          <t>Data Entry Cell, Payment on Custom Loan 1, Year 8</t>
        </r>
      </text>
    </comment>
    <comment ref="J11" authorId="0">
      <text>
        <r>
          <rPr>
            <b/>
            <sz val="10"/>
            <rFont val="Tahoma"/>
            <family val="2"/>
          </rPr>
          <t>Data Entry Cell, Payment on Custom Loan 1, Year 9</t>
        </r>
      </text>
    </comment>
    <comment ref="K11" authorId="0">
      <text>
        <r>
          <rPr>
            <b/>
            <sz val="10"/>
            <rFont val="Tahoma"/>
            <family val="2"/>
          </rPr>
          <t>Data Entry Cell, Payment on Custom Loan 1, Year 10</t>
        </r>
      </text>
    </comment>
    <comment ref="L11" authorId="0">
      <text>
        <r>
          <rPr>
            <b/>
            <sz val="10"/>
            <rFont val="Tahoma"/>
            <family val="2"/>
          </rPr>
          <t>Data Entry Cell, Payment on Custom Loan 1, Year 11</t>
        </r>
      </text>
    </comment>
    <comment ref="M11" authorId="0">
      <text>
        <r>
          <rPr>
            <b/>
            <sz val="10"/>
            <rFont val="Tahoma"/>
            <family val="2"/>
          </rPr>
          <t>Data Entry Cell, Payment on Custom Loan 1, Year 12</t>
        </r>
      </text>
    </comment>
    <comment ref="N11" authorId="0">
      <text>
        <r>
          <rPr>
            <b/>
            <sz val="10"/>
            <rFont val="Tahoma"/>
            <family val="2"/>
          </rPr>
          <t>Data Entry Cell, Payment on Custom Loan 1, Year 13</t>
        </r>
      </text>
    </comment>
    <comment ref="O11" authorId="0">
      <text>
        <r>
          <rPr>
            <b/>
            <sz val="10"/>
            <rFont val="Tahoma"/>
            <family val="2"/>
          </rPr>
          <t>Data Entry Cell, Payment on Custom Loan 1, Year 14</t>
        </r>
      </text>
    </comment>
    <comment ref="P11" authorId="0">
      <text>
        <r>
          <rPr>
            <b/>
            <sz val="10"/>
            <rFont val="Tahoma"/>
            <family val="2"/>
          </rPr>
          <t>Data Entry Cell, Payment on Custom Loan 1, Year 15</t>
        </r>
      </text>
    </comment>
    <comment ref="Q11" authorId="0">
      <text>
        <r>
          <rPr>
            <b/>
            <sz val="10"/>
            <rFont val="Tahoma"/>
            <family val="2"/>
          </rPr>
          <t>Data Entry Cell, Payment on Custom Loan 1, Year 16</t>
        </r>
      </text>
    </comment>
    <comment ref="R11" authorId="0">
      <text>
        <r>
          <rPr>
            <b/>
            <sz val="10"/>
            <rFont val="Tahoma"/>
            <family val="2"/>
          </rPr>
          <t>Data Entry Cell, Payment on Custom Loan 1, Year 17</t>
        </r>
      </text>
    </comment>
    <comment ref="S11" authorId="0">
      <text>
        <r>
          <rPr>
            <b/>
            <sz val="10"/>
            <rFont val="Tahoma"/>
            <family val="2"/>
          </rPr>
          <t>Data Entry Cell, Payment on Custom Loan 1, Year 18</t>
        </r>
      </text>
    </comment>
    <comment ref="T11" authorId="0">
      <text>
        <r>
          <rPr>
            <b/>
            <sz val="10"/>
            <rFont val="Tahoma"/>
            <family val="2"/>
          </rPr>
          <t>Data Entry Cell, Payment on Custom Loan 1, Year 19</t>
        </r>
      </text>
    </comment>
    <comment ref="U11" authorId="0">
      <text>
        <r>
          <rPr>
            <b/>
            <sz val="10"/>
            <rFont val="Tahoma"/>
            <family val="2"/>
          </rPr>
          <t>Data Entry Cell, Payment on Custom Loan 1, Year 20</t>
        </r>
      </text>
    </comment>
    <comment ref="V11" authorId="0">
      <text>
        <r>
          <rPr>
            <b/>
            <sz val="10"/>
            <rFont val="Tahoma"/>
            <family val="2"/>
          </rPr>
          <t>Data Entry Cell, Payment on Custom Loan 1, Year 21</t>
        </r>
      </text>
    </comment>
    <comment ref="W11" authorId="0">
      <text>
        <r>
          <rPr>
            <b/>
            <sz val="10"/>
            <rFont val="Tahoma"/>
            <family val="2"/>
          </rPr>
          <t>Data Entry Cell, Payment on Custom Loan 1, Year 22</t>
        </r>
      </text>
    </comment>
    <comment ref="X11" authorId="0">
      <text>
        <r>
          <rPr>
            <b/>
            <sz val="10"/>
            <rFont val="Tahoma"/>
            <family val="2"/>
          </rPr>
          <t>Data Entry Cell, Payment on Custom Loan 1, Year 23</t>
        </r>
      </text>
    </comment>
    <comment ref="Y11" authorId="0">
      <text>
        <r>
          <rPr>
            <b/>
            <sz val="10"/>
            <rFont val="Tahoma"/>
            <family val="2"/>
          </rPr>
          <t>Data Entry Cell, Payment on Custom Loan 1, Year 24</t>
        </r>
      </text>
    </comment>
    <comment ref="Z11" authorId="0">
      <text>
        <r>
          <rPr>
            <b/>
            <sz val="10"/>
            <rFont val="Tahoma"/>
            <family val="2"/>
          </rPr>
          <t>Data Entry Cell, Payment on Custom Loan 1, Year 25</t>
        </r>
      </text>
    </comment>
    <comment ref="AA11" authorId="0">
      <text>
        <r>
          <rPr>
            <b/>
            <sz val="10"/>
            <rFont val="Tahoma"/>
            <family val="2"/>
          </rPr>
          <t>Data Entry Cell, Payment on Custom Loan 1, Year 26</t>
        </r>
      </text>
    </comment>
    <comment ref="AB11" authorId="0">
      <text>
        <r>
          <rPr>
            <b/>
            <sz val="10"/>
            <rFont val="Tahoma"/>
            <family val="2"/>
          </rPr>
          <t>Data Entry Cell, Payment on Custom Loan 1, Year 27</t>
        </r>
      </text>
    </comment>
    <comment ref="AC11" authorId="0">
      <text>
        <r>
          <rPr>
            <b/>
            <sz val="10"/>
            <rFont val="Tahoma"/>
            <family val="2"/>
          </rPr>
          <t>Data Entry Cell, Payment on Custom Loan 1, Year 28</t>
        </r>
      </text>
    </comment>
    <comment ref="AD11" authorId="0">
      <text>
        <r>
          <rPr>
            <b/>
            <sz val="10"/>
            <rFont val="Tahoma"/>
            <family val="2"/>
          </rPr>
          <t>Data Entry Cell, Payment on Custom Loan 1, Year 29</t>
        </r>
      </text>
    </comment>
    <comment ref="AE11" authorId="0">
      <text>
        <r>
          <rPr>
            <b/>
            <sz val="10"/>
            <rFont val="Tahoma"/>
            <family val="2"/>
          </rPr>
          <t>Data Entry Cell, Payment on Custom Loan 1, Year 30</t>
        </r>
      </text>
    </comment>
    <comment ref="B15" authorId="0">
      <text>
        <r>
          <rPr>
            <b/>
            <sz val="10"/>
            <rFont val="Tahoma"/>
            <family val="2"/>
          </rPr>
          <t>Data Entry Cell, Custom Loan 2 Name</t>
        </r>
      </text>
    </comment>
    <comment ref="B21" authorId="0">
      <text>
        <r>
          <rPr>
            <b/>
            <sz val="10"/>
            <rFont val="Tahoma"/>
            <family val="2"/>
          </rPr>
          <t>Data Entry Cell, Payment on Custom Loan 2 Year 1</t>
        </r>
      </text>
    </comment>
    <comment ref="C21" authorId="0">
      <text>
        <r>
          <rPr>
            <b/>
            <sz val="10"/>
            <rFont val="Tahoma"/>
            <family val="2"/>
          </rPr>
          <t>Data Entry Cell, Payment on Custom Loan 2, Year 2</t>
        </r>
      </text>
    </comment>
    <comment ref="D21" authorId="0">
      <text>
        <r>
          <rPr>
            <b/>
            <sz val="10"/>
            <rFont val="Tahoma"/>
            <family val="2"/>
          </rPr>
          <t>Data Entry Cell, Payment on Custom Loan 2 Year 3</t>
        </r>
      </text>
    </comment>
    <comment ref="E21" authorId="0">
      <text>
        <r>
          <rPr>
            <b/>
            <sz val="10"/>
            <rFont val="Tahoma"/>
            <family val="2"/>
          </rPr>
          <t>Data Entry Cell, Payment on Custom Loan 2, Year 4</t>
        </r>
      </text>
    </comment>
    <comment ref="F21" authorId="0">
      <text>
        <r>
          <rPr>
            <b/>
            <sz val="10"/>
            <rFont val="Tahoma"/>
            <family val="2"/>
          </rPr>
          <t>Data Entry Cell, Payment on Custom Loan 2, Year 5</t>
        </r>
      </text>
    </comment>
    <comment ref="G21" authorId="0">
      <text>
        <r>
          <rPr>
            <b/>
            <sz val="10"/>
            <rFont val="Tahoma"/>
            <family val="2"/>
          </rPr>
          <t>Data Entry Cell, Payment on Custom Loan 2, Year 6</t>
        </r>
      </text>
    </comment>
    <comment ref="H21" authorId="0">
      <text>
        <r>
          <rPr>
            <b/>
            <sz val="10"/>
            <rFont val="Tahoma"/>
            <family val="2"/>
          </rPr>
          <t>Data Entry Cell, Payment on Custom Loan 2, Year 7</t>
        </r>
      </text>
    </comment>
    <comment ref="I21" authorId="0">
      <text>
        <r>
          <rPr>
            <b/>
            <sz val="10"/>
            <rFont val="Tahoma"/>
            <family val="2"/>
          </rPr>
          <t>Data Entry Cell, Payment on Custom Loan 2, Year 8</t>
        </r>
      </text>
    </comment>
    <comment ref="J21" authorId="0">
      <text>
        <r>
          <rPr>
            <b/>
            <sz val="10"/>
            <rFont val="Tahoma"/>
            <family val="2"/>
          </rPr>
          <t>Data Entry Cell, Payment on Custom Loan 2, Year 9</t>
        </r>
      </text>
    </comment>
    <comment ref="K21" authorId="0">
      <text>
        <r>
          <rPr>
            <b/>
            <sz val="10"/>
            <rFont val="Tahoma"/>
            <family val="2"/>
          </rPr>
          <t>Data Entry Cell, Payment on Custom Loan 2, Year 10</t>
        </r>
      </text>
    </comment>
    <comment ref="L21" authorId="0">
      <text>
        <r>
          <rPr>
            <b/>
            <sz val="10"/>
            <rFont val="Tahoma"/>
            <family val="2"/>
          </rPr>
          <t>Data Entry Cell, Payment on Custom Loan 2, Year 11</t>
        </r>
      </text>
    </comment>
    <comment ref="M21" authorId="0">
      <text>
        <r>
          <rPr>
            <b/>
            <sz val="10"/>
            <rFont val="Tahoma"/>
            <family val="2"/>
          </rPr>
          <t>Data Entry Cell, Payment on Custom Loan 2, Year 12</t>
        </r>
      </text>
    </comment>
    <comment ref="N21" authorId="0">
      <text>
        <r>
          <rPr>
            <b/>
            <sz val="10"/>
            <rFont val="Tahoma"/>
            <family val="2"/>
          </rPr>
          <t>Data Entry Cell, Payment on Custom Loan 2, Year 13</t>
        </r>
      </text>
    </comment>
    <comment ref="O21" authorId="0">
      <text>
        <r>
          <rPr>
            <b/>
            <sz val="10"/>
            <rFont val="Tahoma"/>
            <family val="2"/>
          </rPr>
          <t>Data Entry Cell, Payment on Custom Loan 2, Year 14</t>
        </r>
      </text>
    </comment>
    <comment ref="P21" authorId="0">
      <text>
        <r>
          <rPr>
            <b/>
            <sz val="10"/>
            <rFont val="Tahoma"/>
            <family val="2"/>
          </rPr>
          <t>Data Entry Cell, Payment on Custom Loan 2, Year 15</t>
        </r>
      </text>
    </comment>
    <comment ref="Q21" authorId="0">
      <text>
        <r>
          <rPr>
            <b/>
            <sz val="10"/>
            <rFont val="Tahoma"/>
            <family val="2"/>
          </rPr>
          <t>Data Entry Cell, Payment on Custom Loan 2, Year 16</t>
        </r>
      </text>
    </comment>
    <comment ref="R21" authorId="0">
      <text>
        <r>
          <rPr>
            <b/>
            <sz val="10"/>
            <rFont val="Tahoma"/>
            <family val="2"/>
          </rPr>
          <t>Data Entry Cell, Payment on Custom Loan 2, Year 17</t>
        </r>
      </text>
    </comment>
    <comment ref="S21" authorId="0">
      <text>
        <r>
          <rPr>
            <b/>
            <sz val="10"/>
            <rFont val="Tahoma"/>
            <family val="2"/>
          </rPr>
          <t>Data Entry Cell, Payment on Custom Loan 2, Year 18</t>
        </r>
      </text>
    </comment>
    <comment ref="T21" authorId="0">
      <text>
        <r>
          <rPr>
            <b/>
            <sz val="10"/>
            <rFont val="Tahoma"/>
            <family val="2"/>
          </rPr>
          <t>Data Entry Cell, Payment on Custom Loan 2, Year 19</t>
        </r>
      </text>
    </comment>
    <comment ref="U21" authorId="0">
      <text>
        <r>
          <rPr>
            <b/>
            <sz val="10"/>
            <rFont val="Tahoma"/>
            <family val="2"/>
          </rPr>
          <t>Data Entry Cell, Payment on Custom Loan 2, Year 20</t>
        </r>
      </text>
    </comment>
    <comment ref="V21" authorId="0">
      <text>
        <r>
          <rPr>
            <b/>
            <sz val="10"/>
            <rFont val="Tahoma"/>
            <family val="2"/>
          </rPr>
          <t>Data Entry Cell, Payment on Custom Loan 2, Year 21</t>
        </r>
      </text>
    </comment>
    <comment ref="W21" authorId="0">
      <text>
        <r>
          <rPr>
            <b/>
            <sz val="10"/>
            <rFont val="Tahoma"/>
            <family val="2"/>
          </rPr>
          <t>Data Entry Cell, Payment on Custom Loan 2, Year 22</t>
        </r>
      </text>
    </comment>
    <comment ref="X21" authorId="0">
      <text>
        <r>
          <rPr>
            <b/>
            <sz val="10"/>
            <rFont val="Tahoma"/>
            <family val="2"/>
          </rPr>
          <t>Data Entry Cell, Payment on Custom Loan 2, Year 23</t>
        </r>
      </text>
    </comment>
    <comment ref="Y21" authorId="0">
      <text>
        <r>
          <rPr>
            <b/>
            <sz val="10"/>
            <rFont val="Tahoma"/>
            <family val="2"/>
          </rPr>
          <t>Data Entry Cell, Payment on Custom Loan 2, Year 24</t>
        </r>
      </text>
    </comment>
    <comment ref="Z21" authorId="0">
      <text>
        <r>
          <rPr>
            <b/>
            <sz val="10"/>
            <rFont val="Tahoma"/>
            <family val="2"/>
          </rPr>
          <t>Data Entry Cell, Payment on Custom Loan 2, Year 25</t>
        </r>
      </text>
    </comment>
    <comment ref="AA21" authorId="0">
      <text>
        <r>
          <rPr>
            <b/>
            <sz val="10"/>
            <rFont val="Tahoma"/>
            <family val="2"/>
          </rPr>
          <t>Data Entry Cell, Payment on Custom Loan 2, Year 26</t>
        </r>
      </text>
    </comment>
    <comment ref="AB21" authorId="0">
      <text>
        <r>
          <rPr>
            <b/>
            <sz val="10"/>
            <rFont val="Tahoma"/>
            <family val="2"/>
          </rPr>
          <t>Data Entry Cell, Payment on Custom Loan 2, Year 27</t>
        </r>
      </text>
    </comment>
    <comment ref="AC21" authorId="0">
      <text>
        <r>
          <rPr>
            <b/>
            <sz val="10"/>
            <rFont val="Tahoma"/>
            <family val="2"/>
          </rPr>
          <t>Data Entry Cell, Payment on Custom Loan 2, Year 28</t>
        </r>
      </text>
    </comment>
    <comment ref="AD21" authorId="0">
      <text>
        <r>
          <rPr>
            <b/>
            <sz val="10"/>
            <rFont val="Tahoma"/>
            <family val="2"/>
          </rPr>
          <t>Data Entry Cell, Payment on Custom Loan 2, Year 29</t>
        </r>
      </text>
    </comment>
    <comment ref="AE21" authorId="0">
      <text>
        <r>
          <rPr>
            <b/>
            <sz val="10"/>
            <rFont val="Tahoma"/>
            <family val="2"/>
          </rPr>
          <t>Data Entry Cell, Payment on Custom Loan 2, Year 30</t>
        </r>
      </text>
    </comment>
    <comment ref="B6" authorId="0">
      <text>
        <r>
          <rPr>
            <b/>
            <sz val="10"/>
            <rFont val="Tahoma"/>
            <family val="2"/>
          </rPr>
          <t>Data Entry Cell, Custom Loan 1 Source</t>
        </r>
      </text>
    </comment>
    <comment ref="B16" authorId="0">
      <text>
        <r>
          <rPr>
            <b/>
            <sz val="10"/>
            <rFont val="Tahoma"/>
            <family val="2"/>
          </rPr>
          <t>Data Entry Cell, Custom Loan 2 Source</t>
        </r>
      </text>
    </comment>
  </commentList>
</comments>
</file>

<file path=xl/sharedStrings.xml><?xml version="1.0" encoding="utf-8"?>
<sst xmlns="http://schemas.openxmlformats.org/spreadsheetml/2006/main" count="607" uniqueCount="430">
  <si>
    <t>City:</t>
  </si>
  <si>
    <t>State:</t>
  </si>
  <si>
    <t>Market Rents</t>
  </si>
  <si>
    <t>First Mortgage</t>
  </si>
  <si>
    <t>Vacancy Loss</t>
  </si>
  <si>
    <t>Total</t>
  </si>
  <si>
    <t>Operating Reserve</t>
  </si>
  <si>
    <t>Total Expenses</t>
  </si>
  <si>
    <t>First Mortgage Debt Service</t>
  </si>
  <si>
    <t>Second Mortgage Debt Service</t>
  </si>
  <si>
    <t>First Mortgage Remaining</t>
  </si>
  <si>
    <t>Second Mortgage Remaining</t>
  </si>
  <si>
    <t>Points</t>
  </si>
  <si>
    <t>Interest Rate</t>
  </si>
  <si>
    <t>Average Outstanding Balance</t>
  </si>
  <si>
    <t>Number of Units</t>
  </si>
  <si>
    <t>High HOME Units</t>
  </si>
  <si>
    <t>Other financing (not amortized)</t>
  </si>
  <si>
    <t>Initial Investment</t>
  </si>
  <si>
    <t>Year 1</t>
  </si>
  <si>
    <t>Year 2</t>
  </si>
  <si>
    <t>Year 3</t>
  </si>
  <si>
    <t>Year 4</t>
  </si>
  <si>
    <t>Year 5</t>
  </si>
  <si>
    <t>Year 10</t>
  </si>
  <si>
    <t>Year 15</t>
  </si>
  <si>
    <t>Year 30</t>
  </si>
  <si>
    <t>Cash on Cash</t>
  </si>
  <si>
    <t>IRR</t>
  </si>
  <si>
    <t>Low HOME Units</t>
  </si>
  <si>
    <t>Amount</t>
  </si>
  <si>
    <t>Percent of Total Funding</t>
  </si>
  <si>
    <t>HOME per Unit Limit - 1 Bedroom</t>
  </si>
  <si>
    <t>HOME per Unit Limit - 2 Bedroom</t>
  </si>
  <si>
    <t>HOME per Unit Limit - 3 Bedroom</t>
  </si>
  <si>
    <t>HOME per Unit Limit - 4 Bedroom</t>
  </si>
  <si>
    <t>HOME per Unit Limit - 5 Bedroom</t>
  </si>
  <si>
    <t>Effective Gross Income (EGI) Projections</t>
  </si>
  <si>
    <t>Effective Gross Income</t>
  </si>
  <si>
    <t>Debt Service</t>
  </si>
  <si>
    <t>Office of Community Planning and Development</t>
  </si>
  <si>
    <t>U.S. Department of Housing and Urban Development</t>
  </si>
  <si>
    <t>Project Information</t>
  </si>
  <si>
    <t>HOME Affordability Period</t>
  </si>
  <si>
    <t>Project Year</t>
  </si>
  <si>
    <t>Developer:</t>
  </si>
  <si>
    <t>HOME Investment Partnerships Program</t>
  </si>
  <si>
    <t>Multi-Family Underwriting Template</t>
  </si>
  <si>
    <t>Low 1 BR</t>
  </si>
  <si>
    <t>Low 2 BR</t>
  </si>
  <si>
    <t>Low 3 BR</t>
  </si>
  <si>
    <t>Low 4 BR</t>
  </si>
  <si>
    <t>Low 5 BR</t>
  </si>
  <si>
    <t>High 1 BR</t>
  </si>
  <si>
    <t>High 2 BR</t>
  </si>
  <si>
    <t>High 3 BR</t>
  </si>
  <si>
    <t>High 4 BR</t>
  </si>
  <si>
    <t>High 5 BR</t>
  </si>
  <si>
    <t>Operating Pro-Forma</t>
  </si>
  <si>
    <t>Expense and Net Operating Income (NOI) Projections</t>
  </si>
  <si>
    <t>Net Operating Income</t>
  </si>
  <si>
    <t>First Mortgage Characteristics</t>
  </si>
  <si>
    <t>Other Funding Sources</t>
  </si>
  <si>
    <t>INSTRUCTIONS FOR USE</t>
  </si>
  <si>
    <t>Project Name:</t>
  </si>
  <si>
    <t>Date of Analysis:</t>
  </si>
  <si>
    <t>Development Type:</t>
  </si>
  <si>
    <t>HOME Investment Limits</t>
  </si>
  <si>
    <t>Other Revenue</t>
  </si>
  <si>
    <t>Equity</t>
  </si>
  <si>
    <t>Enter data in green cells only</t>
  </si>
  <si>
    <t>PROJECT TIMELINE</t>
  </si>
  <si>
    <t>Gross Potential Rent (GPR) Projections</t>
  </si>
  <si>
    <t xml:space="preserve">Gross Potential Rent </t>
  </si>
  <si>
    <t>Funding Sources</t>
  </si>
  <si>
    <t>Project Income</t>
  </si>
  <si>
    <t>Total Debt Service</t>
  </si>
  <si>
    <t>Cash Flow (After Debt Service)</t>
  </si>
  <si>
    <t>Market Rate Units</t>
  </si>
  <si>
    <t>UNIT SUMMARY</t>
  </si>
  <si>
    <t>OPERATIONS SUMMARY</t>
  </si>
  <si>
    <t>RETURNS SUMMARY</t>
  </si>
  <si>
    <t>Unit Types</t>
  </si>
  <si>
    <t>Developer Returns on Equity</t>
  </si>
  <si>
    <t>PROJECT SUMMARY</t>
  </si>
  <si>
    <t>FIRST MORTGAGE CONSTRAINTS</t>
  </si>
  <si>
    <t>Address</t>
  </si>
  <si>
    <t>1 BR</t>
  </si>
  <si>
    <t>2 BR</t>
  </si>
  <si>
    <t>3 BR</t>
  </si>
  <si>
    <t>4 BR</t>
  </si>
  <si>
    <t>5 BR</t>
  </si>
  <si>
    <t>Square Footage per Unit</t>
  </si>
  <si>
    <t>1 BR High HOME Units</t>
  </si>
  <si>
    <t>1 BR Low HOME Units</t>
  </si>
  <si>
    <t>2 BR High HOME Units</t>
  </si>
  <si>
    <t>2 BR Low HOME Units</t>
  </si>
  <si>
    <t>3 BR Low HOME Units</t>
  </si>
  <si>
    <t>3 BR High HOME Units</t>
  </si>
  <si>
    <t>4 BR Low HOME Units</t>
  </si>
  <si>
    <t>4 BR High HOME Units</t>
  </si>
  <si>
    <t>5 BR Low HOME Units</t>
  </si>
  <si>
    <t>5 BR High HOME Units</t>
  </si>
  <si>
    <t>Other Monthly Revenue*</t>
  </si>
  <si>
    <t>Annual Increase in Other Revenue</t>
  </si>
  <si>
    <t>Land</t>
  </si>
  <si>
    <t>Existing Structures</t>
  </si>
  <si>
    <t xml:space="preserve">Demolition/Clearance </t>
  </si>
  <si>
    <t>Site Remediation</t>
  </si>
  <si>
    <t>Improvements</t>
  </si>
  <si>
    <t>Other Site Work</t>
  </si>
  <si>
    <t>New Construction</t>
  </si>
  <si>
    <t>Rehabilitation</t>
  </si>
  <si>
    <t>General Requirements</t>
  </si>
  <si>
    <t>Builder’s Overhead</t>
  </si>
  <si>
    <t xml:space="preserve">Builder Profit </t>
  </si>
  <si>
    <t>Performance Bond Premium</t>
  </si>
  <si>
    <t>Construction Contingency</t>
  </si>
  <si>
    <t>Architect Fee -- Design</t>
  </si>
  <si>
    <t>Architect Fee -- Construction Supervision</t>
  </si>
  <si>
    <t>Engineering Fees</t>
  </si>
  <si>
    <t>Syndication Fees</t>
  </si>
  <si>
    <t>Market Study</t>
  </si>
  <si>
    <t>Survey</t>
  </si>
  <si>
    <t>Construction Insurance</t>
  </si>
  <si>
    <t>Construction Interest</t>
  </si>
  <si>
    <t>Construction Loan Origination Fee</t>
  </si>
  <si>
    <t>Credit Report</t>
  </si>
  <si>
    <t>Mortgage Broker Fees</t>
  </si>
  <si>
    <t>Counsel's Fee</t>
  </si>
  <si>
    <t>Lender’s Counsel Fee</t>
  </si>
  <si>
    <t>Marketing/Management</t>
  </si>
  <si>
    <t>Taxes</t>
  </si>
  <si>
    <t>Insurance</t>
  </si>
  <si>
    <t>Cost</t>
  </si>
  <si>
    <t>Additional Information</t>
  </si>
  <si>
    <t>Initial Project Reserves</t>
  </si>
  <si>
    <t>Developer's Fee</t>
  </si>
  <si>
    <t>Permanent Financing Fees and Expenses</t>
  </si>
  <si>
    <t>Other Owner Costs</t>
  </si>
  <si>
    <t>Architectural and Engineering Fees</t>
  </si>
  <si>
    <t>Acquisition Costs</t>
  </si>
  <si>
    <t>Developer Return on Equity</t>
  </si>
  <si>
    <t>Financing Sources</t>
  </si>
  <si>
    <t>FUNDING SOURCES SUMMARY</t>
  </si>
  <si>
    <t>Amortizing Second Mortgage</t>
  </si>
  <si>
    <t>Developer Investment</t>
  </si>
  <si>
    <t>Construction Loan Amount</t>
  </si>
  <si>
    <t>Months of Construction</t>
  </si>
  <si>
    <t>Expense</t>
  </si>
  <si>
    <t>Management Fee</t>
  </si>
  <si>
    <t>Legal Fees</t>
  </si>
  <si>
    <t>Accounting / Audit Fees</t>
  </si>
  <si>
    <t>Advertising / Marketing</t>
  </si>
  <si>
    <t>Telephone</t>
  </si>
  <si>
    <t>Office Supplies</t>
  </si>
  <si>
    <t>Other Administrative Expenses</t>
  </si>
  <si>
    <t>Operating Expenses</t>
  </si>
  <si>
    <t>Security</t>
  </si>
  <si>
    <t>Elevator (if any)</t>
  </si>
  <si>
    <t>Other Mechanical Equipment</t>
  </si>
  <si>
    <t>Routine Repairs and Supplies</t>
  </si>
  <si>
    <t>Exterminating</t>
  </si>
  <si>
    <t>Lawn and Landscaping</t>
  </si>
  <si>
    <t>Utilities Paid by the Property</t>
  </si>
  <si>
    <t>Electricity</t>
  </si>
  <si>
    <t>Sewer and Water</t>
  </si>
  <si>
    <t>Property Insurance</t>
  </si>
  <si>
    <t>Reserve for Replacement</t>
  </si>
  <si>
    <t>TOTAL</t>
  </si>
  <si>
    <t>Monthly Cost</t>
  </si>
  <si>
    <t>Annual Cost</t>
  </si>
  <si>
    <t>Operating Expense Increase per Year</t>
  </si>
  <si>
    <t>Tax Credit Equity</t>
  </si>
  <si>
    <t>Gap Analysis</t>
  </si>
  <si>
    <t>Your Project</t>
  </si>
  <si>
    <t>Your Project Address</t>
  </si>
  <si>
    <t>Your Developer</t>
  </si>
  <si>
    <t>Your City</t>
  </si>
  <si>
    <t>Your State</t>
  </si>
  <si>
    <t>Calculation</t>
  </si>
  <si>
    <t>Cost Per Unit</t>
  </si>
  <si>
    <t>Cost Per Square Foot</t>
  </si>
  <si>
    <t>Other Information</t>
  </si>
  <si>
    <t>of construction costs</t>
  </si>
  <si>
    <t>of gross potential rents</t>
  </si>
  <si>
    <t>Initial Rent-Up Reserve</t>
  </si>
  <si>
    <t>Initial Operating Reserve</t>
  </si>
  <si>
    <t>Initial Replacement Reserve</t>
  </si>
  <si>
    <t>Utilities Paid by Property</t>
  </si>
  <si>
    <t>(see below)</t>
  </si>
  <si>
    <t>Construction Interest Calculation</t>
  </si>
  <si>
    <t>Your Development Type</t>
  </si>
  <si>
    <t>Percent of 
Total Funding</t>
  </si>
  <si>
    <t>Amount of First Mortgage (lowest of above)</t>
  </si>
  <si>
    <t>Amortizing Second Mortgage Source</t>
  </si>
  <si>
    <t>First Mortgage Source (e.g., HOME, Private Lender)</t>
  </si>
  <si>
    <t>Private</t>
  </si>
  <si>
    <t>Tax Credit</t>
  </si>
  <si>
    <t>Other Financing Source</t>
  </si>
  <si>
    <t>Other Financing (not amortized)</t>
  </si>
  <si>
    <t>Other Maintenance Costs</t>
  </si>
  <si>
    <t>This template is intended to be used in tandem with web-based training materials available on HUD's HOME Front Web page, http://www.hud.gov/offices/cpd/affordablehousing/training/index.cfm.  Failure to consult the online training may result in inaccurate results.</t>
  </si>
  <si>
    <t>Link to HUD's HOME Front - Interactive Technical Support for the HOME Program.</t>
  </si>
  <si>
    <t>Development Costs</t>
  </si>
  <si>
    <t>Rents and Income</t>
  </si>
  <si>
    <t>Unit Characteristics</t>
  </si>
  <si>
    <t>Rent Projections</t>
  </si>
  <si>
    <t>Gross Rent, 
per unit,
per month</t>
  </si>
  <si>
    <t>Construction / Rehabilitation Costs (construction contract costs)</t>
  </si>
  <si>
    <t>Tenant Relocation Costs</t>
  </si>
  <si>
    <t>Tap Fees and Impact Fees</t>
  </si>
  <si>
    <t>Legal and Organizational Expenses</t>
  </si>
  <si>
    <t>Taxes / Insurance / Reserves / Other Expenses</t>
  </si>
  <si>
    <t>Management Expenses</t>
  </si>
  <si>
    <t>Snow Removal</t>
  </si>
  <si>
    <t>Garbage Removal</t>
  </si>
  <si>
    <t>Project Consultant Fees</t>
  </si>
  <si>
    <t>Appraisal Fees</t>
  </si>
  <si>
    <t>Permitting Fees</t>
  </si>
  <si>
    <t>Real Estate Attorney Fees</t>
  </si>
  <si>
    <t>Construction Loan Legal Fees</t>
  </si>
  <si>
    <t>Title and Recording Costs (for the construction loan)</t>
  </si>
  <si>
    <t>Title and Recording Costs (for permanent financing)</t>
  </si>
  <si>
    <t>HOME Rents</t>
  </si>
  <si>
    <t>Annual Rent After Utilities</t>
  </si>
  <si>
    <t>The U.S. Department of Housing and Urban Development and ICF Consulting assume no liability for the use, functionality, or content of this template.  This template is for draft calculations only.  All inputs, outcomes, and calculations should be independently verified.</t>
  </si>
  <si>
    <t>This template does not automatically cap the level of HOME investment using the investment limits.  PJs must ensure that they do not invest more than the per unit investment limits would allow or more than is required by the project.  PJs are encouraged to review Notice 98-02 for guidance on allocating costs and determining maximum investment and minimum HOME units.</t>
  </si>
  <si>
    <t>Users must determine and enter into the template the minimum required number of HOME units given the level of HOME investment and the per unit HOME investment caps. The template does not automatically assume or calculate a specific number of HOME units.</t>
  </si>
  <si>
    <t>Within Rent Limit?</t>
  </si>
  <si>
    <t>HOME and Other
Affordable Housing Requirements</t>
  </si>
  <si>
    <t>HOME Program Requirements</t>
  </si>
  <si>
    <t>Other Affordable Housing Program Requirements</t>
  </si>
  <si>
    <t>Other Affordable Housing Affordability Period</t>
  </si>
  <si>
    <t>Other Affordable Housing Affordability Period (in years)</t>
  </si>
  <si>
    <t>Other Affordable Housing Rent Limits (monthly)</t>
  </si>
  <si>
    <t>Other Affordable Housing Utility Allowances (monthly)</t>
  </si>
  <si>
    <t>HOME Rent Limits (monthly)</t>
  </si>
  <si>
    <t>HOME Utility Allowances (monthly)</t>
  </si>
  <si>
    <t>Interim Financing Costs</t>
  </si>
  <si>
    <t>Soil Boring/Environmental Survey/Lead-Based Paint Evaluation</t>
  </si>
  <si>
    <t>Funding Source</t>
  </si>
  <si>
    <t>Vacancy Year 1 (Lease-Up)</t>
  </si>
  <si>
    <t>Stabilized Vacancy Rate
(after Year 1)</t>
  </si>
  <si>
    <t>"####" indicates that the columns should be widened.</t>
  </si>
  <si>
    <t>HOME Required Affordability Period (in years)</t>
  </si>
  <si>
    <t>PJ's Affordability Period in Compliance with HOME Program?</t>
  </si>
  <si>
    <t>PJ's Required Affordability Period (in years)</t>
  </si>
  <si>
    <t>of total development costs</t>
  </si>
  <si>
    <t>of monthly GPR</t>
  </si>
  <si>
    <t>per unit per year</t>
  </si>
  <si>
    <t>Permanent Loan Origination Fees (Points)</t>
  </si>
  <si>
    <t>The template is intended to assist in planning multifamily, not single-family, affordable housing.</t>
  </si>
  <si>
    <t>Grant or Donated Land 1</t>
  </si>
  <si>
    <t>Grant or Donated Land 1 Source</t>
  </si>
  <si>
    <t>Grant or Donated Land 2</t>
  </si>
  <si>
    <t>Grant or Donated Land 2 Source</t>
  </si>
  <si>
    <t>Deferred Payment Loan 1</t>
  </si>
  <si>
    <t>Deferred Payment Loan 1 Source</t>
  </si>
  <si>
    <t>Deferred Payment Loan 1 Interest Rate</t>
  </si>
  <si>
    <t>Deferred Payment Loan 2</t>
  </si>
  <si>
    <t>Deferred Payment Loan 2 Source</t>
  </si>
  <si>
    <t>Deferred Payment Loan 2 Interest Rate</t>
  </si>
  <si>
    <t>Deferred Payment Loan 1 Remaining</t>
  </si>
  <si>
    <t>Deferred Payment Loan 2 Remaining</t>
  </si>
  <si>
    <t>HOME Rent Projections (during affordability period)</t>
  </si>
  <si>
    <t>HOME Rent Projections (after affordability period)</t>
  </si>
  <si>
    <t>Other Affordable Unit Rent Projections (during affordability period)</t>
  </si>
  <si>
    <t>Other Affordable Unit Rent Projections (after affordability period)</t>
  </si>
  <si>
    <t>Rehabilitation or Acquisition of Existing Housing</t>
  </si>
  <si>
    <t>Refinance of Rehabilitation Project</t>
  </si>
  <si>
    <t>New Construction or Acquisition of New Housing</t>
  </si>
  <si>
    <t>Less than $15,000</t>
  </si>
  <si>
    <t>$15,000-$40,000</t>
  </si>
  <si>
    <t>More than $40,000</t>
  </si>
  <si>
    <t>Average Per-Unit HOME Subsidy (select one)</t>
  </si>
  <si>
    <t>(Advisory information only.)</t>
  </si>
  <si>
    <t>Other Affordable Housing Program Name</t>
  </si>
  <si>
    <t>(Must be at least as long as HOME requirement.)</t>
  </si>
  <si>
    <t>NA</t>
  </si>
  <si>
    <t>Net Rent After Utilities, 
per unit, per month</t>
  </si>
  <si>
    <t>Monthly Rent After Utilities</t>
  </si>
  <si>
    <t>HOME Units</t>
  </si>
  <si>
    <t>Rent Increase per Year</t>
  </si>
  <si>
    <t>HOME Unit Vacancy</t>
  </si>
  <si>
    <t>Market Rate Unit Vacancy</t>
  </si>
  <si>
    <t>Total Vacancy</t>
  </si>
  <si>
    <t>Rent Increase per Year*</t>
  </si>
  <si>
    <t>Other Development Costs</t>
  </si>
  <si>
    <t>Site Work Costs</t>
  </si>
  <si>
    <t>GAP IN FINANCING*</t>
  </si>
  <si>
    <t>Other Development Cost 1</t>
  </si>
  <si>
    <t>Other Development Cost 2</t>
  </si>
  <si>
    <t>Other Development Cost 3</t>
  </si>
  <si>
    <t>Other Development Cost 4</t>
  </si>
  <si>
    <t>Other Development Cost 5</t>
  </si>
  <si>
    <t>Other Development Cost 6</t>
  </si>
  <si>
    <t>Operations and Maintenance Expenses</t>
  </si>
  <si>
    <t>Interior Painting</t>
  </si>
  <si>
    <t>Natural Gas, Oil, Other Fuel</t>
  </si>
  <si>
    <t>Real Estate Taxes</t>
  </si>
  <si>
    <t>Other Taxes and Licenses</t>
  </si>
  <si>
    <t>Reserve for Replacement per Year</t>
  </si>
  <si>
    <t>Average Capital Needs for Operations per Year</t>
  </si>
  <si>
    <t>Minimum Debt Service Coverage</t>
  </si>
  <si>
    <t>Maximum Loan to Value</t>
  </si>
  <si>
    <t>Loan Term (years)</t>
  </si>
  <si>
    <t>Project Characteristics</t>
  </si>
  <si>
    <t>Capitalization Rate</t>
  </si>
  <si>
    <t>Lender's Appraised Value for the Project</t>
  </si>
  <si>
    <t>Custom Loan 1 Payment Schedule</t>
  </si>
  <si>
    <t>Custom Loan 1 Name</t>
  </si>
  <si>
    <t>Custom Loan 2 Name</t>
  </si>
  <si>
    <t>Custom Loan 1 Source</t>
  </si>
  <si>
    <t>Custom Loan 2 Source</t>
  </si>
  <si>
    <t>Custom Loan 1</t>
  </si>
  <si>
    <t>Custom Loan 2</t>
  </si>
  <si>
    <t>* NOTE: Rent increase information is entered on the Rents and Income tab.  The information is presented here to allow users to compare increases in rent to increases in operating expenses.</t>
  </si>
  <si>
    <t>(calculated separately)</t>
  </si>
  <si>
    <t>per unit</t>
  </si>
  <si>
    <t>Other Operating Expense 1</t>
  </si>
  <si>
    <t>Other Operating Expense 2</t>
  </si>
  <si>
    <t>Other Operating Expense 3</t>
  </si>
  <si>
    <t>Other Operating Expense 4</t>
  </si>
  <si>
    <t>Other Operating Expense 5</t>
  </si>
  <si>
    <t>Other Operating Expense 6</t>
  </si>
  <si>
    <t>Resident Service Cost</t>
  </si>
  <si>
    <t>Years to Sale*</t>
  </si>
  <si>
    <t>Maximum Loan by Debt Service Coverage</t>
  </si>
  <si>
    <t>Maximum Loan by Loan to Value</t>
  </si>
  <si>
    <t>(Uses Year 2 NOI.)</t>
  </si>
  <si>
    <t>(Based on Lender's Appraised Value for the Project.)</t>
  </si>
  <si>
    <t>Custom Loan 2 Payment Schedule*</t>
  </si>
  <si>
    <t>Custom Loan 1 Amount</t>
  </si>
  <si>
    <t>Custom Loan 2 Amount</t>
  </si>
  <si>
    <t>Cash Flow for IRR</t>
  </si>
  <si>
    <t>Debt at Year End</t>
  </si>
  <si>
    <t>Rents</t>
  </si>
  <si>
    <t>Debt</t>
  </si>
  <si>
    <t>Additional Reserve for Replacement</t>
  </si>
  <si>
    <t>HOME Rent Active</t>
  </si>
  <si>
    <t>Other Affordable Rent Active</t>
  </si>
  <si>
    <t>IRR (Year 1 through sale of project)</t>
  </si>
  <si>
    <t>Second Mortgage</t>
  </si>
  <si>
    <t>Deferred Payment Loan 1 Year of Pay-Out*</t>
  </si>
  <si>
    <t>Deferred Payment Loan 2 Year of Pay-Out*</t>
  </si>
  <si>
    <t>*  Deferred loan years of payout should not occur after the project is sold.</t>
  </si>
  <si>
    <t>Calculations</t>
  </si>
  <si>
    <t>Term Expired? No (1), Yes (0)</t>
  </si>
  <si>
    <t>Payments Remaining at the End of the Year</t>
  </si>
  <si>
    <t>Cash Flows</t>
  </si>
  <si>
    <t>NOTE: Value equals $0 if income is negative.</t>
  </si>
  <si>
    <t>Total Development Costs</t>
  </si>
  <si>
    <t>Total Development Costs (excluding points)*</t>
  </si>
  <si>
    <t>*  Permanent loan origination fees (points) are calculated on the Financing Sources tab.</t>
  </si>
  <si>
    <t>Tests of the Adequacy of Reserve for Replacement**</t>
  </si>
  <si>
    <t>***  Some properties may draw larger-than-average amounts from their reserve for replacement during the first few years of operations.  If this will be the case for this project, enter the additional amounts you expect to withdraw from the reserve for replacement for Years 1-5.</t>
  </si>
  <si>
    <t>Additional Reserve for Replacement Funds (Years 1-5)***</t>
  </si>
  <si>
    <t>Value of Project at Sale**</t>
  </si>
  <si>
    <t>**  If Value of Project at Sale is left blank, the Template will use the Capitalization Rate to determine the project's value when sold.</t>
  </si>
  <si>
    <t>Project Value based on Capitalization Rate</t>
  </si>
  <si>
    <t>Proceeds from Property Sale</t>
  </si>
  <si>
    <t>**  Enter payments as positive numbers.  Payments should not occur after the year the project is sold.</t>
  </si>
  <si>
    <t>This template does not automatically cap rents at HOME levels.  Each user must do this, as applicable.</t>
  </si>
  <si>
    <t>1 BR Market Rate Units</t>
  </si>
  <si>
    <t>2 BR Market Rate Units</t>
  </si>
  <si>
    <t>3 BR Market Rate Units</t>
  </si>
  <si>
    <t>4 BR Market Rate Units</t>
  </si>
  <si>
    <t>5 BR Market Rate Units</t>
  </si>
  <si>
    <t>of  tax credit equity</t>
  </si>
  <si>
    <t>Management Administrative Payroll Costs</t>
  </si>
  <si>
    <t>Operations and Maintenance Administrative Payroll Costs</t>
  </si>
  <si>
    <t>Taxes/Insurance/Reserves/Other Expenses</t>
  </si>
  <si>
    <t>*  Years to Sale is used by the Template to determine the final year of the Pro-Forma.</t>
  </si>
  <si>
    <t>of EGI (Year 2)</t>
  </si>
  <si>
    <t>Total Rents 
(Year 1, without vacancy)</t>
  </si>
  <si>
    <t>"Other"</t>
  </si>
  <si>
    <t>Enter Source</t>
  </si>
  <si>
    <t>Monthly Utility Allowance</t>
  </si>
  <si>
    <t>0 BR High HOME Units</t>
  </si>
  <si>
    <t>0 BR Low HOME Units</t>
  </si>
  <si>
    <t>0 BR Market Rate Units</t>
  </si>
  <si>
    <t>HOME per Unit Limit - 0 Bedroom</t>
  </si>
  <si>
    <t>Low 0 BR</t>
  </si>
  <si>
    <t>High 0 BR</t>
  </si>
  <si>
    <t>0 BR</t>
  </si>
  <si>
    <t>DEVELOPMENT USES SUMMARY</t>
  </si>
  <si>
    <t>Deferred Payment 1 Loan Payoff</t>
  </si>
  <si>
    <t>Deferred Payment 2 Loan Payoff</t>
  </si>
  <si>
    <t>Deferred Payment 1 Loan Unpaid Balance</t>
  </si>
  <si>
    <t>Deferred Payment 2 Loan Unpaid Balance</t>
  </si>
  <si>
    <t>Unpaid Balance at Year End Calculation</t>
  </si>
  <si>
    <t>Other Acquisition Costs</t>
  </si>
  <si>
    <t>Other Architectural and Engineering Fees</t>
  </si>
  <si>
    <t>Other Interim Financing Costs</t>
  </si>
  <si>
    <t>Other Permanent Financing Fees and Expenses</t>
  </si>
  <si>
    <t>Other Initial Project Reserves Costs</t>
  </si>
  <si>
    <t>Other Project Administration &amp; Management Costs</t>
  </si>
  <si>
    <t>Other Site Work Costs</t>
  </si>
  <si>
    <t>Other Management Expenses</t>
  </si>
  <si>
    <t>Other Utilities Paid by the Property</t>
  </si>
  <si>
    <t>Junior Loan Characteristics</t>
  </si>
  <si>
    <t>Net Cash Return</t>
  </si>
  <si>
    <t>Other Construction / Rehabilitation Costs</t>
  </si>
  <si>
    <t>Custom Loans</t>
  </si>
  <si>
    <t>***  For financing with complex or atypical payment schedules, enter information on the 'Custom Loans' tab.</t>
  </si>
  <si>
    <t>**  NOTE:  This information is presented for informational purposes only.  If the reserve for replacement is insufficient to cover average annual capital needs or meet the $720 per unit per year benchmark, increase contributions toward the reserve for replacement.</t>
  </si>
  <si>
    <t>DEVELOPMENT SOURCES SUMMARY</t>
  </si>
  <si>
    <t>Development Uses</t>
  </si>
  <si>
    <t>Construction / Rehabilitation Costs</t>
  </si>
  <si>
    <t>For financing with complex or atypical payment schedules, enter information on the 
'Custom Loans' tab.</t>
  </si>
  <si>
    <t>Cash Flow</t>
  </si>
  <si>
    <t>*  Positive values indicate inadequate financing.  Negative Values for the Gap in Financing indicate that the project is oversubsidized using HOME funds and should reallocate financing, accordingly.</t>
  </si>
  <si>
    <t>Project Administration and Management Costs</t>
  </si>
  <si>
    <t>HOME-Eligible Rental Activity (select one)</t>
  </si>
  <si>
    <t>Participating jurisdictions (PJs) must conduct a subsidy layering analysis for investment of HOME funds.</t>
  </si>
  <si>
    <t>* "Other revenue" refers to income to the property from sources other than rents (e.g., commercial space,  laundry facilities).</t>
  </si>
  <si>
    <t>This tab contains calculations based on data entered on previous tabs and does not contain data entry cells.</t>
  </si>
  <si>
    <r>
      <t>Cells for data entry are flagged with Excel's comments feature and colored green.</t>
    </r>
    <r>
      <rPr>
        <b/>
        <sz val="10"/>
        <rFont val="Verdana"/>
        <family val="2"/>
      </rPr>
      <t xml:space="preserve">  Do not change formulas within the template, as many of them track to other formulas.</t>
    </r>
  </si>
  <si>
    <r>
      <t xml:space="preserve">Upon completing this tab, proceed to the </t>
    </r>
    <r>
      <rPr>
        <i/>
        <sz val="10"/>
        <rFont val="Verdana"/>
        <family val="2"/>
      </rPr>
      <t>Rents and Income</t>
    </r>
    <r>
      <rPr>
        <sz val="10"/>
        <rFont val="Verdana"/>
        <family val="2"/>
      </rPr>
      <t xml:space="preserve"> tab.</t>
    </r>
  </si>
  <si>
    <r>
      <t xml:space="preserve">Upon completing this tab, proceed to the </t>
    </r>
    <r>
      <rPr>
        <i/>
        <sz val="10"/>
        <rFont val="Verdana"/>
        <family val="2"/>
      </rPr>
      <t>Development Costs</t>
    </r>
    <r>
      <rPr>
        <sz val="10"/>
        <rFont val="Verdana"/>
        <family val="2"/>
      </rPr>
      <t xml:space="preserve"> tab.</t>
    </r>
  </si>
  <si>
    <r>
      <t xml:space="preserve">Site Work Costs </t>
    </r>
    <r>
      <rPr>
        <b/>
        <i/>
        <sz val="10"/>
        <rFont val="Verdana"/>
        <family val="2"/>
      </rPr>
      <t>(not included in construction contract)</t>
    </r>
  </si>
  <si>
    <r>
      <t xml:space="preserve">Project Administration and Management Costs </t>
    </r>
    <r>
      <rPr>
        <b/>
        <i/>
        <sz val="10"/>
        <rFont val="Verdana"/>
        <family val="2"/>
      </rPr>
      <t>(during construction only)</t>
    </r>
  </si>
  <si>
    <r>
      <t xml:space="preserve">Upon completing this tab, proceed to the </t>
    </r>
    <r>
      <rPr>
        <i/>
        <sz val="10"/>
        <rFont val="Verdana"/>
        <family val="2"/>
      </rPr>
      <t>Operating Expenses</t>
    </r>
    <r>
      <rPr>
        <sz val="10"/>
        <rFont val="Verdana"/>
        <family val="2"/>
      </rPr>
      <t xml:space="preserve"> tab.</t>
    </r>
  </si>
  <si>
    <r>
      <t xml:space="preserve">Upon completing this tab, proceed to the </t>
    </r>
    <r>
      <rPr>
        <i/>
        <sz val="10"/>
        <rFont val="Verdana"/>
        <family val="2"/>
      </rPr>
      <t>Financing Sources</t>
    </r>
    <r>
      <rPr>
        <sz val="10"/>
        <rFont val="Verdana"/>
        <family val="2"/>
      </rPr>
      <t xml:space="preserve"> tab.</t>
    </r>
  </si>
  <si>
    <r>
      <t xml:space="preserve">Upon completing this tab, proceed to the </t>
    </r>
    <r>
      <rPr>
        <i/>
        <sz val="10"/>
        <rFont val="Verdana"/>
        <family val="2"/>
      </rPr>
      <t>Custom Loans</t>
    </r>
    <r>
      <rPr>
        <sz val="10"/>
        <rFont val="Verdana"/>
        <family val="2"/>
      </rPr>
      <t xml:space="preserve"> tab.</t>
    </r>
  </si>
  <si>
    <r>
      <t xml:space="preserve">Upon completing this tab, proceed to the </t>
    </r>
    <r>
      <rPr>
        <i/>
        <sz val="10"/>
        <rFont val="Verdana"/>
        <family val="2"/>
      </rPr>
      <t>Operating Pro-Forma</t>
    </r>
    <r>
      <rPr>
        <sz val="10"/>
        <rFont val="Verdana"/>
        <family val="2"/>
      </rPr>
      <t xml:space="preserve"> tab.</t>
    </r>
  </si>
  <si>
    <r>
      <t xml:space="preserve">Upon completingreview of this tab, proceed to the </t>
    </r>
    <r>
      <rPr>
        <i/>
        <sz val="10"/>
        <rFont val="Verdana"/>
        <family val="2"/>
      </rPr>
      <t>Gap Analysis</t>
    </r>
    <r>
      <rPr>
        <sz val="10"/>
        <rFont val="Verdana"/>
        <family val="2"/>
      </rPr>
      <t xml:space="preserve"> tab.</t>
    </r>
  </si>
  <si>
    <r>
      <t xml:space="preserve">Upon completing this tab, proceed to the </t>
    </r>
    <r>
      <rPr>
        <i/>
        <sz val="10"/>
        <rFont val="Verdana"/>
        <family val="2"/>
      </rPr>
      <t>Summary</t>
    </r>
    <r>
      <rPr>
        <sz val="10"/>
        <rFont val="Verdana"/>
        <family val="2"/>
      </rPr>
      <t xml:space="preserve"> tab.</t>
    </r>
  </si>
  <si>
    <r>
      <t xml:space="preserve">Upon completing this tab, proceed to the </t>
    </r>
    <r>
      <rPr>
        <i/>
        <sz val="10"/>
        <rFont val="Verdana"/>
        <family val="2"/>
      </rPr>
      <t>Requirements</t>
    </r>
    <r>
      <rPr>
        <sz val="10"/>
        <rFont val="Verdana"/>
        <family val="2"/>
      </rPr>
      <t xml:space="preserve"> tab.</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</si>
</sst>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numFmt numFmtId="165" formatCode="0.0%"/>
    <numFmt numFmtId="166" formatCode="&quot;$&quot;#,##0.0_);\(&quot;$&quot;#,##0.0\)"/>
    <numFmt numFmtId="167" formatCode="&quot;$&quot;#,##0"/>
    <numFmt numFmtId="168" formatCode="&quot;$&quot;#,##0.0_);[Red]\(&quot;$&quot;#,##0.0\)"/>
    <numFmt numFmtId="169" formatCode="0_);[Red]\(0\)"/>
    <numFmt numFmtId="170" formatCode="0.00_);[Red]\(0.00\)"/>
    <numFmt numFmtId="171" formatCode="&quot;$&quot;#,##0.000_);[Red]\(&quot;$&quot;#,##0.000\)"/>
    <numFmt numFmtId="172" formatCode="0.00000"/>
    <numFmt numFmtId="173" formatCode="0.0"/>
    <numFmt numFmtId="174" formatCode="0.0_);[Red]\(0.0\)"/>
    <numFmt numFmtId="175" formatCode="#,##0.0_);[Red]\(#,##0.0\)"/>
    <numFmt numFmtId="176" formatCode="mm/dd/yy"/>
    <numFmt numFmtId="177" formatCode="_(* #,##0.0_);_(* \(#,##0.0\);_(* &quot;-&quot;??_);_(@_)"/>
    <numFmt numFmtId="178" formatCode="_(* #,##0_);_(* \(#,##0\);_(* &quot;-&quot;??_);_(@_)"/>
    <numFmt numFmtId="179" formatCode="_(&quot;$&quot;* #,##0.0_);_(&quot;$&quot;* \(#,##0.0\);_(&quot;$&quot;* &quot;-&quot;??_);_(@_)"/>
    <numFmt numFmtId="180" formatCode="_(&quot;$&quot;* #,##0_);_(&quot;$&quot;* \(#,##0\);_(&quot;$&quot;* &quot;-&quot;??_);_(@_)"/>
    <numFmt numFmtId="181" formatCode="0.000%"/>
    <numFmt numFmtId="182" formatCode="0.0000%"/>
    <numFmt numFmtId="183" formatCode="0.00000%"/>
    <numFmt numFmtId="184" formatCode="0.000000%"/>
    <numFmt numFmtId="185" formatCode="0.0000000%"/>
    <numFmt numFmtId="186" formatCode="0.00000000%"/>
    <numFmt numFmtId="187" formatCode="0.000000000%"/>
    <numFmt numFmtId="188" formatCode="0.0000000000%"/>
    <numFmt numFmtId="189" formatCode="0.00000000000%"/>
    <numFmt numFmtId="190" formatCode="0.000000000000%"/>
    <numFmt numFmtId="191" formatCode="0.0000000000000%"/>
    <numFmt numFmtId="192" formatCode="0.00000000000000%"/>
    <numFmt numFmtId="193" formatCode="&quot;$&quot;#,##0.0000_);[Red]\(&quot;$&quot;#,##0.0000\)"/>
    <numFmt numFmtId="194" formatCode="_(&quot;$&quot;* #,##0.000_);_(&quot;$&quot;* \(#,##0.000\);_(&quot;$&quot;* &quot;-&quot;??_);_(@_)"/>
    <numFmt numFmtId="195" formatCode="_(&quot;$&quot;* #,##0.0000_);_(&quot;$&quot;* \(#,##0.0000\);_(&quot;$&quot;* &quot;-&quot;??_);_(@_)"/>
    <numFmt numFmtId="196" formatCode="_(&quot;$&quot;* #,##0.00000_);_(&quot;$&quot;* \(#,##0.00000\);_(&quot;$&quot;* &quot;-&quot;??_);_(@_)"/>
    <numFmt numFmtId="197" formatCode="_(&quot;$&quot;* #,##0.000000_);_(&quot;$&quot;* \(#,##0.000000\);_(&quot;$&quot;* &quot;-&quot;??_);_(@_)"/>
    <numFmt numFmtId="198" formatCode="_(&quot;$&quot;* #,##0.0000000_);_(&quot;$&quot;* \(#,##0.0000000\);_(&quot;$&quot;* &quot;-&quot;??_);_(@_)"/>
    <numFmt numFmtId="199" formatCode="#,##0.000_);[Red]\(#,##0.000\)"/>
    <numFmt numFmtId="200" formatCode="#,##0.0000_);[Red]\(#,##0.0000\)"/>
    <numFmt numFmtId="201" formatCode="#,##0.00000_);[Red]\(#,##0.00000\)"/>
    <numFmt numFmtId="202" formatCode="#,##0.000000_);[Red]\(#,##0.000000\)"/>
  </numFmts>
  <fonts count="41">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b/>
      <sz val="14"/>
      <name val="Times New Roman"/>
      <family val="1"/>
    </font>
    <font>
      <b/>
      <sz val="18"/>
      <name val="Times New Roman"/>
      <family val="1"/>
    </font>
    <font>
      <sz val="10"/>
      <name val="Times New Roman"/>
      <family val="1"/>
    </font>
    <font>
      <b/>
      <sz val="10"/>
      <color indexed="17"/>
      <name val="Arial"/>
      <family val="2"/>
    </font>
    <font>
      <sz val="12"/>
      <name val="Arial"/>
      <family val="2"/>
    </font>
    <font>
      <b/>
      <sz val="12"/>
      <name val="Arial"/>
      <family val="2"/>
    </font>
    <font>
      <b/>
      <sz val="10"/>
      <name val="Tahoma"/>
      <family val="2"/>
    </font>
    <font>
      <u val="single"/>
      <sz val="7"/>
      <color indexed="12"/>
      <name val="Arial"/>
      <family val="0"/>
    </font>
    <font>
      <u val="single"/>
      <sz val="7"/>
      <color indexed="36"/>
      <name val="Arial"/>
      <family val="0"/>
    </font>
    <font>
      <sz val="8"/>
      <name val="Tahoma"/>
      <family val="2"/>
    </font>
    <font>
      <u val="single"/>
      <sz val="14"/>
      <name val="Arial"/>
      <family val="2"/>
    </font>
    <font>
      <b/>
      <sz val="8"/>
      <name val="Tahoma"/>
      <family val="0"/>
    </font>
    <font>
      <b/>
      <sz val="14"/>
      <name val="Verdana"/>
      <family val="2"/>
    </font>
    <font>
      <b/>
      <sz val="18"/>
      <name val="Verdana"/>
      <family val="2"/>
    </font>
    <font>
      <sz val="18"/>
      <name val="Verdana"/>
      <family val="2"/>
    </font>
    <font>
      <sz val="12"/>
      <name val="Verdana"/>
      <family val="2"/>
    </font>
    <font>
      <sz val="14"/>
      <name val="Verdana"/>
      <family val="2"/>
    </font>
    <font>
      <sz val="10"/>
      <name val="Verdana"/>
      <family val="2"/>
    </font>
    <font>
      <b/>
      <sz val="12"/>
      <name val="Verdana"/>
      <family val="2"/>
    </font>
    <font>
      <b/>
      <sz val="10"/>
      <name val="Verdana"/>
      <family val="2"/>
    </font>
    <font>
      <i/>
      <sz val="10"/>
      <name val="Verdana"/>
      <family val="2"/>
    </font>
    <font>
      <b/>
      <u val="single"/>
      <sz val="10"/>
      <color indexed="12"/>
      <name val="Verdana"/>
      <family val="2"/>
    </font>
    <font>
      <b/>
      <sz val="10"/>
      <color indexed="17"/>
      <name val="Verdana"/>
      <family val="2"/>
    </font>
    <font>
      <b/>
      <u val="single"/>
      <sz val="12"/>
      <name val="Verdana"/>
      <family val="2"/>
    </font>
    <font>
      <sz val="8"/>
      <name val="Verdana"/>
      <family val="2"/>
    </font>
    <font>
      <b/>
      <sz val="9"/>
      <name val="Verdana"/>
      <family val="2"/>
    </font>
    <font>
      <b/>
      <i/>
      <sz val="10"/>
      <name val="Verdana"/>
      <family val="2"/>
    </font>
    <font>
      <u val="single"/>
      <sz val="12"/>
      <name val="Verdana"/>
      <family val="2"/>
    </font>
    <font>
      <sz val="12"/>
      <color indexed="12"/>
      <name val="Verdana"/>
      <family val="2"/>
    </font>
    <font>
      <b/>
      <u val="single"/>
      <sz val="14"/>
      <name val="Verdana"/>
      <family val="2"/>
    </font>
    <font>
      <sz val="10"/>
      <color indexed="9"/>
      <name val="Verdana"/>
      <family val="2"/>
    </font>
    <font>
      <b/>
      <sz val="10"/>
      <color indexed="9"/>
      <name val="Verdana"/>
      <family val="2"/>
    </font>
    <font>
      <sz val="9"/>
      <name val="Verdana"/>
      <family val="2"/>
    </font>
    <font>
      <sz val="11"/>
      <name val="Verdana"/>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47"/>
        <bgColor indexed="64"/>
      </patternFill>
    </fill>
  </fills>
  <borders count="34">
    <border>
      <left/>
      <right/>
      <top/>
      <bottom/>
      <diagonal/>
    </border>
    <border>
      <left style="thin"/>
      <right>
        <color indexed="63"/>
      </right>
      <top>
        <color indexed="63"/>
      </top>
      <bottom>
        <color indexed="63"/>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500">
    <xf numFmtId="0" fontId="0" fillId="0" borderId="0" xfId="0"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Alignment="1">
      <alignment vertical="center"/>
    </xf>
    <xf numFmtId="0" fontId="0" fillId="0" borderId="0" xfId="0" applyFont="1" applyAlignment="1">
      <alignment vertical="center"/>
    </xf>
    <xf numFmtId="0" fontId="1" fillId="0" borderId="0" xfId="0" applyFont="1" applyAlignment="1" applyProtection="1">
      <alignment vertical="center"/>
      <protection/>
    </xf>
    <xf numFmtId="0" fontId="0" fillId="0" borderId="0" xfId="0" applyFont="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6" fontId="4" fillId="0" borderId="0" xfId="17" applyNumberFormat="1" applyFont="1" applyAlignment="1" applyProtection="1">
      <alignment vertical="center"/>
      <protection/>
    </xf>
    <xf numFmtId="0" fontId="0" fillId="0" borderId="0" xfId="0" applyAlignment="1">
      <alignment horizontal="center" vertical="center"/>
    </xf>
    <xf numFmtId="0" fontId="7" fillId="0" borderId="0" xfId="0" applyFont="1" applyAlignment="1">
      <alignment horizontal="left" vertical="center"/>
    </xf>
    <xf numFmtId="0" fontId="0" fillId="0" borderId="0" xfId="0" applyFont="1" applyFill="1" applyBorder="1" applyAlignment="1">
      <alignment/>
    </xf>
    <xf numFmtId="0" fontId="0" fillId="0" borderId="0" xfId="0" applyFont="1" applyFill="1" applyAlignment="1">
      <alignment vertical="center"/>
    </xf>
    <xf numFmtId="0" fontId="0" fillId="0" borderId="0" xfId="0" applyFill="1" applyAlignment="1">
      <alignment vertical="center"/>
    </xf>
    <xf numFmtId="0" fontId="1" fillId="0" borderId="0" xfId="0" applyFont="1" applyAlignment="1">
      <alignment vertical="center"/>
    </xf>
    <xf numFmtId="0" fontId="1" fillId="2" borderId="1" xfId="0" applyFont="1" applyFill="1" applyBorder="1" applyAlignment="1">
      <alignment horizontal="center" vertical="center" wrapText="1"/>
    </xf>
    <xf numFmtId="0" fontId="0" fillId="0" borderId="0" xfId="0" applyAlignment="1">
      <alignment horizontal="center"/>
    </xf>
    <xf numFmtId="0" fontId="1" fillId="0" borderId="2" xfId="0" applyFont="1" applyBorder="1" applyAlignment="1">
      <alignment horizontal="center" vertical="center"/>
    </xf>
    <xf numFmtId="0" fontId="0" fillId="0" borderId="0" xfId="0" applyBorder="1" applyAlignment="1">
      <alignment/>
    </xf>
    <xf numFmtId="6" fontId="0" fillId="0" borderId="0" xfId="0" applyNumberFormat="1" applyFont="1" applyAlignment="1">
      <alignment horizontal="center" vertical="center"/>
    </xf>
    <xf numFmtId="42" fontId="0" fillId="0" borderId="0" xfId="0" applyNumberFormat="1" applyFont="1" applyAlignment="1">
      <alignment horizontal="center" vertical="center"/>
    </xf>
    <xf numFmtId="0" fontId="10" fillId="0" borderId="0" xfId="0" applyFont="1" applyBorder="1" applyAlignment="1">
      <alignment vertical="center"/>
    </xf>
    <xf numFmtId="0" fontId="5" fillId="0" borderId="0" xfId="0" applyFont="1" applyAlignment="1">
      <alignment/>
    </xf>
    <xf numFmtId="42" fontId="0" fillId="0" borderId="0" xfId="0" applyNumberFormat="1" applyAlignment="1">
      <alignment vertical="center"/>
    </xf>
    <xf numFmtId="0" fontId="9" fillId="0" borderId="0" xfId="0" applyFont="1" applyAlignment="1">
      <alignment horizontal="center" vertical="center" wrapText="1"/>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ont="1" applyBorder="1" applyAlignment="1">
      <alignment vertical="center"/>
    </xf>
    <xf numFmtId="6" fontId="0" fillId="0" borderId="0" xfId="0" applyNumberFormat="1" applyFont="1" applyBorder="1" applyAlignment="1">
      <alignment horizontal="center" vertical="center"/>
    </xf>
    <xf numFmtId="180" fontId="0" fillId="0" borderId="0" xfId="17" applyNumberFormat="1" applyFont="1" applyAlignment="1">
      <alignment vertical="center"/>
    </xf>
    <xf numFmtId="180" fontId="0" fillId="0" borderId="0" xfId="17" applyNumberFormat="1" applyFont="1" applyAlignment="1">
      <alignment horizontal="center" vertical="center"/>
    </xf>
    <xf numFmtId="0" fontId="0" fillId="0" borderId="0" xfId="0" applyFont="1" applyAlignment="1" quotePrefix="1">
      <alignment vertical="center"/>
    </xf>
    <xf numFmtId="0" fontId="1" fillId="0" borderId="0" xfId="0" applyFont="1" applyAlignment="1">
      <alignment/>
    </xf>
    <xf numFmtId="10" fontId="10" fillId="0" borderId="0" xfId="0" applyNumberFormat="1" applyFont="1" applyBorder="1" applyAlignment="1">
      <alignment horizontal="left" vertical="center"/>
    </xf>
    <xf numFmtId="0" fontId="16" fillId="0" borderId="0" xfId="0" applyFont="1" applyAlignment="1">
      <alignment vertical="center"/>
    </xf>
    <xf numFmtId="180" fontId="0" fillId="0" borderId="0" xfId="17" applyNumberFormat="1" applyFont="1" applyAlignment="1">
      <alignment horizontal="left" vertical="center"/>
    </xf>
    <xf numFmtId="8" fontId="0" fillId="0" borderId="0" xfId="0" applyNumberFormat="1" applyFont="1" applyAlignment="1">
      <alignment horizontal="center" vertical="center"/>
    </xf>
    <xf numFmtId="0" fontId="0" fillId="0" borderId="0" xfId="0" applyBorder="1" applyAlignment="1">
      <alignment vertical="center"/>
    </xf>
    <xf numFmtId="0" fontId="1" fillId="0" borderId="0" xfId="0" applyFont="1" applyBorder="1" applyAlignment="1">
      <alignment vertical="center"/>
    </xf>
    <xf numFmtId="180" fontId="0" fillId="0" borderId="0" xfId="17" applyNumberFormat="1" applyFont="1" applyBorder="1" applyAlignment="1">
      <alignment vertical="center"/>
    </xf>
    <xf numFmtId="0" fontId="0" fillId="0" borderId="0" xfId="0" applyFont="1" applyBorder="1" applyAlignment="1">
      <alignment horizontal="center" vertical="center"/>
    </xf>
    <xf numFmtId="44" fontId="0" fillId="0" borderId="1" xfId="17" applyFont="1" applyBorder="1" applyAlignment="1">
      <alignment vertical="center"/>
    </xf>
    <xf numFmtId="0" fontId="0" fillId="0" borderId="0" xfId="0" applyFont="1" applyAlignment="1" applyProtection="1">
      <alignment vertical="center"/>
      <protection locked="0"/>
    </xf>
    <xf numFmtId="0" fontId="0" fillId="0" borderId="0" xfId="0" applyAlignment="1" applyProtection="1">
      <alignment vertical="center"/>
      <protection/>
    </xf>
    <xf numFmtId="0" fontId="0" fillId="0" borderId="0" xfId="0" applyFont="1" applyAlignment="1" applyProtection="1">
      <alignment vertical="center"/>
      <protection/>
    </xf>
    <xf numFmtId="6" fontId="11" fillId="0" borderId="0" xfId="17" applyNumberFormat="1" applyFont="1" applyBorder="1" applyAlignment="1" applyProtection="1">
      <alignment horizontal="center" vertical="center"/>
      <protection/>
    </xf>
    <xf numFmtId="0" fontId="4" fillId="0" borderId="0" xfId="0" applyFont="1" applyAlignment="1" applyProtection="1">
      <alignment vertical="center"/>
      <protection/>
    </xf>
    <xf numFmtId="6" fontId="4" fillId="0" borderId="0" xfId="17" applyNumberFormat="1" applyFont="1" applyAlignment="1" applyProtection="1">
      <alignment horizontal="center" vertical="center"/>
      <protection/>
    </xf>
    <xf numFmtId="0" fontId="1" fillId="0" borderId="0" xfId="0" applyFont="1" applyAlignment="1" applyProtection="1">
      <alignment vertical="center"/>
      <protection/>
    </xf>
    <xf numFmtId="49" fontId="0" fillId="0" borderId="0" xfId="0" applyNumberFormat="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Border="1" applyAlignment="1" applyProtection="1">
      <alignment vertical="center"/>
      <protection/>
    </xf>
    <xf numFmtId="0" fontId="9" fillId="0" borderId="0" xfId="0" applyFont="1" applyBorder="1" applyAlignment="1" applyProtection="1">
      <alignment horizontal="lef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1" fillId="0" borderId="0" xfId="0" applyFont="1" applyAlignment="1" applyProtection="1">
      <alignment vertical="center"/>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lignment/>
    </xf>
    <xf numFmtId="0" fontId="21" fillId="0" borderId="0" xfId="0" applyFont="1" applyAlignment="1">
      <alignment/>
    </xf>
    <xf numFmtId="164" fontId="21" fillId="0" borderId="0" xfId="0" applyNumberFormat="1" applyFont="1" applyBorder="1" applyAlignment="1">
      <alignment horizontal="center"/>
    </xf>
    <xf numFmtId="164" fontId="22" fillId="0" borderId="0" xfId="0" applyNumberFormat="1" applyFont="1" applyBorder="1" applyAlignment="1">
      <alignment horizontal="center"/>
    </xf>
    <xf numFmtId="0" fontId="22" fillId="0" borderId="0" xfId="0" applyFont="1" applyAlignment="1">
      <alignment/>
    </xf>
    <xf numFmtId="0" fontId="23" fillId="0" borderId="0" xfId="0" applyFont="1" applyAlignment="1">
      <alignment/>
    </xf>
    <xf numFmtId="0" fontId="21" fillId="0" borderId="3" xfId="0" applyFont="1" applyBorder="1" applyAlignment="1">
      <alignment/>
    </xf>
    <xf numFmtId="0" fontId="21" fillId="0" borderId="4" xfId="0" applyFont="1" applyFill="1" applyBorder="1" applyAlignment="1">
      <alignment horizontal="left"/>
    </xf>
    <xf numFmtId="0" fontId="21" fillId="0" borderId="5" xfId="0" applyFont="1" applyBorder="1" applyAlignment="1">
      <alignment/>
    </xf>
    <xf numFmtId="0" fontId="21" fillId="0" borderId="6" xfId="0" applyFont="1" applyFill="1" applyBorder="1" applyAlignment="1">
      <alignment horizontal="left"/>
    </xf>
    <xf numFmtId="0" fontId="21" fillId="0" borderId="7" xfId="0" applyFont="1" applyBorder="1" applyAlignment="1">
      <alignment/>
    </xf>
    <xf numFmtId="0" fontId="21" fillId="0" borderId="8" xfId="0" applyFont="1" applyFill="1" applyBorder="1" applyAlignment="1">
      <alignment horizontal="left"/>
    </xf>
    <xf numFmtId="0" fontId="21" fillId="0" borderId="0" xfId="0" applyFont="1" applyBorder="1" applyAlignment="1">
      <alignment/>
    </xf>
    <xf numFmtId="0" fontId="21" fillId="0" borderId="0" xfId="0" applyFont="1" applyFill="1" applyBorder="1" applyAlignment="1">
      <alignment horizontal="left"/>
    </xf>
    <xf numFmtId="0" fontId="21" fillId="0" borderId="0" xfId="0" applyFont="1" applyFill="1" applyBorder="1" applyAlignment="1">
      <alignment/>
    </xf>
    <xf numFmtId="0" fontId="21" fillId="3" borderId="5" xfId="0" applyFont="1" applyFill="1" applyBorder="1" applyAlignment="1">
      <alignment/>
    </xf>
    <xf numFmtId="0" fontId="24" fillId="3" borderId="0" xfId="0" applyFont="1" applyFill="1" applyBorder="1" applyAlignment="1">
      <alignment/>
    </xf>
    <xf numFmtId="0" fontId="21" fillId="3" borderId="0" xfId="0" applyFont="1" applyFill="1" applyBorder="1" applyAlignment="1">
      <alignment/>
    </xf>
    <xf numFmtId="0" fontId="21" fillId="3" borderId="9" xfId="0" applyFont="1" applyFill="1" applyBorder="1" applyAlignment="1">
      <alignment/>
    </xf>
    <xf numFmtId="0" fontId="24" fillId="3" borderId="10" xfId="0" applyFont="1" applyFill="1" applyBorder="1" applyAlignment="1">
      <alignment/>
    </xf>
    <xf numFmtId="0" fontId="24" fillId="3" borderId="11" xfId="0" applyFont="1" applyFill="1" applyBorder="1" applyAlignment="1">
      <alignment/>
    </xf>
    <xf numFmtId="0" fontId="23" fillId="0" borderId="0" xfId="0" applyFont="1" applyAlignment="1">
      <alignment/>
    </xf>
    <xf numFmtId="0" fontId="19" fillId="0" borderId="0" xfId="0" applyFont="1" applyAlignment="1">
      <alignment horizontal="left" vertical="center"/>
    </xf>
    <xf numFmtId="0" fontId="23" fillId="0" borderId="0" xfId="0" applyFont="1" applyAlignment="1">
      <alignment vertical="center"/>
    </xf>
    <xf numFmtId="0" fontId="28" fillId="0" borderId="0" xfId="0" applyFont="1" applyAlignment="1">
      <alignment horizontal="center" vertical="center" wrapText="1"/>
    </xf>
    <xf numFmtId="0" fontId="19" fillId="0" borderId="0" xfId="0" applyFont="1" applyAlignment="1">
      <alignment vertical="center"/>
    </xf>
    <xf numFmtId="0" fontId="29" fillId="0" borderId="0" xfId="0" applyFont="1" applyAlignment="1">
      <alignment vertical="center"/>
    </xf>
    <xf numFmtId="0" fontId="28" fillId="0" borderId="0" xfId="0" applyFont="1" applyAlignment="1">
      <alignment horizontal="left" vertical="center" wrapText="1"/>
    </xf>
    <xf numFmtId="0" fontId="25" fillId="0" borderId="0" xfId="0" applyFont="1" applyAlignment="1" applyProtection="1">
      <alignment vertical="center"/>
      <protection/>
    </xf>
    <xf numFmtId="0" fontId="23" fillId="0" borderId="0" xfId="0" applyFont="1" applyAlignment="1">
      <alignment horizontal="center" vertical="center"/>
    </xf>
    <xf numFmtId="42" fontId="23" fillId="4" borderId="2" xfId="17" applyNumberFormat="1" applyFont="1" applyFill="1" applyBorder="1" applyAlignment="1" applyProtection="1">
      <alignment horizontal="center" vertical="center"/>
      <protection locked="0"/>
    </xf>
    <xf numFmtId="0" fontId="25" fillId="2" borderId="2" xfId="0" applyFont="1" applyFill="1" applyBorder="1" applyAlignment="1">
      <alignment horizontal="center" vertical="center" wrapText="1"/>
    </xf>
    <xf numFmtId="6" fontId="23" fillId="4" borderId="2" xfId="0" applyNumberFormat="1" applyFont="1" applyFill="1" applyBorder="1" applyAlignment="1" applyProtection="1">
      <alignment horizontal="center" vertical="center" wrapText="1"/>
      <protection locked="0"/>
    </xf>
    <xf numFmtId="6" fontId="23" fillId="0" borderId="0" xfId="0" applyNumberFormat="1" applyFont="1" applyFill="1" applyBorder="1" applyAlignment="1" applyProtection="1">
      <alignment horizontal="center" vertical="center" wrapText="1"/>
      <protection locked="0"/>
    </xf>
    <xf numFmtId="0" fontId="23" fillId="0" borderId="0" xfId="0" applyFont="1" applyFill="1" applyAlignment="1">
      <alignment vertical="center"/>
    </xf>
    <xf numFmtId="0" fontId="23" fillId="0" borderId="0" xfId="0" applyFont="1" applyAlignment="1" applyProtection="1">
      <alignment vertical="center"/>
      <protection locked="0"/>
    </xf>
    <xf numFmtId="0" fontId="25" fillId="0" borderId="0" xfId="0" applyFont="1" applyAlignment="1" applyProtection="1">
      <alignment vertical="center"/>
      <protection locked="0"/>
    </xf>
    <xf numFmtId="0" fontId="23" fillId="0" borderId="0" xfId="0" applyFont="1" applyAlignment="1" applyProtection="1">
      <alignment horizontal="left" vertical="center"/>
      <protection locked="0"/>
    </xf>
    <xf numFmtId="41" fontId="23" fillId="0" borderId="4" xfId="0" applyNumberFormat="1" applyFont="1" applyFill="1" applyBorder="1" applyAlignment="1" applyProtection="1">
      <alignment horizontal="center" vertical="center"/>
      <protection locked="0"/>
    </xf>
    <xf numFmtId="41" fontId="23" fillId="4" borderId="4" xfId="0" applyNumberFormat="1" applyFont="1" applyFill="1" applyBorder="1" applyAlignment="1" applyProtection="1">
      <alignment horizontal="center" vertical="center"/>
      <protection locked="0"/>
    </xf>
    <xf numFmtId="0" fontId="23" fillId="0" borderId="0" xfId="0" applyFont="1" applyFill="1" applyBorder="1" applyAlignment="1">
      <alignment vertical="center"/>
    </xf>
    <xf numFmtId="41" fontId="23" fillId="0" borderId="0" xfId="0" applyNumberFormat="1" applyFont="1" applyFill="1" applyBorder="1" applyAlignment="1" applyProtection="1">
      <alignment horizontal="center" vertical="center"/>
      <protection locked="0"/>
    </xf>
    <xf numFmtId="0" fontId="19" fillId="0" borderId="0" xfId="0" applyFont="1" applyAlignment="1" quotePrefix="1">
      <alignment horizontal="left" vertical="center"/>
    </xf>
    <xf numFmtId="0" fontId="21" fillId="0" borderId="0" xfId="0" applyFont="1" applyAlignment="1">
      <alignment vertical="center"/>
    </xf>
    <xf numFmtId="0" fontId="28" fillId="0" borderId="0" xfId="0" applyFont="1" applyAlignment="1">
      <alignment horizontal="center" vertical="center"/>
    </xf>
    <xf numFmtId="0" fontId="25" fillId="0" borderId="12" xfId="0" applyFont="1" applyFill="1" applyBorder="1" applyAlignment="1">
      <alignment horizontal="left" vertical="center" wrapText="1"/>
    </xf>
    <xf numFmtId="41" fontId="21" fillId="4" borderId="2" xfId="15" applyNumberFormat="1" applyFont="1" applyFill="1" applyBorder="1" applyAlignment="1" applyProtection="1">
      <alignment horizontal="center" vertical="center"/>
      <protection locked="0"/>
    </xf>
    <xf numFmtId="180" fontId="21" fillId="4" borderId="2" xfId="17" applyNumberFormat="1" applyFont="1" applyFill="1" applyBorder="1" applyAlignment="1" applyProtection="1">
      <alignment horizontal="center" vertical="center"/>
      <protection locked="0"/>
    </xf>
    <xf numFmtId="180" fontId="21" fillId="0" borderId="2" xfId="17" applyNumberFormat="1" applyFont="1" applyFill="1" applyBorder="1" applyAlignment="1" applyProtection="1">
      <alignment horizontal="center" vertical="center"/>
      <protection/>
    </xf>
    <xf numFmtId="42" fontId="21" fillId="0" borderId="2" xfId="17" applyNumberFormat="1" applyFont="1" applyFill="1" applyBorder="1" applyAlignment="1" applyProtection="1">
      <alignment horizontal="center" vertical="center" wrapText="1"/>
      <protection/>
    </xf>
    <xf numFmtId="42" fontId="21" fillId="0" borderId="12" xfId="17" applyNumberFormat="1" applyFont="1" applyFill="1" applyBorder="1" applyAlignment="1" applyProtection="1">
      <alignment horizontal="center" vertical="center" wrapText="1"/>
      <protection/>
    </xf>
    <xf numFmtId="0" fontId="23" fillId="0" borderId="2" xfId="0" applyFont="1" applyBorder="1" applyAlignment="1" applyProtection="1">
      <alignment horizontal="right" vertical="center"/>
      <protection/>
    </xf>
    <xf numFmtId="0" fontId="25" fillId="0" borderId="2" xfId="0" applyFont="1" applyFill="1" applyBorder="1" applyAlignment="1">
      <alignment horizontal="left" vertical="center" wrapText="1"/>
    </xf>
    <xf numFmtId="41" fontId="25" fillId="0" borderId="2" xfId="15" applyNumberFormat="1" applyFont="1" applyBorder="1" applyAlignment="1">
      <alignment horizontal="center" vertical="center"/>
    </xf>
    <xf numFmtId="37" fontId="25" fillId="0" borderId="2" xfId="17" applyNumberFormat="1" applyFont="1" applyBorder="1" applyAlignment="1">
      <alignment horizontal="right" vertical="center"/>
    </xf>
    <xf numFmtId="42" fontId="25" fillId="0" borderId="2" xfId="17" applyNumberFormat="1" applyFont="1" applyBorder="1" applyAlignment="1">
      <alignment horizontal="center" vertical="center"/>
    </xf>
    <xf numFmtId="0" fontId="25" fillId="0" borderId="0" xfId="0" applyFont="1" applyBorder="1" applyAlignment="1">
      <alignment horizontal="right" vertical="center"/>
    </xf>
    <xf numFmtId="0" fontId="25" fillId="0" borderId="0" xfId="0" applyFont="1" applyFill="1" applyBorder="1" applyAlignment="1">
      <alignment horizontal="center" vertical="center" wrapText="1"/>
    </xf>
    <xf numFmtId="9" fontId="21" fillId="4" borderId="2" xfId="21" applyFont="1" applyFill="1" applyBorder="1" applyAlignment="1" applyProtection="1">
      <alignment horizontal="center"/>
      <protection locked="0"/>
    </xf>
    <xf numFmtId="9" fontId="21" fillId="0" borderId="0" xfId="21" applyFont="1" applyFill="1" applyBorder="1" applyAlignment="1">
      <alignment horizontal="center"/>
    </xf>
    <xf numFmtId="6" fontId="21" fillId="4" borderId="2" xfId="0" applyNumberFormat="1" applyFont="1" applyFill="1" applyBorder="1" applyAlignment="1" applyProtection="1">
      <alignment horizontal="center" vertical="center"/>
      <protection locked="0"/>
    </xf>
    <xf numFmtId="0" fontId="31" fillId="0" borderId="12" xfId="0" applyFont="1" applyFill="1" applyBorder="1" applyAlignment="1">
      <alignment horizontal="left" vertical="center" wrapText="1"/>
    </xf>
    <xf numFmtId="0" fontId="31" fillId="2" borderId="2" xfId="0" applyFont="1" applyFill="1" applyBorder="1" applyAlignment="1">
      <alignment horizontal="center" vertical="center" wrapText="1"/>
    </xf>
    <xf numFmtId="0" fontId="21" fillId="0" borderId="0" xfId="0" applyFont="1" applyAlignment="1">
      <alignment horizontal="center" vertical="center"/>
    </xf>
    <xf numFmtId="0" fontId="23" fillId="0" borderId="0" xfId="0" applyFont="1" applyAlignment="1">
      <alignment horizontal="center"/>
    </xf>
    <xf numFmtId="0" fontId="25" fillId="0" borderId="12" xfId="0" applyFont="1" applyBorder="1" applyAlignment="1">
      <alignment horizontal="left" vertical="top" wrapText="1"/>
    </xf>
    <xf numFmtId="0" fontId="23" fillId="0" borderId="2" xfId="0" applyFont="1" applyBorder="1" applyAlignment="1">
      <alignment horizontal="left" vertical="top" wrapText="1"/>
    </xf>
    <xf numFmtId="42" fontId="23" fillId="4" borderId="2" xfId="17" applyNumberFormat="1" applyFont="1" applyFill="1" applyBorder="1" applyAlignment="1" applyProtection="1">
      <alignment horizontal="center" vertical="center" wrapText="1"/>
      <protection locked="0"/>
    </xf>
    <xf numFmtId="42" fontId="23" fillId="0" borderId="2" xfId="17" applyNumberFormat="1" applyFont="1" applyFill="1" applyBorder="1" applyAlignment="1" applyProtection="1">
      <alignment horizontal="center" vertical="center" wrapText="1"/>
      <protection/>
    </xf>
    <xf numFmtId="44" fontId="23" fillId="0" borderId="2" xfId="17" applyNumberFormat="1" applyFont="1" applyFill="1" applyBorder="1" applyAlignment="1" applyProtection="1">
      <alignment horizontal="center" vertical="center" wrapText="1"/>
      <protection/>
    </xf>
    <xf numFmtId="180" fontId="23" fillId="0" borderId="12" xfId="17" applyNumberFormat="1" applyFont="1" applyFill="1" applyBorder="1" applyAlignment="1" applyProtection="1">
      <alignment horizontal="center" vertical="center" wrapText="1"/>
      <protection/>
    </xf>
    <xf numFmtId="44" fontId="23" fillId="0" borderId="4" xfId="17" applyNumberFormat="1" applyFont="1" applyFill="1" applyBorder="1" applyAlignment="1" applyProtection="1">
      <alignment horizontal="left" vertical="center" wrapText="1"/>
      <protection/>
    </xf>
    <xf numFmtId="0" fontId="23" fillId="0" borderId="13" xfId="0" applyFont="1" applyBorder="1" applyAlignment="1" applyProtection="1">
      <alignment/>
      <protection/>
    </xf>
    <xf numFmtId="42" fontId="23" fillId="0" borderId="2" xfId="17" applyNumberFormat="1" applyFont="1" applyFill="1" applyBorder="1" applyAlignment="1" applyProtection="1">
      <alignment horizontal="center" vertical="center" wrapText="1"/>
      <protection locked="0"/>
    </xf>
    <xf numFmtId="44" fontId="23" fillId="0" borderId="2" xfId="17" applyNumberFormat="1" applyFont="1" applyFill="1" applyBorder="1" applyAlignment="1" applyProtection="1">
      <alignment horizontal="center" vertical="center" wrapText="1"/>
      <protection locked="0"/>
    </xf>
    <xf numFmtId="44" fontId="23" fillId="0" borderId="12" xfId="17" applyNumberFormat="1" applyFont="1" applyFill="1" applyBorder="1" applyAlignment="1" applyProtection="1">
      <alignment horizontal="center" vertical="center" wrapText="1"/>
      <protection locked="0"/>
    </xf>
    <xf numFmtId="44" fontId="23" fillId="0" borderId="4" xfId="17" applyNumberFormat="1" applyFont="1" applyFill="1" applyBorder="1" applyAlignment="1" applyProtection="1">
      <alignment horizontal="left" vertical="center" wrapText="1"/>
      <protection locked="0"/>
    </xf>
    <xf numFmtId="0" fontId="23" fillId="0" borderId="0" xfId="0" applyFont="1" applyBorder="1" applyAlignment="1">
      <alignment/>
    </xf>
    <xf numFmtId="44" fontId="23" fillId="0" borderId="12" xfId="17" applyNumberFormat="1" applyFont="1" applyFill="1" applyBorder="1" applyAlignment="1" applyProtection="1">
      <alignment horizontal="center" vertical="center" wrapText="1"/>
      <protection/>
    </xf>
    <xf numFmtId="9" fontId="23" fillId="0" borderId="12" xfId="21" applyFont="1" applyFill="1" applyBorder="1" applyAlignment="1" applyProtection="1">
      <alignment horizontal="right" vertical="center" wrapText="1"/>
      <protection/>
    </xf>
    <xf numFmtId="0" fontId="23" fillId="0" borderId="2" xfId="0" applyFont="1" applyBorder="1" applyAlignment="1">
      <alignment horizontal="left" vertical="center" wrapText="1"/>
    </xf>
    <xf numFmtId="0" fontId="23" fillId="0" borderId="2" xfId="0" applyFont="1" applyFill="1" applyBorder="1" applyAlignment="1">
      <alignment horizontal="left" vertical="top" wrapText="1"/>
    </xf>
    <xf numFmtId="0" fontId="25" fillId="0" borderId="2" xfId="0" applyFont="1" applyBorder="1" applyAlignment="1">
      <alignment horizontal="left" vertical="center" wrapText="1"/>
    </xf>
    <xf numFmtId="0" fontId="25" fillId="0" borderId="2" xfId="0" applyFont="1" applyBorder="1" applyAlignment="1">
      <alignment horizontal="left" vertical="top" wrapText="1"/>
    </xf>
    <xf numFmtId="42" fontId="23" fillId="4" borderId="2" xfId="17" applyNumberFormat="1" applyFont="1" applyFill="1" applyBorder="1" applyAlignment="1" applyProtection="1">
      <alignment horizontal="left" vertical="center" wrapText="1"/>
      <protection locked="0"/>
    </xf>
    <xf numFmtId="0" fontId="23" fillId="0" borderId="0" xfId="0" applyFont="1" applyAlignment="1" applyProtection="1">
      <alignment/>
      <protection/>
    </xf>
    <xf numFmtId="0" fontId="23" fillId="0" borderId="0" xfId="0" applyFont="1" applyAlignment="1" applyProtection="1">
      <alignment horizontal="left"/>
      <protection/>
    </xf>
    <xf numFmtId="0" fontId="23" fillId="0" borderId="0" xfId="0" applyFont="1" applyAlignment="1" applyProtection="1">
      <alignment horizontal="center"/>
      <protection/>
    </xf>
    <xf numFmtId="0" fontId="23" fillId="0" borderId="0" xfId="0" applyFont="1" applyAlignment="1">
      <alignment horizontal="left"/>
    </xf>
    <xf numFmtId="165" fontId="23" fillId="4" borderId="2" xfId="21" applyNumberFormat="1" applyFont="1" applyFill="1" applyBorder="1" applyAlignment="1" applyProtection="1">
      <alignment horizontal="right" vertical="center"/>
      <protection locked="0"/>
    </xf>
    <xf numFmtId="41" fontId="23" fillId="4" borderId="2" xfId="0" applyNumberFormat="1" applyFont="1" applyFill="1" applyBorder="1" applyAlignment="1" applyProtection="1">
      <alignment horizontal="right" vertical="center"/>
      <protection locked="0"/>
    </xf>
    <xf numFmtId="42" fontId="23" fillId="0" borderId="2" xfId="17" applyNumberFormat="1" applyFont="1" applyFill="1" applyBorder="1" applyAlignment="1" applyProtection="1">
      <alignment horizontal="right" vertical="center"/>
      <protection/>
    </xf>
    <xf numFmtId="0" fontId="23" fillId="0" borderId="13" xfId="0" applyFont="1" applyBorder="1" applyAlignment="1">
      <alignment horizontal="left" vertical="top" wrapText="1"/>
    </xf>
    <xf numFmtId="9" fontId="23" fillId="0" borderId="13" xfId="21" applyFont="1" applyFill="1" applyBorder="1" applyAlignment="1" applyProtection="1">
      <alignment horizontal="right" vertical="center"/>
      <protection/>
    </xf>
    <xf numFmtId="0" fontId="23" fillId="0" borderId="0" xfId="0" applyFont="1" applyBorder="1" applyAlignment="1">
      <alignment horizontal="center"/>
    </xf>
    <xf numFmtId="164" fontId="24" fillId="2" borderId="2" xfId="0" applyNumberFormat="1" applyFont="1" applyFill="1" applyBorder="1" applyAlignment="1">
      <alignment horizontal="left" vertical="center"/>
    </xf>
    <xf numFmtId="0" fontId="25" fillId="0" borderId="0" xfId="0" applyFont="1" applyAlignment="1">
      <alignment wrapText="1"/>
    </xf>
    <xf numFmtId="0" fontId="28" fillId="0" borderId="14" xfId="0" applyFont="1" applyBorder="1" applyAlignment="1" applyProtection="1">
      <alignment horizontal="left" vertical="top" wrapText="1"/>
      <protection/>
    </xf>
    <xf numFmtId="0" fontId="25" fillId="2" borderId="2" xfId="0" applyFont="1" applyFill="1" applyBorder="1" applyAlignment="1" applyProtection="1">
      <alignment horizontal="center" vertical="center" wrapText="1"/>
      <protection/>
    </xf>
    <xf numFmtId="0" fontId="23" fillId="0" borderId="13" xfId="0" applyFont="1" applyFill="1" applyBorder="1" applyAlignment="1" applyProtection="1">
      <alignment/>
      <protection locked="0"/>
    </xf>
    <xf numFmtId="0" fontId="23" fillId="0" borderId="4" xfId="0" applyFont="1" applyBorder="1" applyAlignment="1" applyProtection="1">
      <alignment/>
      <protection/>
    </xf>
    <xf numFmtId="42" fontId="21" fillId="4" borderId="2" xfId="0" applyNumberFormat="1" applyFont="1" applyFill="1" applyBorder="1" applyAlignment="1" applyProtection="1">
      <alignment horizontal="center" vertical="center"/>
      <protection locked="0"/>
    </xf>
    <xf numFmtId="42" fontId="21" fillId="0" borderId="2" xfId="0" applyNumberFormat="1" applyFont="1" applyFill="1" applyBorder="1" applyAlignment="1" applyProtection="1">
      <alignment horizontal="center" vertical="center"/>
      <protection/>
    </xf>
    <xf numFmtId="9" fontId="21" fillId="0" borderId="12" xfId="21" applyFont="1" applyFill="1" applyBorder="1" applyAlignment="1" applyProtection="1">
      <alignment horizontal="right" vertical="center"/>
      <protection/>
    </xf>
    <xf numFmtId="42" fontId="21" fillId="0" borderId="12" xfId="0" applyNumberFormat="1" applyFont="1" applyFill="1" applyBorder="1" applyAlignment="1" applyProtection="1">
      <alignment vertical="center"/>
      <protection/>
    </xf>
    <xf numFmtId="0" fontId="21" fillId="0" borderId="13" xfId="0" applyFont="1" applyFill="1" applyBorder="1" applyAlignment="1" applyProtection="1">
      <alignment/>
      <protection locked="0"/>
    </xf>
    <xf numFmtId="0" fontId="21" fillId="0" borderId="13" xfId="0" applyFont="1" applyFill="1" applyBorder="1" applyAlignment="1" applyProtection="1">
      <alignment/>
      <protection/>
    </xf>
    <xf numFmtId="0" fontId="21" fillId="0" borderId="13" xfId="0" applyFont="1" applyBorder="1" applyAlignment="1" applyProtection="1">
      <alignment/>
      <protection/>
    </xf>
    <xf numFmtId="0" fontId="21" fillId="0" borderId="13" xfId="0" applyFont="1" applyBorder="1" applyAlignment="1" applyProtection="1">
      <alignment/>
      <protection locked="0"/>
    </xf>
    <xf numFmtId="0" fontId="21" fillId="0" borderId="13" xfId="0" applyFont="1" applyBorder="1" applyAlignment="1" applyProtection="1">
      <alignment/>
      <protection/>
    </xf>
    <xf numFmtId="165" fontId="21" fillId="0" borderId="12" xfId="0" applyNumberFormat="1" applyFont="1" applyFill="1" applyBorder="1" applyAlignment="1" applyProtection="1">
      <alignment vertical="center"/>
      <protection/>
    </xf>
    <xf numFmtId="6" fontId="21" fillId="0" borderId="13" xfId="0" applyNumberFormat="1" applyFont="1" applyFill="1" applyBorder="1" applyAlignment="1" applyProtection="1">
      <alignment horizontal="center" vertical="center"/>
      <protection/>
    </xf>
    <xf numFmtId="6" fontId="21" fillId="0" borderId="15" xfId="0" applyNumberFormat="1" applyFont="1" applyFill="1" applyBorder="1" applyAlignment="1" applyProtection="1">
      <alignment horizontal="center" vertical="center"/>
      <protection locked="0"/>
    </xf>
    <xf numFmtId="0" fontId="21" fillId="0" borderId="15" xfId="17" applyFont="1" applyBorder="1" applyAlignment="1" applyProtection="1">
      <alignment/>
      <protection locked="0"/>
    </xf>
    <xf numFmtId="0" fontId="23" fillId="0" borderId="0" xfId="0" applyFont="1" applyAlignment="1" applyProtection="1">
      <alignment/>
      <protection locked="0"/>
    </xf>
    <xf numFmtId="165" fontId="21" fillId="4" borderId="2" xfId="21" applyNumberFormat="1" applyFont="1" applyFill="1" applyBorder="1" applyAlignment="1" applyProtection="1">
      <alignment horizontal="right"/>
      <protection locked="0"/>
    </xf>
    <xf numFmtId="0" fontId="25" fillId="2" borderId="2" xfId="0" applyFont="1" applyFill="1" applyBorder="1" applyAlignment="1" applyProtection="1">
      <alignment horizontal="center" vertical="center" wrapText="1"/>
      <protection locked="0"/>
    </xf>
    <xf numFmtId="0" fontId="25" fillId="2" borderId="12" xfId="0" applyFont="1" applyFill="1" applyBorder="1" applyAlignment="1">
      <alignment horizontal="left" vertical="center" wrapText="1"/>
    </xf>
    <xf numFmtId="9" fontId="21" fillId="0" borderId="2" xfId="21" applyFont="1" applyFill="1" applyBorder="1" applyAlignment="1">
      <alignment horizontal="center"/>
    </xf>
    <xf numFmtId="9" fontId="21" fillId="0" borderId="2" xfId="21" applyFont="1" applyFill="1" applyBorder="1" applyAlignment="1" applyProtection="1">
      <alignment horizontal="center"/>
      <protection locked="0"/>
    </xf>
    <xf numFmtId="0" fontId="23" fillId="2" borderId="2" xfId="0" applyFont="1" applyFill="1" applyBorder="1" applyAlignment="1">
      <alignment horizontal="left" vertical="center" wrapText="1"/>
    </xf>
    <xf numFmtId="0" fontId="23" fillId="0" borderId="2" xfId="0" applyFont="1" applyBorder="1" applyAlignment="1">
      <alignment/>
    </xf>
    <xf numFmtId="0" fontId="19" fillId="0" borderId="0" xfId="0" applyFont="1" applyAlignment="1" applyProtection="1">
      <alignment horizontal="left" vertical="center"/>
      <protection/>
    </xf>
    <xf numFmtId="0" fontId="23" fillId="0" borderId="0" xfId="0" applyFont="1" applyAlignment="1" applyProtection="1">
      <alignment vertical="center"/>
      <protection/>
    </xf>
    <xf numFmtId="5" fontId="24" fillId="0" borderId="0" xfId="0" applyNumberFormat="1" applyFont="1" applyBorder="1" applyAlignment="1" applyProtection="1">
      <alignment horizontal="left" vertical="center"/>
      <protection/>
    </xf>
    <xf numFmtId="0" fontId="21" fillId="0" borderId="0" xfId="0" applyFont="1" applyAlignment="1" applyProtection="1">
      <alignment vertical="center"/>
      <protection/>
    </xf>
    <xf numFmtId="0" fontId="21" fillId="0" borderId="2" xfId="0" applyFont="1" applyBorder="1" applyAlignment="1" applyProtection="1">
      <alignment vertical="center"/>
      <protection/>
    </xf>
    <xf numFmtId="2" fontId="21" fillId="4" borderId="2" xfId="21" applyNumberFormat="1" applyFont="1" applyFill="1" applyBorder="1" applyAlignment="1" applyProtection="1" quotePrefix="1">
      <alignment horizontal="right" vertical="center"/>
      <protection locked="0"/>
    </xf>
    <xf numFmtId="9" fontId="21" fillId="0" borderId="0" xfId="21" applyFont="1" applyFill="1" applyBorder="1" applyAlignment="1" applyProtection="1" quotePrefix="1">
      <alignment horizontal="right" vertical="center"/>
      <protection/>
    </xf>
    <xf numFmtId="165" fontId="21" fillId="4" borderId="2" xfId="21" applyNumberFormat="1" applyFont="1" applyFill="1" applyBorder="1" applyAlignment="1" applyProtection="1" quotePrefix="1">
      <alignment horizontal="right" vertical="center"/>
      <protection locked="0"/>
    </xf>
    <xf numFmtId="9" fontId="21" fillId="0" borderId="0" xfId="0" applyNumberFormat="1" applyFont="1" applyFill="1" applyBorder="1" applyAlignment="1" applyProtection="1">
      <alignment horizontal="right" vertical="center"/>
      <protection/>
    </xf>
    <xf numFmtId="165" fontId="21" fillId="0" borderId="0" xfId="0" applyNumberFormat="1" applyFont="1" applyFill="1" applyBorder="1" applyAlignment="1" applyProtection="1">
      <alignment horizontal="right" vertical="center"/>
      <protection/>
    </xf>
    <xf numFmtId="10" fontId="21" fillId="0" borderId="0" xfId="0" applyNumberFormat="1" applyFont="1" applyFill="1" applyBorder="1" applyAlignment="1" applyProtection="1" quotePrefix="1">
      <alignment horizontal="right" vertical="center"/>
      <protection/>
    </xf>
    <xf numFmtId="169" fontId="21" fillId="4" borderId="2" xfId="0" applyNumberFormat="1" applyFont="1" applyFill="1" applyBorder="1" applyAlignment="1" applyProtection="1" quotePrefix="1">
      <alignment horizontal="right" vertical="center"/>
      <protection locked="0"/>
    </xf>
    <xf numFmtId="170" fontId="21" fillId="0" borderId="0" xfId="0" applyNumberFormat="1" applyFont="1" applyFill="1" applyBorder="1" applyAlignment="1" applyProtection="1">
      <alignment horizontal="right" vertical="center"/>
      <protection/>
    </xf>
    <xf numFmtId="49" fontId="21" fillId="4" borderId="2" xfId="0" applyNumberFormat="1" applyFont="1" applyFill="1" applyBorder="1" applyAlignment="1" applyProtection="1">
      <alignment horizontal="right" vertical="center"/>
      <protection locked="0"/>
    </xf>
    <xf numFmtId="6" fontId="34" fillId="0" borderId="0" xfId="0" applyNumberFormat="1" applyFont="1" applyFill="1" applyBorder="1" applyAlignment="1" applyProtection="1">
      <alignment horizontal="right" vertical="center"/>
      <protection/>
    </xf>
    <xf numFmtId="0" fontId="23" fillId="0" borderId="0" xfId="0" applyFont="1" applyFill="1" applyAlignment="1" applyProtection="1">
      <alignment vertical="center"/>
      <protection/>
    </xf>
    <xf numFmtId="0" fontId="21" fillId="0" borderId="0" xfId="0" applyFont="1" applyAlignment="1" applyProtection="1">
      <alignment vertical="center"/>
      <protection locked="0"/>
    </xf>
    <xf numFmtId="0" fontId="21" fillId="0" borderId="0" xfId="0" applyFont="1" applyFill="1" applyAlignment="1" applyProtection="1">
      <alignment vertical="center"/>
      <protection/>
    </xf>
    <xf numFmtId="6" fontId="21" fillId="4" borderId="2" xfId="0" applyNumberFormat="1" applyFont="1" applyFill="1" applyBorder="1" applyAlignment="1" applyProtection="1">
      <alignment horizontal="right" vertical="center"/>
      <protection locked="0"/>
    </xf>
    <xf numFmtId="9" fontId="21" fillId="0" borderId="0" xfId="21" applyFont="1" applyFill="1" applyBorder="1" applyAlignment="1" applyProtection="1">
      <alignment horizontal="right" vertical="center"/>
      <protection/>
    </xf>
    <xf numFmtId="40" fontId="21" fillId="0" borderId="0" xfId="0" applyNumberFormat="1" applyFont="1" applyFill="1" applyBorder="1" applyAlignment="1" applyProtection="1">
      <alignment horizontal="right" vertical="center"/>
      <protection/>
    </xf>
    <xf numFmtId="1" fontId="21" fillId="4" borderId="2" xfId="21" applyNumberFormat="1" applyFont="1" applyFill="1" applyBorder="1" applyAlignment="1" applyProtection="1" quotePrefix="1">
      <alignment horizontal="right" vertical="center"/>
      <protection locked="0"/>
    </xf>
    <xf numFmtId="9" fontId="23" fillId="0" borderId="0" xfId="21" applyFont="1" applyFill="1" applyBorder="1" applyAlignment="1" applyProtection="1">
      <alignment horizontal="left" vertical="center"/>
      <protection/>
    </xf>
    <xf numFmtId="0" fontId="23" fillId="0" borderId="0" xfId="0" applyFont="1" applyBorder="1" applyAlignment="1" applyProtection="1">
      <alignment vertical="center"/>
      <protection/>
    </xf>
    <xf numFmtId="1" fontId="21" fillId="0" borderId="0" xfId="21" applyNumberFormat="1" applyFont="1" applyFill="1" applyBorder="1" applyAlignment="1" applyProtection="1" quotePrefix="1">
      <alignment horizontal="right" vertical="center"/>
      <protection locked="0"/>
    </xf>
    <xf numFmtId="5" fontId="24" fillId="0" borderId="0" xfId="0" applyNumberFormat="1" applyFont="1" applyFill="1" applyBorder="1" applyAlignment="1" applyProtection="1">
      <alignment horizontal="right" vertical="center"/>
      <protection/>
    </xf>
    <xf numFmtId="0" fontId="21" fillId="0" borderId="12" xfId="0" applyFont="1" applyBorder="1" applyAlignment="1" applyProtection="1">
      <alignment vertical="center"/>
      <protection/>
    </xf>
    <xf numFmtId="6" fontId="21" fillId="0" borderId="0" xfId="0" applyNumberFormat="1" applyFont="1" applyFill="1" applyBorder="1" applyAlignment="1" applyProtection="1">
      <alignment horizontal="right" vertical="center"/>
      <protection/>
    </xf>
    <xf numFmtId="5" fontId="34" fillId="0" borderId="0" xfId="0" applyNumberFormat="1" applyFont="1" applyFill="1" applyBorder="1" applyAlignment="1" applyProtection="1">
      <alignment horizontal="right" vertical="center"/>
      <protection/>
    </xf>
    <xf numFmtId="8" fontId="23" fillId="0" borderId="0" xfId="0" applyNumberFormat="1" applyFont="1" applyAlignment="1" applyProtection="1">
      <alignment vertical="center"/>
      <protection/>
    </xf>
    <xf numFmtId="5" fontId="21" fillId="0" borderId="0" xfId="0" applyNumberFormat="1" applyFont="1" applyFill="1" applyBorder="1" applyAlignment="1" applyProtection="1">
      <alignment horizontal="right" vertical="center"/>
      <protection/>
    </xf>
    <xf numFmtId="0" fontId="21" fillId="0" borderId="0" xfId="0" applyFont="1" applyBorder="1" applyAlignment="1" applyProtection="1">
      <alignment vertical="center"/>
      <protection/>
    </xf>
    <xf numFmtId="5" fontId="24" fillId="0" borderId="0" xfId="0" applyNumberFormat="1" applyFont="1" applyAlignment="1" applyProtection="1">
      <alignment vertical="center"/>
      <protection locked="0"/>
    </xf>
    <xf numFmtId="5" fontId="24" fillId="0" borderId="0" xfId="0" applyNumberFormat="1" applyFont="1" applyFill="1" applyAlignment="1" applyProtection="1">
      <alignment vertical="center"/>
      <protection/>
    </xf>
    <xf numFmtId="165" fontId="23" fillId="0" borderId="0" xfId="21" applyNumberFormat="1" applyFont="1" applyFill="1" applyBorder="1" applyAlignment="1" applyProtection="1" quotePrefix="1">
      <alignment horizontal="right" vertical="center"/>
      <protection locked="0"/>
    </xf>
    <xf numFmtId="10" fontId="23" fillId="0" borderId="0" xfId="0" applyNumberFormat="1" applyFont="1" applyFill="1" applyBorder="1" applyAlignment="1" applyProtection="1">
      <alignment horizontal="right" vertical="center"/>
      <protection/>
    </xf>
    <xf numFmtId="10" fontId="21" fillId="0" borderId="0" xfId="0" applyNumberFormat="1" applyFont="1" applyFill="1" applyBorder="1" applyAlignment="1" applyProtection="1">
      <alignment horizontal="right" vertical="center"/>
      <protection/>
    </xf>
    <xf numFmtId="165" fontId="21" fillId="0" borderId="0" xfId="21" applyNumberFormat="1" applyFont="1" applyFill="1" applyBorder="1" applyAlignment="1" applyProtection="1" quotePrefix="1">
      <alignment horizontal="right" vertical="center"/>
      <protection/>
    </xf>
    <xf numFmtId="0" fontId="24" fillId="2" borderId="12" xfId="0" applyFont="1" applyFill="1" applyBorder="1" applyAlignment="1" applyProtection="1">
      <alignment horizontal="center" vertical="center" wrapText="1"/>
      <protection/>
    </xf>
    <xf numFmtId="0" fontId="24" fillId="2" borderId="2" xfId="0" applyFont="1" applyFill="1" applyBorder="1" applyAlignment="1" applyProtection="1">
      <alignment horizontal="center" vertical="center" wrapText="1"/>
      <protection/>
    </xf>
    <xf numFmtId="6" fontId="24" fillId="0" borderId="0" xfId="17" applyNumberFormat="1" applyFont="1" applyBorder="1" applyAlignment="1" applyProtection="1">
      <alignment horizontal="center" vertical="center"/>
      <protection/>
    </xf>
    <xf numFmtId="6" fontId="21" fillId="0" borderId="2" xfId="17" applyNumberFormat="1" applyFont="1" applyBorder="1" applyAlignment="1" applyProtection="1">
      <alignment horizontal="center" vertical="center"/>
      <protection/>
    </xf>
    <xf numFmtId="6" fontId="23" fillId="0" borderId="0" xfId="17" applyNumberFormat="1" applyFont="1" applyBorder="1" applyAlignment="1" applyProtection="1">
      <alignment horizontal="left" vertical="center"/>
      <protection/>
    </xf>
    <xf numFmtId="0" fontId="24" fillId="0" borderId="16" xfId="0" applyFont="1" applyBorder="1" applyAlignment="1" applyProtection="1">
      <alignment vertical="center"/>
      <protection/>
    </xf>
    <xf numFmtId="6" fontId="24" fillId="0" borderId="2" xfId="17" applyNumberFormat="1" applyFont="1" applyFill="1" applyBorder="1" applyAlignment="1" applyProtection="1">
      <alignment horizontal="center" vertical="center"/>
      <protection/>
    </xf>
    <xf numFmtId="164" fontId="24" fillId="0" borderId="0" xfId="0" applyNumberFormat="1" applyFont="1" applyBorder="1" applyAlignment="1" applyProtection="1">
      <alignment horizontal="left" vertical="center"/>
      <protection/>
    </xf>
    <xf numFmtId="0" fontId="21" fillId="0" borderId="17" xfId="0" applyFont="1" applyBorder="1" applyAlignment="1" applyProtection="1">
      <alignment vertical="center"/>
      <protection/>
    </xf>
    <xf numFmtId="6" fontId="21" fillId="0" borderId="18" xfId="17" applyNumberFormat="1" applyFont="1" applyBorder="1" applyAlignment="1" applyProtection="1">
      <alignment horizontal="center" vertical="center"/>
      <protection/>
    </xf>
    <xf numFmtId="9" fontId="21" fillId="0" borderId="19" xfId="21" applyFont="1" applyBorder="1" applyAlignment="1" applyProtection="1">
      <alignment horizontal="center" vertical="center"/>
      <protection/>
    </xf>
    <xf numFmtId="0" fontId="21" fillId="0" borderId="1" xfId="0" applyFont="1" applyBorder="1" applyAlignment="1" applyProtection="1">
      <alignment vertical="center"/>
      <protection/>
    </xf>
    <xf numFmtId="6" fontId="21" fillId="0" borderId="20" xfId="0" applyNumberFormat="1" applyFont="1" applyFill="1" applyBorder="1" applyAlignment="1" applyProtection="1">
      <alignment horizontal="center" vertical="center"/>
      <protection/>
    </xf>
    <xf numFmtId="9" fontId="21" fillId="0" borderId="21" xfId="21" applyFont="1" applyBorder="1" applyAlignment="1" applyProtection="1">
      <alignment horizontal="center" vertical="center"/>
      <protection/>
    </xf>
    <xf numFmtId="2" fontId="21" fillId="0" borderId="1" xfId="0" applyNumberFormat="1" applyFont="1" applyBorder="1" applyAlignment="1" applyProtection="1">
      <alignment vertical="center"/>
      <protection/>
    </xf>
    <xf numFmtId="0" fontId="24" fillId="0" borderId="2" xfId="0" applyFont="1" applyBorder="1" applyAlignment="1" applyProtection="1">
      <alignment vertical="center"/>
      <protection/>
    </xf>
    <xf numFmtId="6" fontId="24" fillId="0" borderId="2" xfId="17" applyNumberFormat="1" applyFont="1" applyBorder="1" applyAlignment="1" applyProtection="1">
      <alignment horizontal="center" vertical="center"/>
      <protection/>
    </xf>
    <xf numFmtId="9" fontId="21" fillId="0" borderId="2" xfId="0" applyNumberFormat="1" applyFont="1" applyBorder="1" applyAlignment="1" applyProtection="1">
      <alignment horizontal="center" vertical="center"/>
      <protection/>
    </xf>
    <xf numFmtId="0" fontId="21" fillId="0" borderId="2" xfId="0" applyFont="1" applyBorder="1" applyAlignment="1" applyProtection="1">
      <alignment vertical="top" wrapText="1"/>
      <protection/>
    </xf>
    <xf numFmtId="0" fontId="19" fillId="0" borderId="0" xfId="0" applyFont="1" applyAlignment="1" applyProtection="1">
      <alignment horizontal="left" vertical="center" wrapText="1"/>
      <protection/>
    </xf>
    <xf numFmtId="0" fontId="35" fillId="0" borderId="0" xfId="0" applyFont="1" applyAlignment="1" applyProtection="1">
      <alignment/>
      <protection/>
    </xf>
    <xf numFmtId="0" fontId="24" fillId="0" borderId="2" xfId="0" applyFont="1" applyBorder="1" applyAlignment="1" applyProtection="1">
      <alignment/>
      <protection/>
    </xf>
    <xf numFmtId="180" fontId="21" fillId="4" borderId="2" xfId="17" applyNumberFormat="1" applyFont="1" applyFill="1" applyBorder="1" applyAlignment="1" applyProtection="1">
      <alignment horizontal="right" vertical="center"/>
      <protection locked="0"/>
    </xf>
    <xf numFmtId="0" fontId="21" fillId="0" borderId="0" xfId="0" applyFont="1" applyAlignment="1" applyProtection="1">
      <alignment/>
      <protection/>
    </xf>
    <xf numFmtId="3" fontId="24" fillId="0" borderId="0" xfId="0" applyNumberFormat="1" applyFont="1" applyBorder="1" applyAlignment="1" applyProtection="1">
      <alignment horizontal="left" vertical="center"/>
      <protection/>
    </xf>
    <xf numFmtId="3" fontId="24" fillId="0" borderId="0" xfId="0" applyNumberFormat="1"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0" xfId="0" applyFont="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2" xfId="0" applyFont="1" applyFill="1" applyBorder="1" applyAlignment="1" applyProtection="1">
      <alignment horizontal="center" vertical="center"/>
      <protection locked="0"/>
    </xf>
    <xf numFmtId="0" fontId="24" fillId="2" borderId="2" xfId="0" applyFont="1" applyFill="1" applyBorder="1" applyAlignment="1" applyProtection="1">
      <alignment horizontal="center" vertical="center"/>
      <protection/>
    </xf>
    <xf numFmtId="0" fontId="21" fillId="0" borderId="2" xfId="0" applyFont="1" applyBorder="1" applyAlignment="1" applyProtection="1">
      <alignment/>
      <protection/>
    </xf>
    <xf numFmtId="44" fontId="23" fillId="4" borderId="2" xfId="17" applyFont="1" applyFill="1" applyBorder="1" applyAlignment="1" applyProtection="1">
      <alignment/>
      <protection locked="0"/>
    </xf>
    <xf numFmtId="0" fontId="21" fillId="0" borderId="0" xfId="0" applyFont="1" applyFill="1" applyBorder="1" applyAlignment="1" applyProtection="1">
      <alignment/>
      <protection/>
    </xf>
    <xf numFmtId="44" fontId="23" fillId="0" borderId="0" xfId="17" applyFont="1" applyFill="1" applyBorder="1" applyAlignment="1" applyProtection="1">
      <alignment/>
      <protection locked="0"/>
    </xf>
    <xf numFmtId="44" fontId="23" fillId="0" borderId="0" xfId="17" applyFont="1" applyFill="1" applyBorder="1" applyAlignment="1" applyProtection="1">
      <alignment/>
      <protection/>
    </xf>
    <xf numFmtId="0" fontId="23" fillId="0" borderId="0" xfId="0" applyFont="1" applyFill="1" applyAlignment="1" applyProtection="1">
      <alignment/>
      <protection/>
    </xf>
    <xf numFmtId="3" fontId="24" fillId="0" borderId="0" xfId="0" applyNumberFormat="1" applyFont="1" applyBorder="1" applyAlignment="1">
      <alignment horizontal="center" vertical="center"/>
    </xf>
    <xf numFmtId="3" fontId="24" fillId="0" borderId="0" xfId="0" applyNumberFormat="1" applyFont="1" applyBorder="1" applyAlignment="1">
      <alignment horizontal="left" vertical="center"/>
    </xf>
    <xf numFmtId="0" fontId="21" fillId="0" borderId="0" xfId="0" applyFont="1" applyBorder="1" applyAlignment="1">
      <alignment horizontal="center" vertical="center"/>
    </xf>
    <xf numFmtId="0" fontId="23" fillId="0" borderId="0" xfId="0" applyFont="1" applyBorder="1" applyAlignment="1">
      <alignment vertical="center"/>
    </xf>
    <xf numFmtId="0" fontId="24" fillId="2" borderId="2" xfId="0" applyFont="1" applyFill="1" applyBorder="1" applyAlignment="1">
      <alignment vertical="center"/>
    </xf>
    <xf numFmtId="0" fontId="24" fillId="2" borderId="2" xfId="0" applyFont="1" applyFill="1" applyBorder="1" applyAlignment="1">
      <alignment horizontal="center" vertical="center"/>
    </xf>
    <xf numFmtId="0" fontId="25" fillId="0" borderId="0" xfId="0" applyFont="1" applyBorder="1" applyAlignment="1">
      <alignment vertical="center"/>
    </xf>
    <xf numFmtId="0" fontId="29" fillId="0" borderId="0" xfId="0" applyFont="1" applyAlignment="1" applyProtection="1">
      <alignment horizontal="center" vertical="center"/>
      <protection/>
    </xf>
    <xf numFmtId="6" fontId="23" fillId="0" borderId="15" xfId="17" applyNumberFormat="1" applyFont="1" applyBorder="1" applyAlignment="1" applyProtection="1">
      <alignment horizontal="center" vertical="center"/>
      <protection/>
    </xf>
    <xf numFmtId="6" fontId="23" fillId="0" borderId="19" xfId="17" applyNumberFormat="1" applyFont="1" applyBorder="1" applyAlignment="1" applyProtection="1">
      <alignment horizontal="center" vertical="center"/>
      <protection/>
    </xf>
    <xf numFmtId="6" fontId="23" fillId="0" borderId="0" xfId="17" applyNumberFormat="1" applyFont="1" applyBorder="1" applyAlignment="1" applyProtection="1">
      <alignment horizontal="center" vertical="center"/>
      <protection/>
    </xf>
    <xf numFmtId="6" fontId="23" fillId="0" borderId="21" xfId="17" applyNumberFormat="1" applyFont="1" applyBorder="1" applyAlignment="1" applyProtection="1">
      <alignment horizontal="center" vertical="center"/>
      <protection/>
    </xf>
    <xf numFmtId="6" fontId="25" fillId="0" borderId="14" xfId="17" applyNumberFormat="1" applyFont="1" applyBorder="1" applyAlignment="1" applyProtection="1">
      <alignment horizontal="center" vertical="center"/>
      <protection/>
    </xf>
    <xf numFmtId="6" fontId="25" fillId="0" borderId="6" xfId="17" applyNumberFormat="1" applyFont="1" applyBorder="1" applyAlignment="1" applyProtection="1">
      <alignment horizontal="center" vertical="center"/>
      <protection/>
    </xf>
    <xf numFmtId="6" fontId="23" fillId="0" borderId="0" xfId="17" applyNumberFormat="1" applyFont="1" applyAlignment="1">
      <alignment horizontal="center" vertical="center"/>
    </xf>
    <xf numFmtId="0" fontId="21" fillId="0" borderId="17" xfId="0" applyFont="1" applyBorder="1" applyAlignment="1">
      <alignment vertical="center"/>
    </xf>
    <xf numFmtId="6" fontId="23" fillId="0" borderId="15" xfId="17" applyNumberFormat="1" applyFont="1" applyBorder="1" applyAlignment="1">
      <alignment horizontal="center" vertical="center"/>
    </xf>
    <xf numFmtId="6" fontId="23" fillId="0" borderId="19" xfId="17" applyNumberFormat="1" applyFont="1" applyBorder="1" applyAlignment="1">
      <alignment horizontal="center" vertical="center"/>
    </xf>
    <xf numFmtId="0" fontId="24" fillId="0" borderId="16" xfId="0" applyFont="1" applyBorder="1" applyAlignment="1">
      <alignment vertical="center"/>
    </xf>
    <xf numFmtId="6" fontId="25" fillId="0" borderId="14" xfId="17" applyNumberFormat="1" applyFont="1" applyBorder="1" applyAlignment="1">
      <alignment horizontal="center" vertical="center"/>
    </xf>
    <xf numFmtId="6" fontId="25" fillId="0" borderId="6" xfId="17" applyNumberFormat="1" applyFont="1" applyBorder="1" applyAlignment="1">
      <alignment horizontal="center" vertical="center"/>
    </xf>
    <xf numFmtId="0" fontId="21" fillId="0" borderId="17" xfId="0" applyFont="1" applyFill="1" applyBorder="1" applyAlignment="1">
      <alignment vertical="center"/>
    </xf>
    <xf numFmtId="0" fontId="21" fillId="0" borderId="1" xfId="0" applyFont="1" applyFill="1" applyBorder="1" applyAlignment="1">
      <alignment vertical="center"/>
    </xf>
    <xf numFmtId="0" fontId="24" fillId="0" borderId="1" xfId="0" applyFont="1" applyBorder="1" applyAlignment="1">
      <alignment vertical="center"/>
    </xf>
    <xf numFmtId="6" fontId="25" fillId="0" borderId="0" xfId="17" applyNumberFormat="1" applyFont="1" applyBorder="1" applyAlignment="1">
      <alignment horizontal="center" vertical="center"/>
    </xf>
    <xf numFmtId="6" fontId="25" fillId="0" borderId="21" xfId="17" applyNumberFormat="1" applyFont="1" applyBorder="1" applyAlignment="1">
      <alignment horizontal="center" vertical="center"/>
    </xf>
    <xf numFmtId="42" fontId="23" fillId="0" borderId="0" xfId="0" applyNumberFormat="1" applyFont="1" applyAlignment="1">
      <alignment horizontal="center" vertical="center"/>
    </xf>
    <xf numFmtId="0" fontId="21" fillId="0" borderId="1" xfId="0" applyFont="1" applyBorder="1" applyAlignment="1">
      <alignment vertical="center"/>
    </xf>
    <xf numFmtId="6" fontId="23" fillId="0" borderId="0" xfId="17" applyNumberFormat="1" applyFont="1" applyBorder="1" applyAlignment="1">
      <alignment horizontal="center" vertical="center"/>
    </xf>
    <xf numFmtId="6" fontId="23" fillId="0" borderId="21" xfId="17" applyNumberFormat="1" applyFont="1" applyBorder="1" applyAlignment="1">
      <alignment horizontal="center" vertical="center"/>
    </xf>
    <xf numFmtId="6" fontId="23" fillId="0" borderId="0" xfId="0" applyNumberFormat="1" applyFont="1" applyBorder="1" applyAlignment="1">
      <alignment horizontal="center" vertical="center"/>
    </xf>
    <xf numFmtId="6" fontId="23" fillId="0" borderId="21" xfId="0" applyNumberFormat="1" applyFont="1" applyBorder="1" applyAlignment="1">
      <alignment horizontal="center" vertical="center"/>
    </xf>
    <xf numFmtId="0" fontId="21" fillId="0" borderId="16" xfId="0" applyFont="1" applyBorder="1" applyAlignment="1">
      <alignment vertical="center"/>
    </xf>
    <xf numFmtId="6" fontId="23" fillId="0" borderId="14" xfId="0" applyNumberFormat="1" applyFont="1" applyBorder="1" applyAlignment="1">
      <alignment horizontal="center" vertical="center"/>
    </xf>
    <xf numFmtId="6" fontId="23" fillId="0" borderId="6" xfId="0" applyNumberFormat="1" applyFont="1" applyBorder="1" applyAlignment="1">
      <alignment horizontal="center" vertical="center"/>
    </xf>
    <xf numFmtId="6" fontId="23" fillId="0" borderId="0" xfId="0" applyNumberFormat="1" applyFont="1" applyAlignment="1">
      <alignment horizontal="center" vertical="center"/>
    </xf>
    <xf numFmtId="6" fontId="23" fillId="0" borderId="15" xfId="0" applyNumberFormat="1" applyFont="1" applyBorder="1" applyAlignment="1">
      <alignment horizontal="center" vertical="center"/>
    </xf>
    <xf numFmtId="6" fontId="23" fillId="0" borderId="19" xfId="0" applyNumberFormat="1" applyFont="1" applyBorder="1" applyAlignment="1">
      <alignment horizontal="center" vertical="center"/>
    </xf>
    <xf numFmtId="5" fontId="21" fillId="0" borderId="0" xfId="0" applyNumberFormat="1" applyFont="1" applyFill="1" applyAlignment="1">
      <alignment vertical="center"/>
    </xf>
    <xf numFmtId="6" fontId="21" fillId="0" borderId="0" xfId="17" applyNumberFormat="1" applyFont="1" applyAlignment="1">
      <alignment horizontal="center" vertical="center"/>
    </xf>
    <xf numFmtId="181" fontId="23" fillId="0" borderId="0" xfId="0" applyNumberFormat="1" applyFont="1" applyAlignment="1">
      <alignment horizontal="center" vertical="center"/>
    </xf>
    <xf numFmtId="10" fontId="21" fillId="0" borderId="17" xfId="0" applyNumberFormat="1" applyFont="1" applyBorder="1" applyAlignment="1">
      <alignment horizontal="left" vertical="center"/>
    </xf>
    <xf numFmtId="10" fontId="23" fillId="0" borderId="15" xfId="0" applyNumberFormat="1" applyFont="1" applyBorder="1" applyAlignment="1">
      <alignment horizontal="center" vertical="center"/>
    </xf>
    <xf numFmtId="10" fontId="23" fillId="0" borderId="15" xfId="0" applyNumberFormat="1" applyFont="1" applyFill="1" applyBorder="1" applyAlignment="1">
      <alignment horizontal="center" vertical="center"/>
    </xf>
    <xf numFmtId="10" fontId="23" fillId="0" borderId="19" xfId="0" applyNumberFormat="1" applyFont="1" applyBorder="1" applyAlignment="1">
      <alignment horizontal="center" vertical="center"/>
    </xf>
    <xf numFmtId="0" fontId="23" fillId="0" borderId="0" xfId="0" applyFont="1" applyBorder="1" applyAlignment="1">
      <alignment horizontal="center" vertical="center"/>
    </xf>
    <xf numFmtId="10" fontId="21" fillId="0" borderId="0" xfId="0" applyNumberFormat="1" applyFont="1" applyBorder="1" applyAlignment="1">
      <alignment horizontal="left" vertical="center"/>
    </xf>
    <xf numFmtId="10" fontId="21" fillId="0" borderId="14" xfId="0" applyNumberFormat="1" applyFont="1" applyBorder="1" applyAlignment="1">
      <alignment horizontal="left" vertical="center"/>
    </xf>
    <xf numFmtId="10" fontId="21" fillId="0" borderId="2" xfId="0" applyNumberFormat="1" applyFont="1" applyBorder="1" applyAlignment="1">
      <alignment horizontal="center" vertical="center"/>
    </xf>
    <xf numFmtId="6" fontId="23" fillId="0" borderId="15" xfId="17" applyNumberFormat="1" applyFont="1" applyFill="1" applyBorder="1" applyAlignment="1" applyProtection="1">
      <alignment horizontal="center" vertical="center"/>
      <protection hidden="1"/>
    </xf>
    <xf numFmtId="6" fontId="23" fillId="0" borderId="19" xfId="17" applyNumberFormat="1" applyFont="1" applyFill="1" applyBorder="1" applyAlignment="1" applyProtection="1">
      <alignment horizontal="center" vertical="center"/>
      <protection hidden="1"/>
    </xf>
    <xf numFmtId="6" fontId="23" fillId="0" borderId="14" xfId="17" applyNumberFormat="1" applyFont="1" applyBorder="1" applyAlignment="1">
      <alignment horizontal="center" vertical="center"/>
    </xf>
    <xf numFmtId="6" fontId="23" fillId="0" borderId="6" xfId="17" applyNumberFormat="1" applyFont="1" applyBorder="1" applyAlignment="1">
      <alignment horizontal="center" vertical="center"/>
    </xf>
    <xf numFmtId="0" fontId="19" fillId="0" borderId="0" xfId="0" applyFont="1" applyBorder="1" applyAlignment="1" applyProtection="1">
      <alignment horizontal="left" vertical="center"/>
      <protection/>
    </xf>
    <xf numFmtId="0" fontId="28" fillId="0" borderId="0" xfId="0" applyFont="1" applyBorder="1" applyAlignment="1" applyProtection="1">
      <alignment horizontal="left" vertical="center"/>
      <protection/>
    </xf>
    <xf numFmtId="164" fontId="24" fillId="0" borderId="14" xfId="0" applyNumberFormat="1" applyFont="1" applyFill="1" applyBorder="1" applyAlignment="1" applyProtection="1">
      <alignment horizontal="left" vertical="center"/>
      <protection/>
    </xf>
    <xf numFmtId="42" fontId="21" fillId="0" borderId="14" xfId="17" applyNumberFormat="1"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5" fontId="24" fillId="0" borderId="0" xfId="0" applyNumberFormat="1" applyFont="1" applyFill="1" applyBorder="1" applyAlignment="1" applyProtection="1">
      <alignment vertical="center"/>
      <protection/>
    </xf>
    <xf numFmtId="5" fontId="24" fillId="0" borderId="0" xfId="0" applyNumberFormat="1" applyFont="1" applyAlignment="1" applyProtection="1">
      <alignment vertical="center"/>
      <protection/>
    </xf>
    <xf numFmtId="0" fontId="21" fillId="0" borderId="2" xfId="0" applyFont="1" applyFill="1" applyBorder="1" applyAlignment="1" applyProtection="1">
      <alignment vertical="center"/>
      <protection/>
    </xf>
    <xf numFmtId="42" fontId="21" fillId="0" borderId="18" xfId="17" applyNumberFormat="1" applyFont="1" applyBorder="1" applyAlignment="1" applyProtection="1">
      <alignment horizontal="center" vertical="center"/>
      <protection/>
    </xf>
    <xf numFmtId="2" fontId="21" fillId="0" borderId="2" xfId="0" applyNumberFormat="1" applyFont="1" applyFill="1" applyBorder="1" applyAlignment="1" applyProtection="1">
      <alignment vertical="center"/>
      <protection/>
    </xf>
    <xf numFmtId="0" fontId="24" fillId="0" borderId="2" xfId="0" applyFont="1" applyFill="1" applyBorder="1" applyAlignment="1" applyProtection="1">
      <alignment vertical="center"/>
      <protection/>
    </xf>
    <xf numFmtId="42" fontId="24" fillId="0" borderId="2" xfId="17" applyNumberFormat="1" applyFont="1" applyBorder="1" applyAlignment="1" applyProtection="1">
      <alignment horizontal="center" vertical="center"/>
      <protection/>
    </xf>
    <xf numFmtId="9" fontId="24" fillId="0" borderId="2" xfId="0" applyNumberFormat="1" applyFont="1" applyBorder="1" applyAlignment="1" applyProtection="1">
      <alignment horizontal="center" vertical="center"/>
      <protection/>
    </xf>
    <xf numFmtId="0" fontId="24" fillId="0" borderId="0" xfId="0" applyFont="1" applyFill="1" applyBorder="1" applyAlignment="1" applyProtection="1">
      <alignment vertical="center"/>
      <protection/>
    </xf>
    <xf numFmtId="6" fontId="21" fillId="0" borderId="0" xfId="17" applyNumberFormat="1" applyFont="1" applyFill="1" applyBorder="1" applyAlignment="1" applyProtection="1">
      <alignment horizontal="center" vertical="center"/>
      <protection/>
    </xf>
    <xf numFmtId="9" fontId="21" fillId="0" borderId="0" xfId="0" applyNumberFormat="1" applyFont="1" applyBorder="1" applyAlignment="1" applyProtection="1">
      <alignment horizontal="center" vertical="center"/>
      <protection/>
    </xf>
    <xf numFmtId="0" fontId="24" fillId="0" borderId="2" xfId="0" applyFont="1" applyBorder="1" applyAlignment="1" applyProtection="1">
      <alignment horizontal="left" vertical="top" wrapText="1"/>
      <protection/>
    </xf>
    <xf numFmtId="0" fontId="24" fillId="0" borderId="0" xfId="0" applyFont="1" applyAlignment="1" applyProtection="1">
      <alignment vertical="center"/>
      <protection/>
    </xf>
    <xf numFmtId="164" fontId="24" fillId="2" borderId="2" xfId="0" applyNumberFormat="1" applyFont="1" applyFill="1" applyBorder="1" applyAlignment="1" applyProtection="1">
      <alignment horizontal="left" vertical="center"/>
      <protection/>
    </xf>
    <xf numFmtId="42" fontId="21" fillId="0" borderId="2" xfId="17" applyNumberFormat="1" applyFont="1" applyBorder="1" applyAlignment="1" applyProtection="1">
      <alignment horizontal="center" vertical="center"/>
      <protection/>
    </xf>
    <xf numFmtId="49" fontId="23" fillId="0" borderId="2" xfId="21" applyNumberFormat="1" applyFont="1" applyBorder="1" applyAlignment="1" applyProtection="1">
      <alignment horizontal="left" vertical="center" indent="1"/>
      <protection/>
    </xf>
    <xf numFmtId="9" fontId="23" fillId="0" borderId="2" xfId="21" applyFont="1" applyBorder="1" applyAlignment="1" applyProtection="1">
      <alignment horizontal="left" vertical="center" indent="1"/>
      <protection/>
    </xf>
    <xf numFmtId="0" fontId="36" fillId="5" borderId="22" xfId="0" applyFont="1" applyFill="1" applyBorder="1" applyAlignment="1" applyProtection="1">
      <alignment/>
      <protection/>
    </xf>
    <xf numFmtId="0" fontId="37" fillId="5" borderId="23" xfId="0" applyFont="1" applyFill="1" applyBorder="1" applyAlignment="1" applyProtection="1">
      <alignment horizontal="left"/>
      <protection/>
    </xf>
    <xf numFmtId="0" fontId="23" fillId="5" borderId="23" xfId="0" applyFont="1" applyFill="1" applyBorder="1" applyAlignment="1" applyProtection="1">
      <alignment/>
      <protection/>
    </xf>
    <xf numFmtId="0" fontId="23" fillId="5" borderId="24" xfId="0" applyFont="1" applyFill="1" applyBorder="1" applyAlignment="1" applyProtection="1">
      <alignment/>
      <protection/>
    </xf>
    <xf numFmtId="0" fontId="23" fillId="0" borderId="5" xfId="0" applyFont="1" applyFill="1" applyBorder="1" applyAlignment="1" applyProtection="1">
      <alignment/>
      <protection/>
    </xf>
    <xf numFmtId="0" fontId="25" fillId="0" borderId="0" xfId="0" applyFont="1" applyFill="1" applyBorder="1" applyAlignment="1" applyProtection="1">
      <alignment horizontal="left"/>
      <protection/>
    </xf>
    <xf numFmtId="0" fontId="23" fillId="0" borderId="0" xfId="0" applyFont="1" applyFill="1" applyBorder="1" applyAlignment="1" applyProtection="1">
      <alignment/>
      <protection/>
    </xf>
    <xf numFmtId="0" fontId="23" fillId="0" borderId="9" xfId="0" applyFont="1" applyFill="1" applyBorder="1" applyAlignment="1" applyProtection="1">
      <alignment/>
      <protection/>
    </xf>
    <xf numFmtId="0" fontId="23" fillId="0" borderId="5" xfId="0" applyFont="1" applyBorder="1" applyAlignment="1" applyProtection="1">
      <alignment/>
      <protection/>
    </xf>
    <xf numFmtId="0" fontId="23" fillId="0" borderId="2" xfId="0" applyFont="1" applyBorder="1" applyAlignment="1" applyProtection="1">
      <alignment horizontal="left" vertical="top" wrapText="1"/>
      <protection/>
    </xf>
    <xf numFmtId="0" fontId="23" fillId="0" borderId="10" xfId="0" applyFont="1" applyBorder="1" applyAlignment="1" applyProtection="1">
      <alignment/>
      <protection/>
    </xf>
    <xf numFmtId="0" fontId="23" fillId="0" borderId="25" xfId="0" applyFont="1" applyBorder="1" applyAlignment="1" applyProtection="1">
      <alignment horizontal="left"/>
      <protection/>
    </xf>
    <xf numFmtId="0" fontId="23" fillId="0" borderId="25" xfId="0" applyFont="1" applyBorder="1" applyAlignment="1" applyProtection="1">
      <alignment/>
      <protection/>
    </xf>
    <xf numFmtId="0" fontId="23" fillId="0" borderId="25" xfId="0" applyFont="1" applyFill="1" applyBorder="1" applyAlignment="1" applyProtection="1">
      <alignment/>
      <protection/>
    </xf>
    <xf numFmtId="0" fontId="23" fillId="0" borderId="25" xfId="0" applyFont="1" applyFill="1" applyBorder="1" applyAlignment="1" applyProtection="1">
      <alignment/>
      <protection/>
    </xf>
    <xf numFmtId="0" fontId="23" fillId="0" borderId="11" xfId="0" applyFont="1" applyFill="1" applyBorder="1" applyAlignment="1" applyProtection="1">
      <alignment/>
      <protection/>
    </xf>
    <xf numFmtId="0" fontId="23" fillId="0" borderId="0" xfId="0" applyFont="1" applyBorder="1" applyAlignment="1" applyProtection="1">
      <alignment/>
      <protection/>
    </xf>
    <xf numFmtId="0" fontId="23" fillId="0" borderId="0" xfId="0" applyFont="1" applyBorder="1" applyAlignment="1" applyProtection="1">
      <alignment horizontal="left"/>
      <protection/>
    </xf>
    <xf numFmtId="0" fontId="23" fillId="0" borderId="0" xfId="0" applyFont="1" applyBorder="1" applyAlignment="1" applyProtection="1">
      <alignment/>
      <protection/>
    </xf>
    <xf numFmtId="0" fontId="23" fillId="0" borderId="0" xfId="0" applyFont="1" applyFill="1" applyBorder="1" applyAlignment="1" applyProtection="1">
      <alignment/>
      <protection/>
    </xf>
    <xf numFmtId="6" fontId="25" fillId="5" borderId="23" xfId="17" applyNumberFormat="1" applyFont="1" applyFill="1" applyBorder="1" applyAlignment="1" applyProtection="1">
      <alignment horizontal="center"/>
      <protection/>
    </xf>
    <xf numFmtId="0" fontId="36" fillId="5" borderId="23" xfId="0" applyFont="1" applyFill="1" applyBorder="1" applyAlignment="1" applyProtection="1">
      <alignment/>
      <protection/>
    </xf>
    <xf numFmtId="0" fontId="36" fillId="5" borderId="24" xfId="0" applyFont="1" applyFill="1" applyBorder="1" applyAlignment="1" applyProtection="1">
      <alignment/>
      <protection/>
    </xf>
    <xf numFmtId="0" fontId="23" fillId="0" borderId="14" xfId="0" applyFont="1" applyBorder="1" applyAlignment="1" applyProtection="1">
      <alignment/>
      <protection/>
    </xf>
    <xf numFmtId="0" fontId="23" fillId="0" borderId="9" xfId="0" applyFont="1" applyBorder="1" applyAlignment="1" applyProtection="1">
      <alignment/>
      <protection/>
    </xf>
    <xf numFmtId="0" fontId="25" fillId="2" borderId="18" xfId="0" applyFont="1" applyFill="1" applyBorder="1" applyAlignment="1" applyProtection="1">
      <alignment horizontal="center" vertical="center" wrapText="1"/>
      <protection/>
    </xf>
    <xf numFmtId="0" fontId="25" fillId="2" borderId="12" xfId="0" applyFont="1" applyFill="1" applyBorder="1" applyAlignment="1" applyProtection="1">
      <alignment horizontal="center" vertical="center" wrapText="1"/>
      <protection/>
    </xf>
    <xf numFmtId="0" fontId="23" fillId="0" borderId="2" xfId="0" applyFont="1" applyBorder="1" applyAlignment="1" applyProtection="1">
      <alignment vertical="center"/>
      <protection/>
    </xf>
    <xf numFmtId="180" fontId="23" fillId="0" borderId="2" xfId="17" applyNumberFormat="1" applyFont="1" applyBorder="1" applyAlignment="1" applyProtection="1">
      <alignment horizontal="center"/>
      <protection/>
    </xf>
    <xf numFmtId="49" fontId="23" fillId="0" borderId="2" xfId="17" applyNumberFormat="1" applyFont="1" applyBorder="1" applyAlignment="1" applyProtection="1">
      <alignment horizontal="center"/>
      <protection/>
    </xf>
    <xf numFmtId="44" fontId="23" fillId="0" borderId="2" xfId="17" applyFont="1" applyBorder="1" applyAlignment="1" applyProtection="1">
      <alignment horizontal="center"/>
      <protection/>
    </xf>
    <xf numFmtId="49" fontId="23" fillId="0" borderId="2" xfId="0" applyNumberFormat="1" applyFont="1" applyBorder="1" applyAlignment="1" applyProtection="1">
      <alignment vertical="center"/>
      <protection/>
    </xf>
    <xf numFmtId="2" fontId="23" fillId="0" borderId="2" xfId="0" applyNumberFormat="1" applyFont="1" applyBorder="1" applyAlignment="1" applyProtection="1">
      <alignment vertical="center"/>
      <protection/>
    </xf>
    <xf numFmtId="6" fontId="25" fillId="0" borderId="2" xfId="17" applyNumberFormat="1" applyFont="1" applyBorder="1" applyAlignment="1" applyProtection="1">
      <alignment horizontal="left"/>
      <protection/>
    </xf>
    <xf numFmtId="180" fontId="25" fillId="0" borderId="2" xfId="17" applyNumberFormat="1" applyFont="1" applyBorder="1" applyAlignment="1" applyProtection="1">
      <alignment horizontal="center"/>
      <protection/>
    </xf>
    <xf numFmtId="42" fontId="25" fillId="0" borderId="2" xfId="17" applyNumberFormat="1" applyFont="1" applyBorder="1" applyAlignment="1" applyProtection="1">
      <alignment horizontal="center"/>
      <protection/>
    </xf>
    <xf numFmtId="0" fontId="23" fillId="0" borderId="15" xfId="0" applyFont="1" applyBorder="1" applyAlignment="1" applyProtection="1">
      <alignment/>
      <protection/>
    </xf>
    <xf numFmtId="164" fontId="25" fillId="2" borderId="2" xfId="0" applyNumberFormat="1" applyFont="1" applyFill="1" applyBorder="1" applyAlignment="1" applyProtection="1">
      <alignment horizontal="left" vertical="center"/>
      <protection/>
    </xf>
    <xf numFmtId="42" fontId="23" fillId="0" borderId="2" xfId="17" applyNumberFormat="1" applyFont="1" applyBorder="1" applyAlignment="1" applyProtection="1">
      <alignment horizontal="center" vertical="center"/>
      <protection/>
    </xf>
    <xf numFmtId="42" fontId="23" fillId="0" borderId="0" xfId="17" applyNumberFormat="1" applyFont="1" applyBorder="1" applyAlignment="1" applyProtection="1">
      <alignment horizontal="center" vertical="center"/>
      <protection/>
    </xf>
    <xf numFmtId="164" fontId="23" fillId="0" borderId="26" xfId="0" applyNumberFormat="1" applyFont="1" applyFill="1" applyBorder="1" applyAlignment="1" applyProtection="1">
      <alignment horizontal="left"/>
      <protection/>
    </xf>
    <xf numFmtId="6" fontId="23" fillId="0" borderId="25" xfId="17" applyNumberFormat="1" applyFont="1" applyFill="1" applyBorder="1" applyAlignment="1" applyProtection="1">
      <alignment horizontal="center"/>
      <protection/>
    </xf>
    <xf numFmtId="0" fontId="23" fillId="0" borderId="25" xfId="0" applyFont="1" applyBorder="1" applyAlignment="1" applyProtection="1">
      <alignment/>
      <protection/>
    </xf>
    <xf numFmtId="0" fontId="23" fillId="0" borderId="11" xfId="0" applyFont="1" applyBorder="1" applyAlignment="1" applyProtection="1">
      <alignment/>
      <protection/>
    </xf>
    <xf numFmtId="9" fontId="23" fillId="0" borderId="0" xfId="0" applyNumberFormat="1" applyFont="1" applyFill="1" applyAlignment="1" applyProtection="1">
      <alignment/>
      <protection/>
    </xf>
    <xf numFmtId="0" fontId="25" fillId="0" borderId="9" xfId="0" applyFont="1" applyFill="1" applyBorder="1" applyAlignment="1" applyProtection="1">
      <alignment horizontal="center" vertical="top" wrapText="1"/>
      <protection/>
    </xf>
    <xf numFmtId="9" fontId="23" fillId="0" borderId="2" xfId="21" applyFont="1" applyBorder="1" applyAlignment="1" applyProtection="1">
      <alignment horizontal="right"/>
      <protection/>
    </xf>
    <xf numFmtId="6" fontId="23" fillId="0" borderId="9" xfId="17" applyNumberFormat="1" applyFont="1" applyFill="1" applyBorder="1" applyAlignment="1" applyProtection="1">
      <alignment horizontal="center"/>
      <protection/>
    </xf>
    <xf numFmtId="0" fontId="23" fillId="0" borderId="25" xfId="0" applyFont="1" applyBorder="1" applyAlignment="1" applyProtection="1">
      <alignment vertical="center"/>
      <protection/>
    </xf>
    <xf numFmtId="180" fontId="23" fillId="0" borderId="25" xfId="17" applyNumberFormat="1" applyFont="1" applyBorder="1" applyAlignment="1" applyProtection="1">
      <alignment horizontal="center"/>
      <protection/>
    </xf>
    <xf numFmtId="180" fontId="23" fillId="0" borderId="0" xfId="17" applyNumberFormat="1" applyFont="1" applyBorder="1" applyAlignment="1" applyProtection="1">
      <alignment horizontal="center"/>
      <protection/>
    </xf>
    <xf numFmtId="0" fontId="23" fillId="0" borderId="2" xfId="0" applyFont="1" applyBorder="1" applyAlignment="1" applyProtection="1">
      <alignment/>
      <protection/>
    </xf>
    <xf numFmtId="41" fontId="23" fillId="0" borderId="2" xfId="0" applyNumberFormat="1" applyFont="1" applyBorder="1" applyAlignment="1" applyProtection="1">
      <alignment/>
      <protection/>
    </xf>
    <xf numFmtId="180" fontId="23" fillId="0" borderId="2" xfId="0" applyNumberFormat="1" applyFont="1" applyBorder="1" applyAlignment="1" applyProtection="1">
      <alignment horizontal="right"/>
      <protection/>
    </xf>
    <xf numFmtId="0" fontId="25" fillId="0" borderId="2" xfId="0" applyFont="1" applyFill="1" applyBorder="1" applyAlignment="1" applyProtection="1">
      <alignment/>
      <protection/>
    </xf>
    <xf numFmtId="178" fontId="25" fillId="0" borderId="2" xfId="15" applyNumberFormat="1" applyFont="1" applyFill="1" applyBorder="1" applyAlignment="1" applyProtection="1">
      <alignment horizontal="right"/>
      <protection/>
    </xf>
    <xf numFmtId="180" fontId="25" fillId="0" borderId="2" xfId="0" applyNumberFormat="1" applyFont="1" applyBorder="1" applyAlignment="1" applyProtection="1">
      <alignment horizontal="right"/>
      <protection/>
    </xf>
    <xf numFmtId="0" fontId="36" fillId="5" borderId="23" xfId="0" applyFont="1" applyFill="1" applyBorder="1" applyAlignment="1" applyProtection="1">
      <alignment/>
      <protection/>
    </xf>
    <xf numFmtId="0" fontId="23" fillId="0" borderId="5" xfId="0" applyFont="1" applyBorder="1" applyAlignment="1" applyProtection="1">
      <alignment horizontal="center" vertical="center"/>
      <protection/>
    </xf>
    <xf numFmtId="6" fontId="23" fillId="0" borderId="2" xfId="17" applyNumberFormat="1" applyFont="1" applyBorder="1" applyAlignment="1" applyProtection="1">
      <alignment horizontal="left"/>
      <protection/>
    </xf>
    <xf numFmtId="42" fontId="23" fillId="0" borderId="12" xfId="17" applyNumberFormat="1" applyFont="1" applyBorder="1" applyAlignment="1" applyProtection="1">
      <alignment horizontal="center"/>
      <protection/>
    </xf>
    <xf numFmtId="42" fontId="23" fillId="0" borderId="2" xfId="17" applyNumberFormat="1" applyFont="1" applyBorder="1" applyAlignment="1" applyProtection="1">
      <alignment horizontal="center"/>
      <protection/>
    </xf>
    <xf numFmtId="42" fontId="25" fillId="0" borderId="12" xfId="17" applyNumberFormat="1" applyFont="1" applyBorder="1" applyAlignment="1" applyProtection="1">
      <alignment horizontal="center"/>
      <protection/>
    </xf>
    <xf numFmtId="42" fontId="23" fillId="0" borderId="12" xfId="0" applyNumberFormat="1" applyFont="1" applyBorder="1" applyAlignment="1" applyProtection="1">
      <alignment horizontal="center"/>
      <protection/>
    </xf>
    <xf numFmtId="42" fontId="23" fillId="0" borderId="2" xfId="0" applyNumberFormat="1" applyFont="1" applyBorder="1" applyAlignment="1" applyProtection="1">
      <alignment horizontal="center"/>
      <protection/>
    </xf>
    <xf numFmtId="10" fontId="23" fillId="0" borderId="2" xfId="21" applyNumberFormat="1" applyFont="1" applyBorder="1" applyAlignment="1" applyProtection="1">
      <alignment horizontal="center"/>
      <protection/>
    </xf>
    <xf numFmtId="6" fontId="25" fillId="0" borderId="0" xfId="17" applyNumberFormat="1" applyFont="1" applyBorder="1" applyAlignment="1" applyProtection="1">
      <alignment horizontal="left"/>
      <protection/>
    </xf>
    <xf numFmtId="42" fontId="23" fillId="0" borderId="0" xfId="17" applyNumberFormat="1" applyFont="1" applyBorder="1" applyAlignment="1" applyProtection="1">
      <alignment horizontal="center"/>
      <protection/>
    </xf>
    <xf numFmtId="10" fontId="23" fillId="0" borderId="0" xfId="21" applyNumberFormat="1" applyFont="1" applyBorder="1" applyAlignment="1" applyProtection="1">
      <alignment horizontal="center"/>
      <protection/>
    </xf>
    <xf numFmtId="10" fontId="25" fillId="0" borderId="2" xfId="17" applyNumberFormat="1" applyFont="1" applyBorder="1" applyAlignment="1" applyProtection="1">
      <alignment horizontal="left"/>
      <protection/>
    </xf>
    <xf numFmtId="10" fontId="23" fillId="0" borderId="2" xfId="17" applyNumberFormat="1" applyFont="1" applyBorder="1" applyAlignment="1" applyProtection="1">
      <alignment horizontal="center"/>
      <protection/>
    </xf>
    <xf numFmtId="0" fontId="38" fillId="0" borderId="4" xfId="0" applyFont="1" applyBorder="1" applyAlignment="1" applyProtection="1">
      <alignment/>
      <protection/>
    </xf>
    <xf numFmtId="49" fontId="39" fillId="0" borderId="19" xfId="21" applyNumberFormat="1" applyFont="1" applyBorder="1" applyAlignment="1" applyProtection="1">
      <alignment horizontal="left" vertical="center" indent="1"/>
      <protection/>
    </xf>
    <xf numFmtId="49" fontId="39" fillId="0" borderId="21" xfId="21" applyNumberFormat="1" applyFont="1" applyBorder="1" applyAlignment="1" applyProtection="1">
      <alignment horizontal="left" vertical="center" indent="1"/>
      <protection/>
    </xf>
    <xf numFmtId="9" fontId="39" fillId="0" borderId="21" xfId="21" applyFont="1" applyBorder="1" applyAlignment="1" applyProtection="1">
      <alignment horizontal="left" vertical="center" indent="1"/>
      <protection/>
    </xf>
    <xf numFmtId="0" fontId="23" fillId="0" borderId="2" xfId="0" applyFont="1" applyBorder="1" applyAlignment="1">
      <alignment horizontal="left" vertical="center"/>
    </xf>
    <xf numFmtId="0" fontId="19" fillId="0" borderId="0" xfId="0" applyFont="1" applyAlignment="1" quotePrefix="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3" fillId="0" borderId="0" xfId="0" applyFont="1" applyAlignment="1">
      <alignment vertical="center"/>
    </xf>
    <xf numFmtId="0" fontId="23" fillId="4" borderId="2" xfId="0" applyFont="1" applyFill="1" applyBorder="1" applyAlignment="1" applyProtection="1">
      <alignment horizontal="left" vertical="center"/>
      <protection locked="0"/>
    </xf>
    <xf numFmtId="0" fontId="23" fillId="0" borderId="13" xfId="0" applyFont="1" applyBorder="1" applyAlignment="1">
      <alignment vertical="center"/>
    </xf>
    <xf numFmtId="0" fontId="23" fillId="0" borderId="4" xfId="0" applyFont="1" applyBorder="1" applyAlignment="1">
      <alignment vertical="center"/>
    </xf>
    <xf numFmtId="0" fontId="19" fillId="0" borderId="0" xfId="0" applyFont="1" applyAlignment="1">
      <alignment horizontal="center"/>
    </xf>
    <xf numFmtId="0" fontId="20" fillId="0" borderId="0" xfId="0" applyFont="1" applyAlignment="1">
      <alignment/>
    </xf>
    <xf numFmtId="164" fontId="19" fillId="0" borderId="0" xfId="0" applyNumberFormat="1" applyFont="1" applyBorder="1" applyAlignment="1">
      <alignment horizontal="center"/>
    </xf>
    <xf numFmtId="164" fontId="22" fillId="0" borderId="0" xfId="0" applyNumberFormat="1" applyFont="1" applyBorder="1" applyAlignment="1">
      <alignment horizontal="center"/>
    </xf>
    <xf numFmtId="0" fontId="22" fillId="0" borderId="0" xfId="0" applyFont="1" applyAlignment="1">
      <alignment/>
    </xf>
    <xf numFmtId="0" fontId="25" fillId="3" borderId="0" xfId="0" applyFont="1" applyFill="1" applyBorder="1" applyAlignment="1">
      <alignment vertical="top" wrapText="1"/>
    </xf>
    <xf numFmtId="0" fontId="25" fillId="3" borderId="25" xfId="0" applyFont="1" applyFill="1" applyBorder="1" applyAlignment="1">
      <alignment vertical="top" wrapText="1"/>
    </xf>
    <xf numFmtId="0" fontId="28" fillId="3" borderId="0" xfId="0" applyFont="1" applyFill="1" applyBorder="1" applyAlignment="1">
      <alignment vertical="top" wrapText="1"/>
    </xf>
    <xf numFmtId="0" fontId="27" fillId="3" borderId="0" xfId="20" applyFont="1" applyFill="1" applyBorder="1" applyAlignment="1">
      <alignment vertical="top" wrapText="1"/>
    </xf>
    <xf numFmtId="0" fontId="23" fillId="0" borderId="0" xfId="0" applyFont="1" applyAlignment="1">
      <alignment vertical="top" wrapText="1"/>
    </xf>
    <xf numFmtId="0" fontId="25" fillId="3" borderId="0" xfId="0" applyFont="1" applyFill="1" applyBorder="1" applyAlignment="1">
      <alignment horizontal="left" vertical="top" wrapText="1"/>
    </xf>
    <xf numFmtId="164" fontId="24" fillId="2" borderId="27" xfId="0" applyNumberFormat="1" applyFont="1" applyFill="1" applyBorder="1" applyAlignment="1">
      <alignment horizontal="center"/>
    </xf>
    <xf numFmtId="164" fontId="24" fillId="2" borderId="28" xfId="0" applyNumberFormat="1" applyFont="1" applyFill="1" applyBorder="1" applyAlignment="1">
      <alignment horizontal="center"/>
    </xf>
    <xf numFmtId="164" fontId="24" fillId="2" borderId="29" xfId="0" applyNumberFormat="1" applyFont="1" applyFill="1" applyBorder="1" applyAlignment="1">
      <alignment horizontal="center"/>
    </xf>
    <xf numFmtId="0" fontId="24" fillId="2" borderId="27" xfId="0" applyFont="1" applyFill="1" applyBorder="1" applyAlignment="1">
      <alignment horizontal="left" indent="1"/>
    </xf>
    <xf numFmtId="0" fontId="24" fillId="2" borderId="28" xfId="0" applyFont="1" applyFill="1" applyBorder="1" applyAlignment="1">
      <alignment horizontal="left" indent="1"/>
    </xf>
    <xf numFmtId="0" fontId="24" fillId="2" borderId="29" xfId="0" applyFont="1" applyFill="1" applyBorder="1" applyAlignment="1">
      <alignment horizontal="left" indent="1"/>
    </xf>
    <xf numFmtId="0" fontId="21" fillId="4" borderId="30" xfId="0" applyFont="1" applyFill="1" applyBorder="1" applyAlignment="1" applyProtection="1">
      <alignment/>
      <protection locked="0"/>
    </xf>
    <xf numFmtId="0" fontId="23" fillId="0" borderId="31" xfId="0" applyFont="1" applyBorder="1" applyAlignment="1" applyProtection="1">
      <alignment/>
      <protection locked="0"/>
    </xf>
    <xf numFmtId="0" fontId="21" fillId="4" borderId="12" xfId="0" applyFont="1" applyFill="1" applyBorder="1" applyAlignment="1" applyProtection="1">
      <alignment/>
      <protection locked="0"/>
    </xf>
    <xf numFmtId="0" fontId="23" fillId="0" borderId="32" xfId="0" applyFont="1" applyBorder="1" applyAlignment="1" applyProtection="1">
      <alignment/>
      <protection locked="0"/>
    </xf>
    <xf numFmtId="14" fontId="21" fillId="4" borderId="12" xfId="0" applyNumberFormat="1" applyFont="1" applyFill="1" applyBorder="1" applyAlignment="1" applyProtection="1">
      <alignment horizontal="left"/>
      <protection locked="0"/>
    </xf>
    <xf numFmtId="0" fontId="23" fillId="0" borderId="32" xfId="0" applyFont="1" applyBorder="1" applyAlignment="1" applyProtection="1">
      <alignment horizontal="left"/>
      <protection locked="0"/>
    </xf>
    <xf numFmtId="0" fontId="25" fillId="4" borderId="0" xfId="0" applyFont="1" applyFill="1" applyAlignment="1">
      <alignment horizontal="left" vertical="center" wrapText="1"/>
    </xf>
    <xf numFmtId="0" fontId="30" fillId="0" borderId="2" xfId="0" applyFont="1" applyBorder="1" applyAlignment="1">
      <alignment vertical="center"/>
    </xf>
    <xf numFmtId="0" fontId="23" fillId="0" borderId="12" xfId="0" applyFont="1" applyBorder="1" applyAlignment="1">
      <alignment vertical="center"/>
    </xf>
    <xf numFmtId="0" fontId="25" fillId="4" borderId="0" xfId="0" applyFont="1" applyFill="1" applyAlignment="1">
      <alignment horizontal="center" vertical="center"/>
    </xf>
    <xf numFmtId="0" fontId="23" fillId="0" borderId="0" xfId="0" applyFont="1" applyFill="1" applyBorder="1" applyAlignment="1">
      <alignment horizontal="left" vertical="center" wrapText="1"/>
    </xf>
    <xf numFmtId="0" fontId="25" fillId="2" borderId="2" xfId="0" applyFont="1" applyFill="1" applyBorder="1" applyAlignment="1">
      <alignment horizontal="left" vertical="top" wrapText="1"/>
    </xf>
    <xf numFmtId="0" fontId="23" fillId="0" borderId="2" xfId="0" applyFont="1" applyBorder="1" applyAlignment="1">
      <alignment horizontal="left" vertical="top" wrapText="1"/>
    </xf>
    <xf numFmtId="0" fontId="25" fillId="6" borderId="12" xfId="0" applyFont="1" applyFill="1" applyBorder="1" applyAlignment="1">
      <alignment horizontal="left" vertical="top" wrapText="1"/>
    </xf>
    <xf numFmtId="0" fontId="25" fillId="6" borderId="13" xfId="0" applyFont="1" applyFill="1" applyBorder="1" applyAlignment="1">
      <alignment horizontal="left" vertical="top" wrapText="1"/>
    </xf>
    <xf numFmtId="0" fontId="25" fillId="6" borderId="4" xfId="0" applyFont="1" applyFill="1" applyBorder="1" applyAlignment="1">
      <alignment horizontal="left" vertical="top" wrapText="1"/>
    </xf>
    <xf numFmtId="0" fontId="25" fillId="4" borderId="0" xfId="0" applyFont="1" applyFill="1" applyAlignment="1">
      <alignment horizontal="left" vertical="top" wrapText="1"/>
    </xf>
    <xf numFmtId="0" fontId="25" fillId="4" borderId="14" xfId="0" applyFont="1" applyFill="1" applyBorder="1" applyAlignment="1">
      <alignment horizontal="left" vertical="top" wrapText="1"/>
    </xf>
    <xf numFmtId="0" fontId="25" fillId="2" borderId="12"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top" wrapText="1"/>
    </xf>
    <xf numFmtId="0" fontId="25" fillId="4" borderId="0" xfId="0" applyFont="1" applyFill="1" applyAlignment="1" applyProtection="1">
      <alignment horizontal="left" vertical="center" wrapText="1"/>
      <protection/>
    </xf>
    <xf numFmtId="0" fontId="25" fillId="2" borderId="2" xfId="0" applyFont="1" applyFill="1" applyBorder="1" applyAlignment="1" applyProtection="1">
      <alignment horizontal="center" vertical="center" wrapText="1"/>
      <protection/>
    </xf>
    <xf numFmtId="0" fontId="25" fillId="0" borderId="0" xfId="0" applyFont="1" applyFill="1" applyBorder="1" applyAlignment="1">
      <alignment horizontal="left" vertical="center" wrapText="1"/>
    </xf>
    <xf numFmtId="0" fontId="25" fillId="0" borderId="14" xfId="0" applyFont="1" applyBorder="1" applyAlignment="1">
      <alignment wrapText="1"/>
    </xf>
    <xf numFmtId="0" fontId="25" fillId="4" borderId="0" xfId="0" applyFont="1" applyFill="1" applyAlignment="1" applyProtection="1">
      <alignment horizontal="center" vertical="center"/>
      <protection/>
    </xf>
    <xf numFmtId="0" fontId="21" fillId="0" borderId="2" xfId="0" applyFont="1" applyBorder="1" applyAlignment="1" applyProtection="1">
      <alignment horizontal="center" vertical="center" wrapText="1"/>
      <protection/>
    </xf>
    <xf numFmtId="0" fontId="33" fillId="0" borderId="2" xfId="0" applyFont="1" applyBorder="1" applyAlignment="1" applyProtection="1">
      <alignment horizontal="center" vertical="center" wrapText="1"/>
      <protection/>
    </xf>
    <xf numFmtId="0" fontId="24" fillId="2" borderId="17" xfId="0" applyFont="1" applyFill="1" applyBorder="1" applyAlignment="1" applyProtection="1">
      <alignment horizontal="center" vertical="center" wrapText="1"/>
      <protection/>
    </xf>
    <xf numFmtId="0" fontId="23" fillId="2" borderId="1" xfId="0" applyFont="1" applyFill="1" applyBorder="1" applyAlignment="1" applyProtection="1">
      <alignment horizontal="center" vertical="center" wrapText="1"/>
      <protection/>
    </xf>
    <xf numFmtId="0" fontId="23" fillId="2" borderId="16" xfId="0" applyFont="1" applyFill="1" applyBorder="1" applyAlignment="1" applyProtection="1">
      <alignment horizontal="center" vertical="center" wrapText="1"/>
      <protection/>
    </xf>
    <xf numFmtId="0" fontId="24" fillId="2" borderId="18" xfId="0" applyFont="1" applyFill="1" applyBorder="1" applyAlignment="1" applyProtection="1">
      <alignment horizontal="center" vertical="center" wrapText="1"/>
      <protection/>
    </xf>
    <xf numFmtId="0" fontId="23" fillId="2" borderId="20" xfId="0" applyFont="1" applyFill="1" applyBorder="1" applyAlignment="1" applyProtection="1">
      <alignment horizontal="center" vertical="center" wrapText="1"/>
      <protection/>
    </xf>
    <xf numFmtId="0" fontId="23" fillId="2" borderId="33" xfId="0" applyFont="1" applyFill="1" applyBorder="1" applyAlignment="1" applyProtection="1">
      <alignment horizontal="center" vertical="center" wrapText="1"/>
      <protection/>
    </xf>
    <xf numFmtId="0" fontId="24" fillId="2" borderId="19" xfId="0" applyFont="1" applyFill="1" applyBorder="1" applyAlignment="1" applyProtection="1">
      <alignment horizontal="center" vertical="center" wrapText="1"/>
      <protection/>
    </xf>
    <xf numFmtId="0" fontId="23" fillId="2" borderId="21" xfId="0" applyFont="1" applyFill="1" applyBorder="1" applyAlignment="1" applyProtection="1">
      <alignment horizontal="center" vertical="center" wrapText="1"/>
      <protection/>
    </xf>
    <xf numFmtId="0" fontId="23" fillId="2" borderId="6" xfId="0" applyFont="1" applyFill="1" applyBorder="1" applyAlignment="1" applyProtection="1">
      <alignment horizontal="center" vertical="center" wrapText="1"/>
      <protection/>
    </xf>
    <xf numFmtId="0" fontId="24" fillId="2" borderId="12"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4" xfId="0" applyFont="1" applyFill="1" applyBorder="1" applyAlignment="1">
      <alignment horizontal="center" vertical="center"/>
    </xf>
    <xf numFmtId="10" fontId="21" fillId="0" borderId="12" xfId="0" applyNumberFormat="1" applyFont="1" applyBorder="1" applyAlignment="1">
      <alignment horizontal="left" vertical="center"/>
    </xf>
    <xf numFmtId="10" fontId="21" fillId="0" borderId="13" xfId="0" applyNumberFormat="1" applyFont="1" applyBorder="1" applyAlignment="1">
      <alignment horizontal="left" vertical="center"/>
    </xf>
    <xf numFmtId="10" fontId="21" fillId="0" borderId="4" xfId="0" applyNumberFormat="1" applyFont="1" applyBorder="1" applyAlignment="1">
      <alignment horizontal="left" vertical="center"/>
    </xf>
    <xf numFmtId="3" fontId="24" fillId="0" borderId="0" xfId="0" applyNumberFormat="1" applyFont="1" applyBorder="1" applyAlignment="1">
      <alignment horizontal="left" vertical="top" wrapText="1"/>
    </xf>
    <xf numFmtId="0" fontId="24" fillId="0" borderId="0" xfId="0" applyFont="1" applyBorder="1" applyAlignment="1" applyProtection="1">
      <alignment horizontal="left" vertical="center" wrapText="1"/>
      <protection/>
    </xf>
    <xf numFmtId="0" fontId="23" fillId="0" borderId="0" xfId="0" applyFont="1" applyFill="1" applyAlignment="1" applyProtection="1">
      <alignment horizontal="left" vertical="center" wrapText="1"/>
      <protection/>
    </xf>
    <xf numFmtId="9" fontId="23" fillId="0" borderId="12" xfId="21" applyFont="1" applyBorder="1" applyAlignment="1" applyProtection="1">
      <alignment horizontal="right"/>
      <protection/>
    </xf>
    <xf numFmtId="9" fontId="23" fillId="0" borderId="4" xfId="21" applyFont="1" applyBorder="1" applyAlignment="1" applyProtection="1">
      <alignment horizontal="right"/>
      <protection/>
    </xf>
    <xf numFmtId="180" fontId="25" fillId="0" borderId="2" xfId="17" applyNumberFormat="1" applyFont="1" applyBorder="1" applyAlignment="1" applyProtection="1">
      <alignment horizontal="center"/>
      <protection/>
    </xf>
    <xf numFmtId="180" fontId="23" fillId="0" borderId="2" xfId="17" applyNumberFormat="1" applyFont="1" applyBorder="1" applyAlignment="1" applyProtection="1">
      <alignment horizontal="center"/>
      <protection/>
    </xf>
    <xf numFmtId="6" fontId="23" fillId="0" borderId="0" xfId="17" applyNumberFormat="1" applyFont="1" applyFill="1" applyBorder="1" applyAlignment="1" applyProtection="1">
      <alignment/>
      <protection/>
    </xf>
    <xf numFmtId="0" fontId="23" fillId="0" borderId="0" xfId="0" applyFont="1" applyBorder="1" applyAlignment="1" applyProtection="1">
      <alignment/>
      <protection/>
    </xf>
    <xf numFmtId="6" fontId="25" fillId="2" borderId="2" xfId="17" applyNumberFormat="1" applyFont="1" applyFill="1" applyBorder="1" applyAlignment="1" applyProtection="1">
      <alignment horizontal="center" vertical="center"/>
      <protection/>
    </xf>
    <xf numFmtId="0" fontId="25" fillId="2" borderId="2" xfId="0" applyFont="1" applyFill="1" applyBorder="1" applyAlignment="1" applyProtection="1">
      <alignment horizontal="center" vertical="center"/>
      <protection/>
    </xf>
    <xf numFmtId="0" fontId="23" fillId="0" borderId="9" xfId="0" applyFont="1" applyFill="1" applyBorder="1" applyAlignment="1" applyProtection="1">
      <alignment/>
      <protection/>
    </xf>
    <xf numFmtId="0" fontId="23" fillId="0" borderId="0" xfId="0" applyFont="1" applyAlignment="1" applyProtection="1">
      <alignment/>
      <protection/>
    </xf>
    <xf numFmtId="0" fontId="25" fillId="2" borderId="12" xfId="0" applyFont="1" applyFill="1" applyBorder="1" applyAlignment="1" applyProtection="1">
      <alignment horizontal="center" vertical="center" wrapText="1"/>
      <protection/>
    </xf>
    <xf numFmtId="0" fontId="25" fillId="2" borderId="4" xfId="0" applyFont="1" applyFill="1" applyBorder="1" applyAlignment="1" applyProtection="1">
      <alignment horizontal="center" vertical="center" wrapText="1"/>
      <protection/>
    </xf>
    <xf numFmtId="6" fontId="23" fillId="0" borderId="12" xfId="17" applyNumberFormat="1" applyFont="1" applyFill="1" applyBorder="1" applyAlignment="1" applyProtection="1">
      <alignment horizontal="right"/>
      <protection/>
    </xf>
    <xf numFmtId="6" fontId="23" fillId="0" borderId="4" xfId="17" applyNumberFormat="1" applyFont="1" applyFill="1" applyBorder="1" applyAlignment="1" applyProtection="1">
      <alignment horizontal="right"/>
      <protection/>
    </xf>
    <xf numFmtId="0" fontId="25" fillId="0" borderId="2" xfId="0" applyFont="1" applyBorder="1" applyAlignment="1" applyProtection="1">
      <alignment horizontal="left" vertical="top" wrapText="1" indent="1"/>
      <protection/>
    </xf>
    <xf numFmtId="0" fontId="23" fillId="0" borderId="2" xfId="0" applyFont="1" applyBorder="1" applyAlignment="1" applyProtection="1">
      <alignment vertical="top" wrapText="1"/>
      <protection/>
    </xf>
    <xf numFmtId="176" fontId="25" fillId="0" borderId="2" xfId="0" applyNumberFormat="1" applyFont="1" applyBorder="1" applyAlignment="1" applyProtection="1">
      <alignment horizontal="left" vertical="top" wrapText="1" indent="1"/>
      <protection/>
    </xf>
    <xf numFmtId="10" fontId="23" fillId="0" borderId="2" xfId="21" applyNumberFormat="1"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ud.gov/offices/cpd/affordablehousing/training/index.cf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30"/>
  <sheetViews>
    <sheetView showGridLines="0" showRowColHeaders="0" tabSelected="1" zoomScale="80" zoomScaleNormal="80" workbookViewId="0" topLeftCell="A1">
      <selection activeCell="B29" sqref="B29"/>
    </sheetView>
  </sheetViews>
  <sheetFormatPr defaultColWidth="9.140625" defaultRowHeight="12.75" zeroHeight="1"/>
  <cols>
    <col min="1" max="1" width="2.7109375" style="1" customWidth="1"/>
    <col min="2" max="2" width="25.7109375" style="1" customWidth="1"/>
    <col min="3" max="3" width="75.7109375" style="1" customWidth="1"/>
    <col min="4" max="4" width="2.7109375" style="1" customWidth="1"/>
    <col min="5" max="5" width="1.1484375" style="1" customWidth="1"/>
    <col min="6" max="16384" width="0" style="1" hidden="1" customWidth="1"/>
  </cols>
  <sheetData>
    <row r="1" spans="1:4" s="2" customFormat="1" ht="22.5">
      <c r="A1" s="63"/>
      <c r="B1" s="418" t="s">
        <v>46</v>
      </c>
      <c r="C1" s="419"/>
      <c r="D1" s="63"/>
    </row>
    <row r="2" spans="1:4" s="2" customFormat="1" ht="22.5">
      <c r="A2" s="63"/>
      <c r="B2" s="420" t="s">
        <v>47</v>
      </c>
      <c r="C2" s="419"/>
      <c r="D2" s="63"/>
    </row>
    <row r="3" spans="1:4" ht="15.75">
      <c r="A3" s="64"/>
      <c r="B3" s="65"/>
      <c r="C3" s="64"/>
      <c r="D3" s="64"/>
    </row>
    <row r="4" spans="1:4" ht="18">
      <c r="A4" s="64"/>
      <c r="B4" s="421" t="s">
        <v>41</v>
      </c>
      <c r="C4" s="422"/>
      <c r="D4" s="64"/>
    </row>
    <row r="5" spans="1:4" ht="18">
      <c r="A5" s="64"/>
      <c r="B5" s="421" t="s">
        <v>40</v>
      </c>
      <c r="C5" s="422"/>
      <c r="D5" s="64"/>
    </row>
    <row r="6" spans="1:4" ht="18">
      <c r="A6" s="64"/>
      <c r="B6" s="66"/>
      <c r="C6" s="67"/>
      <c r="D6" s="64"/>
    </row>
    <row r="7" spans="1:4" ht="16.5" thickBot="1">
      <c r="A7" s="64"/>
      <c r="B7" s="65"/>
      <c r="C7" s="68"/>
      <c r="D7" s="64"/>
    </row>
    <row r="8" spans="1:4" ht="15.75">
      <c r="A8" s="429" t="s">
        <v>42</v>
      </c>
      <c r="B8" s="430"/>
      <c r="C8" s="430"/>
      <c r="D8" s="431"/>
    </row>
    <row r="9" spans="1:4" ht="15.75">
      <c r="A9" s="69"/>
      <c r="B9" s="70" t="s">
        <v>64</v>
      </c>
      <c r="C9" s="437" t="s">
        <v>175</v>
      </c>
      <c r="D9" s="438"/>
    </row>
    <row r="10" spans="1:4" ht="15.75">
      <c r="A10" s="69"/>
      <c r="B10" s="70" t="s">
        <v>86</v>
      </c>
      <c r="C10" s="437" t="s">
        <v>176</v>
      </c>
      <c r="D10" s="438"/>
    </row>
    <row r="11" spans="1:4" ht="15.75">
      <c r="A11" s="71"/>
      <c r="B11" s="72" t="s">
        <v>45</v>
      </c>
      <c r="C11" s="437" t="s">
        <v>177</v>
      </c>
      <c r="D11" s="438"/>
    </row>
    <row r="12" spans="1:4" ht="15.75">
      <c r="A12" s="69"/>
      <c r="B12" s="70" t="s">
        <v>65</v>
      </c>
      <c r="C12" s="439">
        <v>37987</v>
      </c>
      <c r="D12" s="440"/>
    </row>
    <row r="13" spans="1:4" ht="15.75">
      <c r="A13" s="71"/>
      <c r="B13" s="70" t="s">
        <v>0</v>
      </c>
      <c r="C13" s="437" t="s">
        <v>178</v>
      </c>
      <c r="D13" s="438"/>
    </row>
    <row r="14" spans="1:4" ht="15.75">
      <c r="A14" s="69"/>
      <c r="B14" s="70" t="s">
        <v>1</v>
      </c>
      <c r="C14" s="437" t="s">
        <v>179</v>
      </c>
      <c r="D14" s="438"/>
    </row>
    <row r="15" spans="1:4" ht="16.5" thickBot="1">
      <c r="A15" s="73"/>
      <c r="B15" s="74" t="s">
        <v>66</v>
      </c>
      <c r="C15" s="435" t="s">
        <v>192</v>
      </c>
      <c r="D15" s="436"/>
    </row>
    <row r="16" spans="1:4" ht="15.75">
      <c r="A16" s="75"/>
      <c r="B16" s="76"/>
      <c r="C16" s="77"/>
      <c r="D16" s="77"/>
    </row>
    <row r="17" spans="1:4" ht="16.5" thickBot="1">
      <c r="A17" s="64"/>
      <c r="B17" s="64"/>
      <c r="C17" s="64"/>
      <c r="D17" s="64"/>
    </row>
    <row r="18" spans="1:4" ht="15.75">
      <c r="A18" s="432" t="s">
        <v>63</v>
      </c>
      <c r="B18" s="433"/>
      <c r="C18" s="433"/>
      <c r="D18" s="434"/>
    </row>
    <row r="19" spans="1:4" ht="4.5" customHeight="1">
      <c r="A19" s="78"/>
      <c r="B19" s="79"/>
      <c r="C19" s="80"/>
      <c r="D19" s="81"/>
    </row>
    <row r="20" spans="1:4" ht="56.25" customHeight="1">
      <c r="A20" s="78"/>
      <c r="B20" s="423" t="s">
        <v>202</v>
      </c>
      <c r="C20" s="423"/>
      <c r="D20" s="81"/>
    </row>
    <row r="21" spans="1:4" ht="28.5" customHeight="1">
      <c r="A21" s="78"/>
      <c r="B21" s="428" t="s">
        <v>252</v>
      </c>
      <c r="C21" s="428"/>
      <c r="D21" s="81"/>
    </row>
    <row r="22" spans="1:4" ht="21" customHeight="1">
      <c r="A22" s="78"/>
      <c r="B22" s="426" t="s">
        <v>203</v>
      </c>
      <c r="C22" s="426"/>
      <c r="D22" s="81"/>
    </row>
    <row r="23" spans="1:4" ht="56.25" customHeight="1">
      <c r="A23" s="78"/>
      <c r="B23" s="423" t="s">
        <v>226</v>
      </c>
      <c r="C23" s="423"/>
      <c r="D23" s="81"/>
    </row>
    <row r="24" spans="1:4" ht="35.25" customHeight="1">
      <c r="A24" s="78"/>
      <c r="B24" s="425" t="s">
        <v>418</v>
      </c>
      <c r="C24" s="423"/>
      <c r="D24" s="81"/>
    </row>
    <row r="25" spans="1:4" ht="53.25" customHeight="1">
      <c r="A25" s="78"/>
      <c r="B25" s="423" t="s">
        <v>228</v>
      </c>
      <c r="C25" s="423"/>
      <c r="D25" s="81"/>
    </row>
    <row r="26" spans="1:4" ht="28.5" customHeight="1">
      <c r="A26" s="78"/>
      <c r="B26" s="423" t="s">
        <v>363</v>
      </c>
      <c r="C26" s="423"/>
      <c r="D26" s="81"/>
    </row>
    <row r="27" spans="1:4" ht="68.25" customHeight="1">
      <c r="A27" s="78"/>
      <c r="B27" s="423" t="s">
        <v>227</v>
      </c>
      <c r="C27" s="427"/>
      <c r="D27" s="81"/>
    </row>
    <row r="28" spans="1:4" s="25" customFormat="1" ht="33" customHeight="1" thickBot="1">
      <c r="A28" s="82"/>
      <c r="B28" s="424" t="s">
        <v>415</v>
      </c>
      <c r="C28" s="424"/>
      <c r="D28" s="83"/>
    </row>
    <row r="29" spans="1:4" ht="15.75">
      <c r="A29" s="64"/>
      <c r="B29" s="64"/>
      <c r="C29" s="64"/>
      <c r="D29" s="64"/>
    </row>
    <row r="30" spans="1:4" ht="15.75">
      <c r="A30" s="84" t="s">
        <v>429</v>
      </c>
      <c r="B30" s="64"/>
      <c r="C30" s="64"/>
      <c r="D30" s="64"/>
    </row>
    <row r="31" ht="6" customHeight="1"/>
  </sheetData>
  <sheetProtection sheet="1" objects="1" scenarios="1"/>
  <mergeCells count="22">
    <mergeCell ref="A8:D8"/>
    <mergeCell ref="A18:D18"/>
    <mergeCell ref="C15:D15"/>
    <mergeCell ref="C11:D11"/>
    <mergeCell ref="C12:D12"/>
    <mergeCell ref="C13:D13"/>
    <mergeCell ref="C14:D14"/>
    <mergeCell ref="C9:D9"/>
    <mergeCell ref="C10:D10"/>
    <mergeCell ref="B26:C26"/>
    <mergeCell ref="B28:C28"/>
    <mergeCell ref="B20:C20"/>
    <mergeCell ref="B23:C23"/>
    <mergeCell ref="B24:C24"/>
    <mergeCell ref="B22:C22"/>
    <mergeCell ref="B27:C27"/>
    <mergeCell ref="B25:C25"/>
    <mergeCell ref="B21:C21"/>
    <mergeCell ref="B1:C1"/>
    <mergeCell ref="B2:C2"/>
    <mergeCell ref="B4:C4"/>
    <mergeCell ref="B5:C5"/>
  </mergeCells>
  <hyperlinks>
    <hyperlink ref="B22:C22" r:id="rId1" display="Link to HUD's HOME Front - Interactive Technical Support for the HOME Program."/>
  </hyperlinks>
  <printOptions horizontalCentered="1"/>
  <pageMargins left="0.5" right="0.5" top="1" bottom="1" header="0.5" footer="0.5"/>
  <pageSetup fitToHeight="1" fitToWidth="1" horizontalDpi="600" verticalDpi="600" orientation="portrait" scale="84" r:id="rId4"/>
  <headerFooter alignWithMargins="0">
    <oddHeader>&amp;L&amp;F&amp;R&amp;A</oddHeader>
    <oddFooter>&amp;LPage &amp;P of &amp;N&amp;RPrinted &amp;D</oddFooter>
  </headerFooter>
  <legacyDrawing r:id="rId3"/>
</worksheet>
</file>

<file path=xl/worksheets/sheet10.xml><?xml version="1.0" encoding="utf-8"?>
<worksheet xmlns="http://schemas.openxmlformats.org/spreadsheetml/2006/main" xmlns:r="http://schemas.openxmlformats.org/officeDocument/2006/relationships">
  <sheetPr codeName="Sheet10">
    <pageSetUpPr fitToPage="1"/>
  </sheetPr>
  <dimension ref="A1:L82"/>
  <sheetViews>
    <sheetView showGridLines="0" showRowColHeaders="0" zoomScale="80" zoomScaleNormal="80" workbookViewId="0" topLeftCell="A1">
      <selection activeCell="B1" sqref="B1"/>
    </sheetView>
  </sheetViews>
  <sheetFormatPr defaultColWidth="9.140625" defaultRowHeight="12.75" zeroHeight="1"/>
  <cols>
    <col min="1" max="1" width="2.7109375" style="61" customWidth="1"/>
    <col min="2" max="2" width="45.7109375" style="61" customWidth="1"/>
    <col min="3" max="4" width="15.7109375" style="61" customWidth="1"/>
    <col min="5" max="5" width="2.7109375" style="61" customWidth="1"/>
    <col min="6" max="6" width="13.7109375" style="60" customWidth="1"/>
    <col min="7" max="7" width="2.7109375" style="60" customWidth="1"/>
    <col min="8" max="8" width="11.57421875" style="60" customWidth="1"/>
    <col min="9" max="9" width="2.7109375" style="60" customWidth="1"/>
    <col min="10" max="10" width="15.7109375" style="60" customWidth="1"/>
    <col min="11" max="11" width="15.8515625" style="61" customWidth="1"/>
    <col min="12" max="12" width="2.7109375" style="61" customWidth="1"/>
    <col min="13" max="13" width="3.421875" style="61" customWidth="1"/>
    <col min="14" max="16384" width="0" style="61" hidden="1" customWidth="1"/>
  </cols>
  <sheetData>
    <row r="1" spans="1:12" ht="12.75">
      <c r="A1" s="335"/>
      <c r="B1" s="336" t="s">
        <v>84</v>
      </c>
      <c r="C1" s="336"/>
      <c r="D1" s="336"/>
      <c r="E1" s="336"/>
      <c r="F1" s="337"/>
      <c r="G1" s="337"/>
      <c r="H1" s="337"/>
      <c r="I1" s="338"/>
      <c r="J1" s="259"/>
      <c r="K1" s="148"/>
      <c r="L1" s="148"/>
    </row>
    <row r="2" spans="1:12" ht="12.75">
      <c r="A2" s="339"/>
      <c r="B2" s="340"/>
      <c r="C2" s="340"/>
      <c r="D2" s="340"/>
      <c r="E2" s="340"/>
      <c r="F2" s="341"/>
      <c r="G2" s="341"/>
      <c r="H2" s="341"/>
      <c r="I2" s="342"/>
      <c r="J2" s="259"/>
      <c r="K2" s="148"/>
      <c r="L2" s="148"/>
    </row>
    <row r="3" spans="1:12" ht="12.75">
      <c r="A3" s="343"/>
      <c r="B3" s="344" t="str">
        <f>Intro!B9</f>
        <v>Project Name:</v>
      </c>
      <c r="C3" s="496" t="str">
        <f>IF(Intro!C9&gt;0,Intro!C9,"")</f>
        <v>Your Project</v>
      </c>
      <c r="D3" s="496"/>
      <c r="E3" s="496"/>
      <c r="F3" s="496"/>
      <c r="G3" s="496"/>
      <c r="H3" s="497"/>
      <c r="I3" s="342"/>
      <c r="J3" s="259"/>
      <c r="K3" s="148"/>
      <c r="L3" s="148"/>
    </row>
    <row r="4" spans="1:12" ht="12.75">
      <c r="A4" s="343"/>
      <c r="B4" s="344" t="str">
        <f>Intro!B10</f>
        <v>Address</v>
      </c>
      <c r="C4" s="496" t="str">
        <f>IF(Intro!C10&gt;0,Intro!C10,"")</f>
        <v>Your Project Address</v>
      </c>
      <c r="D4" s="496"/>
      <c r="E4" s="496"/>
      <c r="F4" s="496"/>
      <c r="G4" s="496"/>
      <c r="H4" s="497"/>
      <c r="I4" s="342"/>
      <c r="J4" s="259"/>
      <c r="K4" s="148"/>
      <c r="L4" s="148"/>
    </row>
    <row r="5" spans="1:12" ht="12.75">
      <c r="A5" s="343"/>
      <c r="B5" s="344" t="str">
        <f>Intro!B11</f>
        <v>Developer:</v>
      </c>
      <c r="C5" s="496" t="str">
        <f>IF(Intro!C11&gt;0,Intro!C11,"")</f>
        <v>Your Developer</v>
      </c>
      <c r="D5" s="496"/>
      <c r="E5" s="496"/>
      <c r="F5" s="496"/>
      <c r="G5" s="496"/>
      <c r="H5" s="497"/>
      <c r="I5" s="342"/>
      <c r="J5" s="259"/>
      <c r="K5" s="148"/>
      <c r="L5" s="148"/>
    </row>
    <row r="6" spans="1:12" ht="12.75">
      <c r="A6" s="343"/>
      <c r="B6" s="344" t="str">
        <f>Intro!B12</f>
        <v>Date of Analysis:</v>
      </c>
      <c r="C6" s="498">
        <f>IF(Intro!C12&gt;0,Intro!C12,"")</f>
        <v>37987</v>
      </c>
      <c r="D6" s="498"/>
      <c r="E6" s="498"/>
      <c r="F6" s="498"/>
      <c r="G6" s="498"/>
      <c r="H6" s="497"/>
      <c r="I6" s="342"/>
      <c r="J6" s="259"/>
      <c r="K6" s="148"/>
      <c r="L6" s="148"/>
    </row>
    <row r="7" spans="1:12" ht="12.75">
      <c r="A7" s="343"/>
      <c r="B7" s="344" t="str">
        <f>Intro!B13</f>
        <v>City:</v>
      </c>
      <c r="C7" s="496" t="str">
        <f>IF(Intro!C13&gt;0,Intro!C13,"")</f>
        <v>Your City</v>
      </c>
      <c r="D7" s="496"/>
      <c r="E7" s="496"/>
      <c r="F7" s="496"/>
      <c r="G7" s="496"/>
      <c r="H7" s="497"/>
      <c r="I7" s="342"/>
      <c r="J7" s="259"/>
      <c r="K7" s="148"/>
      <c r="L7" s="148"/>
    </row>
    <row r="8" spans="1:12" ht="12.75">
      <c r="A8" s="343"/>
      <c r="B8" s="344" t="str">
        <f>Intro!B14</f>
        <v>State:</v>
      </c>
      <c r="C8" s="496" t="str">
        <f>IF(Intro!C14&gt;0,Intro!C14,"")</f>
        <v>Your State</v>
      </c>
      <c r="D8" s="496"/>
      <c r="E8" s="496"/>
      <c r="F8" s="496"/>
      <c r="G8" s="496"/>
      <c r="H8" s="497"/>
      <c r="I8" s="342"/>
      <c r="J8" s="259"/>
      <c r="K8" s="148"/>
      <c r="L8" s="148"/>
    </row>
    <row r="9" spans="1:12" ht="12.75">
      <c r="A9" s="343"/>
      <c r="B9" s="344" t="str">
        <f>Intro!B15</f>
        <v>Development Type:</v>
      </c>
      <c r="C9" s="496" t="str">
        <f>IF(Intro!C15&gt;0,Intro!C15,"")</f>
        <v>Your Development Type</v>
      </c>
      <c r="D9" s="496"/>
      <c r="E9" s="496"/>
      <c r="F9" s="496"/>
      <c r="G9" s="496"/>
      <c r="H9" s="497"/>
      <c r="I9" s="342"/>
      <c r="J9" s="259"/>
      <c r="K9" s="148"/>
      <c r="L9" s="148"/>
    </row>
    <row r="10" spans="1:12" ht="13.5" thickBot="1">
      <c r="A10" s="345"/>
      <c r="B10" s="346"/>
      <c r="C10" s="347"/>
      <c r="D10" s="347"/>
      <c r="E10" s="347"/>
      <c r="F10" s="348"/>
      <c r="G10" s="348"/>
      <c r="H10" s="349"/>
      <c r="I10" s="350"/>
      <c r="J10" s="259"/>
      <c r="K10" s="148"/>
      <c r="L10" s="148"/>
    </row>
    <row r="11" spans="1:12" ht="13.5" thickBot="1">
      <c r="A11" s="351"/>
      <c r="B11" s="352"/>
      <c r="C11" s="353"/>
      <c r="D11" s="353"/>
      <c r="E11" s="353"/>
      <c r="F11" s="354"/>
      <c r="G11" s="354"/>
      <c r="H11" s="341"/>
      <c r="I11" s="341"/>
      <c r="J11" s="259"/>
      <c r="K11" s="148"/>
      <c r="L11" s="148"/>
    </row>
    <row r="12" spans="1:12" ht="12.75">
      <c r="A12" s="335"/>
      <c r="B12" s="336" t="s">
        <v>407</v>
      </c>
      <c r="C12" s="355"/>
      <c r="D12" s="355"/>
      <c r="E12" s="356"/>
      <c r="F12" s="357"/>
      <c r="G12" s="357"/>
      <c r="H12" s="259"/>
      <c r="I12" s="259"/>
      <c r="J12" s="259"/>
      <c r="K12" s="259"/>
      <c r="L12" s="148"/>
    </row>
    <row r="13" spans="1:12" ht="12.75">
      <c r="A13" s="343"/>
      <c r="B13" s="351"/>
      <c r="C13" s="351"/>
      <c r="D13" s="351"/>
      <c r="E13" s="351"/>
      <c r="F13" s="358"/>
      <c r="G13" s="359"/>
      <c r="H13" s="259"/>
      <c r="I13" s="259"/>
      <c r="J13" s="259"/>
      <c r="K13" s="259"/>
      <c r="L13" s="148"/>
    </row>
    <row r="14" spans="1:12" ht="26.25" customHeight="1">
      <c r="A14" s="343"/>
      <c r="B14" s="360" t="s">
        <v>74</v>
      </c>
      <c r="C14" s="161" t="s">
        <v>30</v>
      </c>
      <c r="D14" s="161" t="s">
        <v>241</v>
      </c>
      <c r="E14" s="492" t="s">
        <v>193</v>
      </c>
      <c r="F14" s="493"/>
      <c r="G14" s="359"/>
      <c r="H14" s="259"/>
      <c r="I14" s="259"/>
      <c r="J14" s="259"/>
      <c r="K14" s="259"/>
      <c r="L14" s="148"/>
    </row>
    <row r="15" spans="1:12" ht="12.75">
      <c r="A15" s="343"/>
      <c r="B15" s="362" t="s">
        <v>3</v>
      </c>
      <c r="C15" s="363">
        <f>'Financing Sources'!B57</f>
        <v>0</v>
      </c>
      <c r="D15" s="364" t="str">
        <f>'Financing Sources'!B9</f>
        <v>Enter Source</v>
      </c>
      <c r="E15" s="482">
        <f>'Financing Sources'!C57</f>
        <v>0</v>
      </c>
      <c r="F15" s="483"/>
      <c r="G15" s="359"/>
      <c r="H15" s="259"/>
      <c r="I15" s="259"/>
      <c r="J15" s="259"/>
      <c r="K15" s="259"/>
      <c r="L15" s="148"/>
    </row>
    <row r="16" spans="1:12" ht="12.75">
      <c r="A16" s="343"/>
      <c r="B16" s="362" t="s">
        <v>145</v>
      </c>
      <c r="C16" s="363">
        <f>'Financing Sources'!B58</f>
        <v>0</v>
      </c>
      <c r="D16" s="364" t="str">
        <f>'Financing Sources'!B13</f>
        <v>Enter Source</v>
      </c>
      <c r="E16" s="482">
        <f>'Financing Sources'!C58</f>
        <v>0</v>
      </c>
      <c r="F16" s="483"/>
      <c r="G16" s="359"/>
      <c r="H16" s="259"/>
      <c r="I16" s="259"/>
      <c r="J16" s="259"/>
      <c r="K16" s="259"/>
      <c r="L16" s="148"/>
    </row>
    <row r="17" spans="1:12" ht="12.75">
      <c r="A17" s="343"/>
      <c r="B17" s="362" t="s">
        <v>257</v>
      </c>
      <c r="C17" s="363">
        <f>'Financing Sources'!B59</f>
        <v>0</v>
      </c>
      <c r="D17" s="364" t="str">
        <f>'Financing Sources'!B19</f>
        <v>Enter Source</v>
      </c>
      <c r="E17" s="482">
        <f>'Financing Sources'!C59</f>
        <v>0</v>
      </c>
      <c r="F17" s="483"/>
      <c r="G17" s="359"/>
      <c r="H17" s="259"/>
      <c r="I17" s="259"/>
      <c r="J17" s="259"/>
      <c r="K17" s="259"/>
      <c r="L17" s="148"/>
    </row>
    <row r="18" spans="1:12" ht="12.75">
      <c r="A18" s="343"/>
      <c r="B18" s="362" t="s">
        <v>260</v>
      </c>
      <c r="C18" s="363">
        <f>'Financing Sources'!B60</f>
        <v>0</v>
      </c>
      <c r="D18" s="364" t="str">
        <f>'Financing Sources'!B24</f>
        <v>Enter Source</v>
      </c>
      <c r="E18" s="482">
        <f>'Financing Sources'!C60</f>
        <v>0</v>
      </c>
      <c r="F18" s="483"/>
      <c r="G18" s="359"/>
      <c r="H18" s="259"/>
      <c r="I18" s="259"/>
      <c r="J18" s="259"/>
      <c r="K18" s="148"/>
      <c r="L18" s="148"/>
    </row>
    <row r="19" spans="1:12" ht="12.75">
      <c r="A19" s="343"/>
      <c r="B19" s="362" t="s">
        <v>146</v>
      </c>
      <c r="C19" s="363">
        <f>'Financing Sources'!B61</f>
        <v>0</v>
      </c>
      <c r="D19" s="365" t="s">
        <v>197</v>
      </c>
      <c r="E19" s="482">
        <f>'Financing Sources'!C61</f>
        <v>0</v>
      </c>
      <c r="F19" s="483"/>
      <c r="G19" s="359"/>
      <c r="H19" s="259"/>
      <c r="I19" s="259"/>
      <c r="J19" s="259"/>
      <c r="K19" s="259"/>
      <c r="L19" s="148"/>
    </row>
    <row r="20" spans="1:12" ht="12.75">
      <c r="A20" s="343"/>
      <c r="B20" s="362" t="s">
        <v>173</v>
      </c>
      <c r="C20" s="363">
        <f>'Financing Sources'!B62</f>
        <v>0</v>
      </c>
      <c r="D20" s="365" t="s">
        <v>198</v>
      </c>
      <c r="E20" s="482">
        <f>'Financing Sources'!C62</f>
        <v>0</v>
      </c>
      <c r="F20" s="483"/>
      <c r="G20" s="359"/>
      <c r="H20" s="259"/>
      <c r="I20" s="259"/>
      <c r="J20" s="259"/>
      <c r="K20" s="259"/>
      <c r="L20" s="148"/>
    </row>
    <row r="21" spans="1:12" ht="12.75">
      <c r="A21" s="343"/>
      <c r="B21" s="362" t="s">
        <v>253</v>
      </c>
      <c r="C21" s="363">
        <f>'Financing Sources'!B63</f>
        <v>0</v>
      </c>
      <c r="D21" s="364" t="str">
        <f>'Financing Sources'!B35</f>
        <v>Enter Source</v>
      </c>
      <c r="E21" s="482">
        <f>'Financing Sources'!C63</f>
        <v>0</v>
      </c>
      <c r="F21" s="483"/>
      <c r="G21" s="359"/>
      <c r="H21" s="259"/>
      <c r="I21" s="259"/>
      <c r="J21" s="259"/>
      <c r="K21" s="259"/>
      <c r="L21" s="148"/>
    </row>
    <row r="22" spans="1:12" ht="12.75">
      <c r="A22" s="343"/>
      <c r="B22" s="362" t="s">
        <v>255</v>
      </c>
      <c r="C22" s="363">
        <f>'Financing Sources'!B64</f>
        <v>0</v>
      </c>
      <c r="D22" s="364" t="str">
        <f>'Financing Sources'!B37</f>
        <v>Enter Source</v>
      </c>
      <c r="E22" s="482">
        <f>'Financing Sources'!C64</f>
        <v>0</v>
      </c>
      <c r="F22" s="483"/>
      <c r="G22" s="359"/>
      <c r="H22" s="259"/>
      <c r="I22" s="259"/>
      <c r="J22" s="148"/>
      <c r="K22" s="259"/>
      <c r="L22" s="148"/>
    </row>
    <row r="23" spans="1:12" ht="12.75">
      <c r="A23" s="343"/>
      <c r="B23" s="362" t="s">
        <v>200</v>
      </c>
      <c r="C23" s="363">
        <f>'Financing Sources'!B65</f>
        <v>0</v>
      </c>
      <c r="D23" s="364" t="str">
        <f>'Financing Sources'!B39</f>
        <v>Enter Source</v>
      </c>
      <c r="E23" s="482">
        <f>'Financing Sources'!C65</f>
        <v>0</v>
      </c>
      <c r="F23" s="483"/>
      <c r="G23" s="359"/>
      <c r="H23" s="259"/>
      <c r="I23" s="259"/>
      <c r="J23" s="259"/>
      <c r="K23" s="259"/>
      <c r="L23" s="148"/>
    </row>
    <row r="24" spans="1:12" ht="12.75">
      <c r="A24" s="343"/>
      <c r="B24" s="366" t="str">
        <f>'Custom Loans'!B5</f>
        <v>Custom Loan 1</v>
      </c>
      <c r="C24" s="363">
        <f>'Financing Sources'!B66</f>
        <v>0</v>
      </c>
      <c r="D24" s="364" t="str">
        <f>'Custom Loans'!B6</f>
        <v>Enter Source</v>
      </c>
      <c r="E24" s="482">
        <f>'Financing Sources'!C66</f>
        <v>0</v>
      </c>
      <c r="F24" s="483"/>
      <c r="G24" s="359"/>
      <c r="H24" s="259"/>
      <c r="I24" s="259"/>
      <c r="J24" s="259"/>
      <c r="K24" s="259"/>
      <c r="L24" s="148"/>
    </row>
    <row r="25" spans="1:12" ht="12.75">
      <c r="A25" s="343"/>
      <c r="B25" s="367" t="str">
        <f>'Gap Analysis'!A17</f>
        <v>Custom Loan 2</v>
      </c>
      <c r="C25" s="363">
        <f>'Financing Sources'!B67</f>
        <v>0</v>
      </c>
      <c r="D25" s="364" t="str">
        <f>'Custom Loans'!B16</f>
        <v>Enter Source</v>
      </c>
      <c r="E25" s="482">
        <f>'Financing Sources'!C67</f>
        <v>0</v>
      </c>
      <c r="F25" s="483"/>
      <c r="G25" s="359"/>
      <c r="H25" s="259"/>
      <c r="I25" s="259"/>
      <c r="J25" s="259"/>
      <c r="K25" s="259"/>
      <c r="L25" s="148"/>
    </row>
    <row r="26" spans="1:12" ht="12.75">
      <c r="A26" s="343"/>
      <c r="B26" s="368" t="str">
        <f>'Financing Sources'!A68</f>
        <v>Total</v>
      </c>
      <c r="C26" s="369">
        <f>'Financing Sources'!B68</f>
        <v>0</v>
      </c>
      <c r="D26" s="370"/>
      <c r="E26" s="494"/>
      <c r="F26" s="495"/>
      <c r="G26" s="359"/>
      <c r="H26" s="259"/>
      <c r="I26" s="259"/>
      <c r="J26" s="259"/>
      <c r="K26" s="259"/>
      <c r="L26" s="148"/>
    </row>
    <row r="27" spans="1:12" ht="12.75">
      <c r="A27" s="343"/>
      <c r="B27" s="351"/>
      <c r="C27" s="351"/>
      <c r="D27" s="351"/>
      <c r="E27" s="351"/>
      <c r="F27" s="371"/>
      <c r="G27" s="359"/>
      <c r="H27" s="259"/>
      <c r="I27" s="259"/>
      <c r="J27" s="259"/>
      <c r="K27" s="259"/>
      <c r="L27" s="148"/>
    </row>
    <row r="28" spans="1:12" ht="12.75" customHeight="1">
      <c r="A28" s="343"/>
      <c r="B28" s="372" t="s">
        <v>352</v>
      </c>
      <c r="C28" s="373">
        <f>'Gap Analysis'!B35</f>
        <v>0</v>
      </c>
      <c r="D28" s="374"/>
      <c r="E28" s="270"/>
      <c r="F28" s="351"/>
      <c r="G28" s="359"/>
      <c r="H28" s="259"/>
      <c r="I28" s="259"/>
      <c r="J28" s="259"/>
      <c r="K28" s="259"/>
      <c r="L28" s="148"/>
    </row>
    <row r="29" spans="1:12" ht="13.5" thickBot="1">
      <c r="A29" s="345"/>
      <c r="B29" s="375"/>
      <c r="C29" s="376"/>
      <c r="D29" s="376"/>
      <c r="E29" s="376"/>
      <c r="F29" s="377"/>
      <c r="G29" s="378"/>
      <c r="H29" s="259"/>
      <c r="I29" s="259"/>
      <c r="J29" s="259"/>
      <c r="K29" s="379"/>
      <c r="L29" s="148"/>
    </row>
    <row r="30" spans="1:12" ht="13.5" thickBot="1">
      <c r="A30" s="351"/>
      <c r="B30" s="351"/>
      <c r="C30" s="351"/>
      <c r="D30" s="351"/>
      <c r="E30" s="351"/>
      <c r="F30" s="259"/>
      <c r="G30" s="259"/>
      <c r="H30" s="259"/>
      <c r="I30" s="259"/>
      <c r="J30" s="259"/>
      <c r="K30" s="148"/>
      <c r="L30" s="148"/>
    </row>
    <row r="31" spans="1:12" ht="12.75">
      <c r="A31" s="335"/>
      <c r="B31" s="336" t="s">
        <v>386</v>
      </c>
      <c r="C31" s="355"/>
      <c r="D31" s="356"/>
      <c r="E31" s="357"/>
      <c r="F31" s="148"/>
      <c r="G31" s="148"/>
      <c r="H31" s="259"/>
      <c r="I31" s="259"/>
      <c r="J31" s="259"/>
      <c r="K31" s="259"/>
      <c r="L31" s="148"/>
    </row>
    <row r="32" spans="1:12" ht="12.75">
      <c r="A32" s="343"/>
      <c r="B32" s="351"/>
      <c r="C32" s="351"/>
      <c r="D32" s="351"/>
      <c r="E32" s="359"/>
      <c r="F32" s="148"/>
      <c r="G32" s="148"/>
      <c r="H32" s="259"/>
      <c r="I32" s="259"/>
      <c r="J32" s="259"/>
      <c r="K32" s="259"/>
      <c r="L32" s="148"/>
    </row>
    <row r="33" spans="1:12" ht="26.25" customHeight="1">
      <c r="A33" s="343"/>
      <c r="B33" s="360" t="s">
        <v>408</v>
      </c>
      <c r="C33" s="161" t="s">
        <v>30</v>
      </c>
      <c r="D33" s="161" t="s">
        <v>193</v>
      </c>
      <c r="E33" s="380"/>
      <c r="F33" s="148"/>
      <c r="G33" s="148"/>
      <c r="H33" s="259"/>
      <c r="I33" s="259"/>
      <c r="J33" s="259"/>
      <c r="K33" s="148"/>
      <c r="L33" s="148"/>
    </row>
    <row r="34" spans="1:12" ht="12.75">
      <c r="A34" s="343"/>
      <c r="B34" s="362" t="s">
        <v>141</v>
      </c>
      <c r="C34" s="363">
        <f>'Gap Analysis'!B23</f>
        <v>0</v>
      </c>
      <c r="D34" s="381">
        <f>IF($C$46&gt;0,C34/$C$46,0)</f>
        <v>0</v>
      </c>
      <c r="E34" s="382"/>
      <c r="F34" s="351"/>
      <c r="G34" s="259"/>
      <c r="H34" s="259"/>
      <c r="I34" s="259"/>
      <c r="J34" s="259"/>
      <c r="K34" s="148"/>
      <c r="L34" s="148"/>
    </row>
    <row r="35" spans="1:12" ht="12.75">
      <c r="A35" s="343"/>
      <c r="B35" s="362" t="s">
        <v>289</v>
      </c>
      <c r="C35" s="363">
        <f>'Gap Analysis'!B24</f>
        <v>0</v>
      </c>
      <c r="D35" s="381">
        <f aca="true" t="shared" si="0" ref="D35:D46">IF($C$46&gt;0,C35/$C$46,0)</f>
        <v>0</v>
      </c>
      <c r="E35" s="382"/>
      <c r="F35" s="259"/>
      <c r="G35" s="259"/>
      <c r="H35" s="259"/>
      <c r="I35" s="259"/>
      <c r="J35" s="148"/>
      <c r="K35" s="148"/>
      <c r="L35" s="148"/>
    </row>
    <row r="36" spans="1:12" ht="12.75">
      <c r="A36" s="343"/>
      <c r="B36" s="362" t="s">
        <v>409</v>
      </c>
      <c r="C36" s="363">
        <f>'Gap Analysis'!B25</f>
        <v>0</v>
      </c>
      <c r="D36" s="381">
        <f t="shared" si="0"/>
        <v>0</v>
      </c>
      <c r="E36" s="382"/>
      <c r="F36" s="259"/>
      <c r="G36" s="259"/>
      <c r="H36" s="259"/>
      <c r="I36" s="259"/>
      <c r="J36" s="148"/>
      <c r="K36" s="148"/>
      <c r="L36" s="148"/>
    </row>
    <row r="37" spans="1:12" ht="12.75">
      <c r="A37" s="343"/>
      <c r="B37" s="362" t="s">
        <v>140</v>
      </c>
      <c r="C37" s="363">
        <f>'Gap Analysis'!B26</f>
        <v>0</v>
      </c>
      <c r="D37" s="381">
        <f t="shared" si="0"/>
        <v>0</v>
      </c>
      <c r="E37" s="382"/>
      <c r="F37" s="259"/>
      <c r="G37" s="259"/>
      <c r="H37" s="259"/>
      <c r="I37" s="259"/>
      <c r="J37" s="148"/>
      <c r="K37" s="148"/>
      <c r="L37" s="148"/>
    </row>
    <row r="38" spans="1:12" ht="12.75">
      <c r="A38" s="343"/>
      <c r="B38" s="362" t="s">
        <v>139</v>
      </c>
      <c r="C38" s="363">
        <f>'Gap Analysis'!B27</f>
        <v>0</v>
      </c>
      <c r="D38" s="381">
        <f t="shared" si="0"/>
        <v>0</v>
      </c>
      <c r="E38" s="382"/>
      <c r="F38" s="259"/>
      <c r="G38" s="259"/>
      <c r="H38" s="259"/>
      <c r="I38" s="259"/>
      <c r="J38" s="148"/>
      <c r="K38" s="148"/>
      <c r="L38" s="148"/>
    </row>
    <row r="39" spans="1:12" ht="12.75">
      <c r="A39" s="343"/>
      <c r="B39" s="362" t="s">
        <v>239</v>
      </c>
      <c r="C39" s="363">
        <f>'Gap Analysis'!B28</f>
        <v>0</v>
      </c>
      <c r="D39" s="381">
        <f t="shared" si="0"/>
        <v>0</v>
      </c>
      <c r="E39" s="382"/>
      <c r="F39" s="259"/>
      <c r="G39" s="259"/>
      <c r="H39" s="259"/>
      <c r="I39" s="259"/>
      <c r="J39" s="259"/>
      <c r="K39" s="148"/>
      <c r="L39" s="148"/>
    </row>
    <row r="40" spans="1:12" ht="12.75">
      <c r="A40" s="343"/>
      <c r="B40" s="362" t="s">
        <v>138</v>
      </c>
      <c r="C40" s="363">
        <f>'Gap Analysis'!B29</f>
        <v>0</v>
      </c>
      <c r="D40" s="381">
        <f t="shared" si="0"/>
        <v>0</v>
      </c>
      <c r="E40" s="382"/>
      <c r="F40" s="259"/>
      <c r="G40" s="259"/>
      <c r="H40" s="259"/>
      <c r="I40" s="259"/>
      <c r="J40" s="259"/>
      <c r="K40" s="148"/>
      <c r="L40" s="148"/>
    </row>
    <row r="41" spans="1:12" ht="12.75">
      <c r="A41" s="343"/>
      <c r="B41" s="362" t="s">
        <v>137</v>
      </c>
      <c r="C41" s="363">
        <f>'Gap Analysis'!B30</f>
        <v>0</v>
      </c>
      <c r="D41" s="381">
        <f t="shared" si="0"/>
        <v>0</v>
      </c>
      <c r="E41" s="382"/>
      <c r="F41" s="259"/>
      <c r="G41" s="259"/>
      <c r="H41" s="259"/>
      <c r="I41" s="259"/>
      <c r="J41" s="259"/>
      <c r="K41" s="148"/>
      <c r="L41" s="148"/>
    </row>
    <row r="42" spans="1:12" ht="12.75">
      <c r="A42" s="343"/>
      <c r="B42" s="362" t="s">
        <v>136</v>
      </c>
      <c r="C42" s="363">
        <f>'Gap Analysis'!B31</f>
        <v>0</v>
      </c>
      <c r="D42" s="381">
        <f t="shared" si="0"/>
        <v>0</v>
      </c>
      <c r="E42" s="382"/>
      <c r="F42" s="259"/>
      <c r="G42" s="259"/>
      <c r="H42" s="259"/>
      <c r="I42" s="259"/>
      <c r="J42" s="259"/>
      <c r="K42" s="148"/>
      <c r="L42" s="148"/>
    </row>
    <row r="43" spans="1:12" ht="12.75">
      <c r="A43" s="343"/>
      <c r="B43" s="362" t="s">
        <v>210</v>
      </c>
      <c r="C43" s="363">
        <f>'Gap Analysis'!B32</f>
        <v>0</v>
      </c>
      <c r="D43" s="381">
        <f t="shared" si="0"/>
        <v>0</v>
      </c>
      <c r="E43" s="382"/>
      <c r="F43" s="259"/>
      <c r="G43" s="259"/>
      <c r="H43" s="259"/>
      <c r="I43" s="259"/>
      <c r="J43" s="259"/>
      <c r="K43" s="148"/>
      <c r="L43" s="148"/>
    </row>
    <row r="44" spans="1:12" ht="12.75">
      <c r="A44" s="343"/>
      <c r="B44" s="362" t="s">
        <v>413</v>
      </c>
      <c r="C44" s="363">
        <f>'Gap Analysis'!B33</f>
        <v>0</v>
      </c>
      <c r="D44" s="381">
        <f t="shared" si="0"/>
        <v>0</v>
      </c>
      <c r="E44" s="382"/>
      <c r="F44" s="259"/>
      <c r="G44" s="259"/>
      <c r="H44" s="259"/>
      <c r="I44" s="259"/>
      <c r="J44" s="259"/>
      <c r="K44" s="148"/>
      <c r="L44" s="148"/>
    </row>
    <row r="45" spans="1:12" ht="12.75">
      <c r="A45" s="343"/>
      <c r="B45" s="362" t="s">
        <v>288</v>
      </c>
      <c r="C45" s="363">
        <f>'Gap Analysis'!B34</f>
        <v>0</v>
      </c>
      <c r="D45" s="381">
        <f t="shared" si="0"/>
        <v>0</v>
      </c>
      <c r="E45" s="382"/>
      <c r="F45" s="259"/>
      <c r="G45" s="259"/>
      <c r="H45" s="259"/>
      <c r="I45" s="259"/>
      <c r="J45" s="259"/>
      <c r="K45" s="148"/>
      <c r="L45" s="148"/>
    </row>
    <row r="46" spans="1:12" ht="12.75">
      <c r="A46" s="343"/>
      <c r="B46" s="362" t="s">
        <v>5</v>
      </c>
      <c r="C46" s="363">
        <f>'Gap Analysis'!B35</f>
        <v>0</v>
      </c>
      <c r="D46" s="381">
        <f t="shared" si="0"/>
        <v>0</v>
      </c>
      <c r="E46" s="382"/>
      <c r="F46" s="259"/>
      <c r="G46" s="259"/>
      <c r="H46" s="259"/>
      <c r="I46" s="259"/>
      <c r="J46" s="259"/>
      <c r="K46" s="148"/>
      <c r="L46" s="148"/>
    </row>
    <row r="47" spans="1:12" ht="13.5" thickBot="1">
      <c r="A47" s="345"/>
      <c r="B47" s="383"/>
      <c r="C47" s="384"/>
      <c r="D47" s="377"/>
      <c r="E47" s="378"/>
      <c r="F47" s="259"/>
      <c r="G47" s="259"/>
      <c r="H47" s="259"/>
      <c r="I47" s="259"/>
      <c r="J47" s="259"/>
      <c r="K47" s="148"/>
      <c r="L47" s="148"/>
    </row>
    <row r="48" spans="1:12" ht="12.75">
      <c r="A48" s="351"/>
      <c r="B48" s="208"/>
      <c r="C48" s="385"/>
      <c r="D48" s="351"/>
      <c r="E48" s="351"/>
      <c r="F48" s="259"/>
      <c r="G48" s="259"/>
      <c r="H48" s="259"/>
      <c r="I48" s="259"/>
      <c r="J48" s="259"/>
      <c r="K48" s="148"/>
      <c r="L48" s="148"/>
    </row>
    <row r="49" spans="1:12" ht="13.5" thickBot="1">
      <c r="A49" s="351"/>
      <c r="B49" s="351"/>
      <c r="C49" s="351"/>
      <c r="D49" s="351"/>
      <c r="E49" s="351"/>
      <c r="F49" s="259"/>
      <c r="G49" s="259"/>
      <c r="H49" s="259"/>
      <c r="I49" s="259"/>
      <c r="J49" s="259"/>
      <c r="K49" s="148"/>
      <c r="L49" s="148"/>
    </row>
    <row r="50" spans="1:12" ht="12.75">
      <c r="A50" s="335"/>
      <c r="B50" s="336" t="s">
        <v>79</v>
      </c>
      <c r="C50" s="355"/>
      <c r="D50" s="356"/>
      <c r="E50" s="357"/>
      <c r="F50" s="259"/>
      <c r="G50" s="259"/>
      <c r="H50" s="259"/>
      <c r="I50" s="259"/>
      <c r="J50" s="259"/>
      <c r="K50" s="148"/>
      <c r="L50" s="148"/>
    </row>
    <row r="51" spans="1:12" ht="12.75">
      <c r="A51" s="343"/>
      <c r="B51" s="351"/>
      <c r="C51" s="351"/>
      <c r="D51" s="351"/>
      <c r="E51" s="359"/>
      <c r="F51" s="259"/>
      <c r="G51" s="259"/>
      <c r="H51" s="259"/>
      <c r="I51" s="259"/>
      <c r="J51" s="259"/>
      <c r="K51" s="148"/>
      <c r="L51" s="148"/>
    </row>
    <row r="52" spans="1:12" ht="51" customHeight="1">
      <c r="A52" s="343"/>
      <c r="B52" s="161" t="s">
        <v>82</v>
      </c>
      <c r="C52" s="161" t="s">
        <v>15</v>
      </c>
      <c r="D52" s="161" t="s">
        <v>375</v>
      </c>
      <c r="E52" s="380"/>
      <c r="F52" s="259"/>
      <c r="G52" s="259"/>
      <c r="H52" s="259"/>
      <c r="I52" s="259"/>
      <c r="J52" s="259"/>
      <c r="K52" s="148"/>
      <c r="L52" s="148"/>
    </row>
    <row r="53" spans="1:12" ht="12.75">
      <c r="A53" s="343"/>
      <c r="B53" s="386" t="s">
        <v>16</v>
      </c>
      <c r="C53" s="387">
        <f>'Rents and Income'!B5+'Rents and Income'!B9+'Rents and Income'!B13+'Rents and Income'!B17+'Rents and Income'!B21+'Rents and Income'!B25</f>
        <v>0</v>
      </c>
      <c r="D53" s="388">
        <f>'Rents and Income'!H5+'Rents and Income'!H9+'Rents and Income'!H13+'Rents and Income'!H17+'Rents and Income'!H21+'Rents and Income'!H25</f>
        <v>0</v>
      </c>
      <c r="E53" s="382"/>
      <c r="F53" s="259"/>
      <c r="G53" s="259"/>
      <c r="H53" s="259"/>
      <c r="I53" s="259"/>
      <c r="J53" s="259"/>
      <c r="K53" s="148"/>
      <c r="L53" s="148"/>
    </row>
    <row r="54" spans="1:12" ht="12.75">
      <c r="A54" s="343"/>
      <c r="B54" s="386" t="s">
        <v>29</v>
      </c>
      <c r="C54" s="387">
        <f>'Rents and Income'!B6+'Rents and Income'!B10+'Rents and Income'!B14+'Rents and Income'!B18+'Rents and Income'!B22+'Rents and Income'!B26</f>
        <v>0</v>
      </c>
      <c r="D54" s="388">
        <f>'Rents and Income'!H6+'Rents and Income'!H10+'Rents and Income'!H14+'Rents and Income'!H18+'Rents and Income'!H22+'Rents and Income'!H26</f>
        <v>0</v>
      </c>
      <c r="E54" s="382"/>
      <c r="F54" s="259"/>
      <c r="G54" s="259"/>
      <c r="H54" s="259"/>
      <c r="I54" s="259"/>
      <c r="J54" s="259"/>
      <c r="K54" s="148"/>
      <c r="L54" s="148"/>
    </row>
    <row r="55" spans="1:12" ht="12.75">
      <c r="A55" s="343"/>
      <c r="B55" s="386" t="s">
        <v>78</v>
      </c>
      <c r="C55" s="387">
        <f>'Rents and Income'!B7+'Rents and Income'!B11+'Rents and Income'!B15+'Rents and Income'!B19+'Rents and Income'!B23+'Rents and Income'!B27</f>
        <v>0</v>
      </c>
      <c r="D55" s="388">
        <f>'Rents and Income'!H7+'Rents and Income'!H11+'Rents and Income'!H15+'Rents and Income'!H19+'Rents and Income'!H23+'Rents and Income'!H27</f>
        <v>0</v>
      </c>
      <c r="E55" s="342"/>
      <c r="F55" s="259"/>
      <c r="G55" s="259"/>
      <c r="H55" s="259"/>
      <c r="I55" s="259"/>
      <c r="J55" s="259"/>
      <c r="K55" s="148"/>
      <c r="L55" s="148"/>
    </row>
    <row r="56" spans="1:12" ht="12.75">
      <c r="A56" s="343"/>
      <c r="B56" s="386" t="str">
        <f>CONCATENATE(Requirements!D39," Affordable Units")</f>
        <v>"Other" Affordable Units</v>
      </c>
      <c r="C56" s="387">
        <f>'Rents and Income'!B8+'Rents and Income'!B12+'Rents and Income'!B16+'Rents and Income'!B20+'Rents and Income'!B24+'Rents and Income'!B28</f>
        <v>0</v>
      </c>
      <c r="D56" s="388">
        <f>'Rents and Income'!H8+'Rents and Income'!H12+'Rents and Income'!H16+'Rents and Income'!H20+'Rents and Income'!H24+'Rents and Income'!H28</f>
        <v>0</v>
      </c>
      <c r="E56" s="342"/>
      <c r="F56" s="259"/>
      <c r="G56" s="259"/>
      <c r="H56" s="259"/>
      <c r="I56" s="259"/>
      <c r="J56" s="259"/>
      <c r="K56" s="148"/>
      <c r="L56" s="148"/>
    </row>
    <row r="57" spans="1:12" ht="12.75">
      <c r="A57" s="343"/>
      <c r="B57" s="389" t="s">
        <v>5</v>
      </c>
      <c r="C57" s="390">
        <f>SUM(C53:C56)</f>
        <v>0</v>
      </c>
      <c r="D57" s="391">
        <f>SUM(D53:D56)</f>
        <v>0</v>
      </c>
      <c r="E57" s="342"/>
      <c r="F57" s="259"/>
      <c r="G57" s="259"/>
      <c r="H57" s="259"/>
      <c r="I57" s="259"/>
      <c r="J57" s="259"/>
      <c r="K57" s="148"/>
      <c r="L57" s="148"/>
    </row>
    <row r="58" spans="1:12" ht="13.5" thickBot="1">
      <c r="A58" s="345"/>
      <c r="B58" s="377"/>
      <c r="C58" s="377"/>
      <c r="D58" s="377"/>
      <c r="E58" s="378"/>
      <c r="F58" s="259"/>
      <c r="G58" s="259"/>
      <c r="H58" s="259"/>
      <c r="I58" s="259"/>
      <c r="J58" s="259"/>
      <c r="K58" s="148"/>
      <c r="L58" s="148"/>
    </row>
    <row r="59" spans="1:12" s="62" customFormat="1" ht="13.5" thickBot="1">
      <c r="A59" s="351"/>
      <c r="B59" s="351"/>
      <c r="C59" s="351"/>
      <c r="D59" s="351"/>
      <c r="E59" s="351"/>
      <c r="F59" s="341"/>
      <c r="G59" s="341"/>
      <c r="H59" s="341"/>
      <c r="I59" s="341"/>
      <c r="J59" s="341"/>
      <c r="K59" s="351"/>
      <c r="L59" s="351"/>
    </row>
    <row r="60" spans="1:12" ht="12.75">
      <c r="A60" s="335"/>
      <c r="B60" s="336" t="s">
        <v>80</v>
      </c>
      <c r="C60" s="355"/>
      <c r="D60" s="392"/>
      <c r="E60" s="392"/>
      <c r="F60" s="392"/>
      <c r="G60" s="392"/>
      <c r="H60" s="392"/>
      <c r="I60" s="392"/>
      <c r="J60" s="392"/>
      <c r="K60" s="392"/>
      <c r="L60" s="357"/>
    </row>
    <row r="61" spans="1:12" ht="12.75">
      <c r="A61" s="343"/>
      <c r="B61" s="351"/>
      <c r="C61" s="351"/>
      <c r="D61" s="351"/>
      <c r="E61" s="490"/>
      <c r="F61" s="491"/>
      <c r="G61" s="486"/>
      <c r="H61" s="487"/>
      <c r="I61" s="487"/>
      <c r="J61" s="259"/>
      <c r="K61" s="148"/>
      <c r="L61" s="359"/>
    </row>
    <row r="62" spans="1:12" ht="12.75">
      <c r="A62" s="393"/>
      <c r="B62" s="161" t="s">
        <v>75</v>
      </c>
      <c r="C62" s="361" t="s">
        <v>19</v>
      </c>
      <c r="D62" s="161" t="s">
        <v>20</v>
      </c>
      <c r="E62" s="489" t="s">
        <v>23</v>
      </c>
      <c r="F62" s="489"/>
      <c r="G62" s="488" t="s">
        <v>24</v>
      </c>
      <c r="H62" s="489"/>
      <c r="I62" s="489"/>
      <c r="J62" s="161" t="s">
        <v>25</v>
      </c>
      <c r="K62" s="161" t="s">
        <v>26</v>
      </c>
      <c r="L62" s="382"/>
    </row>
    <row r="63" spans="1:12" ht="12.75">
      <c r="A63" s="343"/>
      <c r="B63" s="394" t="str">
        <f>'Operating Pro-Forma'!A7</f>
        <v>HOME Rents</v>
      </c>
      <c r="C63" s="395">
        <f>'Operating Pro-Forma'!B7</f>
        <v>0</v>
      </c>
      <c r="D63" s="396">
        <f>'Operating Pro-Forma'!C7</f>
        <v>0</v>
      </c>
      <c r="E63" s="485">
        <f>'Operating Pro-Forma'!F7</f>
        <v>0</v>
      </c>
      <c r="F63" s="485"/>
      <c r="G63" s="485">
        <f>'Operating Pro-Forma'!K7</f>
        <v>0</v>
      </c>
      <c r="H63" s="485"/>
      <c r="I63" s="485"/>
      <c r="J63" s="363">
        <f>'Operating Pro-Forma'!P7</f>
        <v>0</v>
      </c>
      <c r="K63" s="363">
        <f>'Operating Pro-Forma'!AE7</f>
        <v>0</v>
      </c>
      <c r="L63" s="382"/>
    </row>
    <row r="64" spans="1:12" ht="12.75">
      <c r="A64" s="343"/>
      <c r="B64" s="394" t="str">
        <f>'Operating Pro-Forma'!A8</f>
        <v>Market Rents</v>
      </c>
      <c r="C64" s="395">
        <f>'Operating Pro-Forma'!B8</f>
        <v>0</v>
      </c>
      <c r="D64" s="396">
        <f>'Operating Pro-Forma'!C8</f>
        <v>0</v>
      </c>
      <c r="E64" s="485">
        <f>'Operating Pro-Forma'!F8</f>
        <v>0</v>
      </c>
      <c r="F64" s="485"/>
      <c r="G64" s="485">
        <f>'Operating Pro-Forma'!K8</f>
        <v>0</v>
      </c>
      <c r="H64" s="485"/>
      <c r="I64" s="485"/>
      <c r="J64" s="363">
        <f>'Operating Pro-Forma'!P8</f>
        <v>0</v>
      </c>
      <c r="K64" s="363">
        <f>'Operating Pro-Forma'!AE8</f>
        <v>0</v>
      </c>
      <c r="L64" s="382"/>
    </row>
    <row r="65" spans="1:12" ht="12.75">
      <c r="A65" s="343"/>
      <c r="B65" s="394" t="str">
        <f>'Operating Pro-Forma'!A9</f>
        <v>"Other" Affordable Rents</v>
      </c>
      <c r="C65" s="395">
        <f>'Operating Pro-Forma'!B9</f>
        <v>0</v>
      </c>
      <c r="D65" s="396">
        <f>'Operating Pro-Forma'!C9</f>
        <v>0</v>
      </c>
      <c r="E65" s="485">
        <f>'Operating Pro-Forma'!F9</f>
        <v>0</v>
      </c>
      <c r="F65" s="485"/>
      <c r="G65" s="485">
        <f>'Operating Pro-Forma'!K9</f>
        <v>0</v>
      </c>
      <c r="H65" s="485"/>
      <c r="I65" s="485"/>
      <c r="J65" s="363">
        <f>'Operating Pro-Forma'!P9</f>
        <v>0</v>
      </c>
      <c r="K65" s="363">
        <f>'Operating Pro-Forma'!AE9</f>
        <v>0</v>
      </c>
      <c r="L65" s="382"/>
    </row>
    <row r="66" spans="1:12" ht="12.75">
      <c r="A66" s="343"/>
      <c r="B66" s="368" t="str">
        <f>'Operating Pro-Forma'!A10</f>
        <v>Gross Potential Rent </v>
      </c>
      <c r="C66" s="397">
        <f>'Operating Pro-Forma'!B10</f>
        <v>0</v>
      </c>
      <c r="D66" s="370">
        <f>'Operating Pro-Forma'!C10</f>
        <v>0</v>
      </c>
      <c r="E66" s="484">
        <f>'Operating Pro-Forma'!F10</f>
        <v>0</v>
      </c>
      <c r="F66" s="485"/>
      <c r="G66" s="484">
        <f>'Operating Pro-Forma'!K10</f>
        <v>0</v>
      </c>
      <c r="H66" s="485"/>
      <c r="I66" s="485"/>
      <c r="J66" s="369">
        <f>'Operating Pro-Forma'!P10</f>
        <v>0</v>
      </c>
      <c r="K66" s="369">
        <f>'Operating Pro-Forma'!AE10</f>
        <v>0</v>
      </c>
      <c r="L66" s="382"/>
    </row>
    <row r="67" spans="1:12" ht="12.75">
      <c r="A67" s="343"/>
      <c r="B67" s="394" t="str">
        <f>'Operating Pro-Forma'!A13</f>
        <v>Vacancy Loss</v>
      </c>
      <c r="C67" s="395">
        <f>'Operating Pro-Forma'!B13</f>
        <v>0</v>
      </c>
      <c r="D67" s="396">
        <f>'Operating Pro-Forma'!C13</f>
        <v>0</v>
      </c>
      <c r="E67" s="485">
        <f>'Operating Pro-Forma'!F13</f>
        <v>0</v>
      </c>
      <c r="F67" s="485"/>
      <c r="G67" s="485">
        <f>'Operating Pro-Forma'!K13</f>
        <v>0</v>
      </c>
      <c r="H67" s="485"/>
      <c r="I67" s="485"/>
      <c r="J67" s="363">
        <f>'Operating Pro-Forma'!P13</f>
        <v>0</v>
      </c>
      <c r="K67" s="363">
        <f>'Operating Pro-Forma'!AE13</f>
        <v>0</v>
      </c>
      <c r="L67" s="382"/>
    </row>
    <row r="68" spans="1:12" ht="12.75">
      <c r="A68" s="343"/>
      <c r="B68" s="394" t="str">
        <f>'Operating Pro-Forma'!A14</f>
        <v>Other Revenue</v>
      </c>
      <c r="C68" s="395">
        <f>'Operating Pro-Forma'!B14</f>
        <v>0</v>
      </c>
      <c r="D68" s="396">
        <f>'Operating Pro-Forma'!C14</f>
        <v>0</v>
      </c>
      <c r="E68" s="485">
        <f>'Operating Pro-Forma'!F14</f>
        <v>0</v>
      </c>
      <c r="F68" s="485"/>
      <c r="G68" s="485">
        <f>'Operating Pro-Forma'!K14</f>
        <v>0</v>
      </c>
      <c r="H68" s="485"/>
      <c r="I68" s="485"/>
      <c r="J68" s="363">
        <f>'Operating Pro-Forma'!P14</f>
        <v>0</v>
      </c>
      <c r="K68" s="363">
        <f>'Operating Pro-Forma'!AE14</f>
        <v>0</v>
      </c>
      <c r="L68" s="382"/>
    </row>
    <row r="69" spans="1:12" ht="12.75">
      <c r="A69" s="343"/>
      <c r="B69" s="368" t="str">
        <f>'Operating Pro-Forma'!A15</f>
        <v>Effective Gross Income</v>
      </c>
      <c r="C69" s="397">
        <f>'Operating Pro-Forma'!B15</f>
        <v>0</v>
      </c>
      <c r="D69" s="370">
        <f>'Operating Pro-Forma'!C15</f>
        <v>0</v>
      </c>
      <c r="E69" s="484">
        <f>'Operating Pro-Forma'!F15</f>
        <v>0</v>
      </c>
      <c r="F69" s="485"/>
      <c r="G69" s="484">
        <f>'Operating Pro-Forma'!K15</f>
        <v>0</v>
      </c>
      <c r="H69" s="485"/>
      <c r="I69" s="485"/>
      <c r="J69" s="369">
        <f>'Operating Pro-Forma'!P15</f>
        <v>0</v>
      </c>
      <c r="K69" s="369">
        <f>'Operating Pro-Forma'!AE15</f>
        <v>0</v>
      </c>
      <c r="L69" s="382"/>
    </row>
    <row r="70" spans="1:12" ht="12.75">
      <c r="A70" s="343"/>
      <c r="B70" s="394" t="str">
        <f>'Operating Pro-Forma'!A23</f>
        <v>Total Expenses</v>
      </c>
      <c r="C70" s="395">
        <f>'Operating Pro-Forma'!B23</f>
        <v>0</v>
      </c>
      <c r="D70" s="396">
        <f>'Operating Pro-Forma'!C23</f>
        <v>0</v>
      </c>
      <c r="E70" s="485">
        <f>'Operating Pro-Forma'!F23</f>
        <v>0</v>
      </c>
      <c r="F70" s="485"/>
      <c r="G70" s="485">
        <f>'Operating Pro-Forma'!K23</f>
        <v>0</v>
      </c>
      <c r="H70" s="485"/>
      <c r="I70" s="485"/>
      <c r="J70" s="363">
        <f>'Operating Pro-Forma'!P23</f>
        <v>0</v>
      </c>
      <c r="K70" s="363">
        <f>'Operating Pro-Forma'!AE23</f>
        <v>0</v>
      </c>
      <c r="L70" s="382"/>
    </row>
    <row r="71" spans="1:12" ht="12.75">
      <c r="A71" s="343"/>
      <c r="B71" s="368" t="str">
        <f>'Operating Pro-Forma'!A24</f>
        <v>Net Operating Income</v>
      </c>
      <c r="C71" s="397">
        <f>'Operating Pro-Forma'!B24</f>
        <v>0</v>
      </c>
      <c r="D71" s="370">
        <f>'Operating Pro-Forma'!C24</f>
        <v>0</v>
      </c>
      <c r="E71" s="484">
        <f>'Operating Pro-Forma'!F24</f>
        <v>0</v>
      </c>
      <c r="F71" s="485"/>
      <c r="G71" s="484">
        <f>'Operating Pro-Forma'!K24</f>
        <v>0</v>
      </c>
      <c r="H71" s="485"/>
      <c r="I71" s="485"/>
      <c r="J71" s="369">
        <f>'Operating Pro-Forma'!P24</f>
        <v>0</v>
      </c>
      <c r="K71" s="369">
        <f>'Operating Pro-Forma'!AE24</f>
        <v>0</v>
      </c>
      <c r="L71" s="382"/>
    </row>
    <row r="72" spans="1:12" ht="12.75">
      <c r="A72" s="343"/>
      <c r="B72" s="386" t="s">
        <v>76</v>
      </c>
      <c r="C72" s="398">
        <f>SUM('Operating Pro-Forma'!B27:B29)</f>
        <v>0</v>
      </c>
      <c r="D72" s="399">
        <f>SUM('Operating Pro-Forma'!C27:C29)</f>
        <v>0</v>
      </c>
      <c r="E72" s="485">
        <f>SUM('Operating Pro-Forma'!F27:F29)</f>
        <v>0</v>
      </c>
      <c r="F72" s="485"/>
      <c r="G72" s="485">
        <f>SUM('Operating Pro-Forma'!K27:K29)</f>
        <v>0</v>
      </c>
      <c r="H72" s="485"/>
      <c r="I72" s="485"/>
      <c r="J72" s="363">
        <f>SUM('Operating Pro-Forma'!P27:P29)</f>
        <v>0</v>
      </c>
      <c r="K72" s="363">
        <f>SUM('Operating Pro-Forma'!AE27:AE29)</f>
        <v>0</v>
      </c>
      <c r="L72" s="382"/>
    </row>
    <row r="73" spans="1:12" ht="12.75">
      <c r="A73" s="343"/>
      <c r="B73" s="368" t="s">
        <v>77</v>
      </c>
      <c r="C73" s="397">
        <f>'Operating Pro-Forma'!B35</f>
        <v>0</v>
      </c>
      <c r="D73" s="370">
        <f>'Operating Pro-Forma'!C35</f>
        <v>0</v>
      </c>
      <c r="E73" s="484">
        <f>'Operating Pro-Forma'!F35</f>
        <v>0</v>
      </c>
      <c r="F73" s="485"/>
      <c r="G73" s="484">
        <f>'Operating Pro-Forma'!K35</f>
        <v>0</v>
      </c>
      <c r="H73" s="485"/>
      <c r="I73" s="485"/>
      <c r="J73" s="369">
        <f>'Operating Pro-Forma'!P35</f>
        <v>0</v>
      </c>
      <c r="K73" s="369">
        <f>'Operating Pro-Forma'!AE35</f>
        <v>0</v>
      </c>
      <c r="L73" s="382"/>
    </row>
    <row r="74" spans="1:12" ht="13.5" thickBot="1">
      <c r="A74" s="345"/>
      <c r="B74" s="349"/>
      <c r="C74" s="349"/>
      <c r="D74" s="377"/>
      <c r="E74" s="377"/>
      <c r="F74" s="377"/>
      <c r="G74" s="377"/>
      <c r="H74" s="377"/>
      <c r="I74" s="377"/>
      <c r="J74" s="377"/>
      <c r="K74" s="377"/>
      <c r="L74" s="378"/>
    </row>
    <row r="75" spans="1:12" ht="13.5" thickBot="1">
      <c r="A75" s="351"/>
      <c r="B75" s="341"/>
      <c r="C75" s="341"/>
      <c r="D75" s="341"/>
      <c r="E75" s="341"/>
      <c r="F75" s="259"/>
      <c r="G75" s="259"/>
      <c r="H75" s="259"/>
      <c r="I75" s="259"/>
      <c r="J75" s="259"/>
      <c r="K75" s="148"/>
      <c r="L75" s="148"/>
    </row>
    <row r="76" spans="1:12" ht="12.75">
      <c r="A76" s="335"/>
      <c r="B76" s="336" t="s">
        <v>81</v>
      </c>
      <c r="C76" s="355"/>
      <c r="D76" s="392"/>
      <c r="E76" s="392"/>
      <c r="F76" s="392"/>
      <c r="G76" s="392"/>
      <c r="H76" s="392"/>
      <c r="I76" s="392"/>
      <c r="J76" s="392"/>
      <c r="K76" s="392"/>
      <c r="L76" s="357"/>
    </row>
    <row r="77" spans="1:12" ht="12.75">
      <c r="A77" s="343"/>
      <c r="B77" s="351"/>
      <c r="C77" s="351"/>
      <c r="D77" s="351"/>
      <c r="E77" s="490"/>
      <c r="F77" s="491"/>
      <c r="G77" s="486"/>
      <c r="H77" s="487"/>
      <c r="I77" s="487"/>
      <c r="J77" s="259"/>
      <c r="K77" s="148"/>
      <c r="L77" s="359"/>
    </row>
    <row r="78" spans="1:12" ht="12.75">
      <c r="A78" s="343"/>
      <c r="B78" s="161" t="s">
        <v>83</v>
      </c>
      <c r="C78" s="361" t="s">
        <v>19</v>
      </c>
      <c r="D78" s="161" t="s">
        <v>20</v>
      </c>
      <c r="E78" s="489" t="s">
        <v>23</v>
      </c>
      <c r="F78" s="489"/>
      <c r="G78" s="488" t="s">
        <v>24</v>
      </c>
      <c r="H78" s="489"/>
      <c r="I78" s="489"/>
      <c r="J78" s="161" t="s">
        <v>25</v>
      </c>
      <c r="K78" s="161" t="s">
        <v>26</v>
      </c>
      <c r="L78" s="382"/>
    </row>
    <row r="79" spans="1:12" ht="12.75">
      <c r="A79" s="343"/>
      <c r="B79" s="368" t="s">
        <v>27</v>
      </c>
      <c r="C79" s="400">
        <f>'Operating Pro-Forma'!B40</f>
        <v>0</v>
      </c>
      <c r="D79" s="400">
        <f>'Operating Pro-Forma'!C40</f>
        <v>0</v>
      </c>
      <c r="E79" s="499">
        <f>'Operating Pro-Forma'!F40</f>
        <v>0</v>
      </c>
      <c r="F79" s="499"/>
      <c r="G79" s="499">
        <f>'Operating Pro-Forma'!K40</f>
        <v>0</v>
      </c>
      <c r="H79" s="499"/>
      <c r="I79" s="499"/>
      <c r="J79" s="400">
        <f>'Operating Pro-Forma'!P40</f>
        <v>0</v>
      </c>
      <c r="K79" s="400">
        <f>'Operating Pro-Forma'!AE40</f>
        <v>0</v>
      </c>
      <c r="L79" s="382"/>
    </row>
    <row r="80" spans="1:12" ht="12.75">
      <c r="A80" s="343"/>
      <c r="B80" s="401"/>
      <c r="C80" s="402"/>
      <c r="D80" s="403"/>
      <c r="E80" s="403"/>
      <c r="F80" s="403"/>
      <c r="G80" s="403"/>
      <c r="H80" s="403"/>
      <c r="I80" s="403"/>
      <c r="J80" s="403"/>
      <c r="K80" s="403"/>
      <c r="L80" s="382"/>
    </row>
    <row r="81" spans="1:12" ht="12.75">
      <c r="A81" s="343"/>
      <c r="B81" s="404" t="str">
        <f>'Operating Pro-Forma'!B45</f>
        <v>IRR (Year 1 through sale of project)</v>
      </c>
      <c r="C81" s="405" t="str">
        <f>'Operating Pro-Forma'!E45</f>
        <v>no investment</v>
      </c>
      <c r="D81" s="403"/>
      <c r="E81" s="403"/>
      <c r="F81" s="403"/>
      <c r="G81" s="403"/>
      <c r="H81" s="403"/>
      <c r="I81" s="403"/>
      <c r="J81" s="403"/>
      <c r="K81" s="403"/>
      <c r="L81" s="382"/>
    </row>
    <row r="82" spans="1:12" ht="13.5" thickBot="1">
      <c r="A82" s="345"/>
      <c r="B82" s="349"/>
      <c r="C82" s="349"/>
      <c r="D82" s="377"/>
      <c r="E82" s="377"/>
      <c r="F82" s="377"/>
      <c r="G82" s="377"/>
      <c r="H82" s="377"/>
      <c r="I82" s="377"/>
      <c r="J82" s="377"/>
      <c r="K82" s="377"/>
      <c r="L82" s="378"/>
    </row>
    <row r="83" ht="12.75"/>
    <row r="84" ht="12.75" hidden="1"/>
    <row r="85" ht="12.75" hidden="1"/>
    <row r="86" ht="12.75" hidden="1"/>
    <row r="87" ht="12.75" hidden="1"/>
    <row r="88" ht="12.75" hidden="1"/>
    <row r="89" ht="12.75" hidden="1"/>
  </sheetData>
  <sheetProtection sheet="1" objects="1" scenarios="1"/>
  <mergeCells count="52">
    <mergeCell ref="E79:F79"/>
    <mergeCell ref="G79:I79"/>
    <mergeCell ref="E77:F77"/>
    <mergeCell ref="G77:I77"/>
    <mergeCell ref="E78:F78"/>
    <mergeCell ref="G78:I78"/>
    <mergeCell ref="C7:H7"/>
    <mergeCell ref="C8:H8"/>
    <mergeCell ref="C9:H9"/>
    <mergeCell ref="C3:H3"/>
    <mergeCell ref="C4:H4"/>
    <mergeCell ref="C5:H5"/>
    <mergeCell ref="C6:H6"/>
    <mergeCell ref="E62:F62"/>
    <mergeCell ref="E61:F61"/>
    <mergeCell ref="G63:I63"/>
    <mergeCell ref="E14:F14"/>
    <mergeCell ref="E15:F15"/>
    <mergeCell ref="E16:F16"/>
    <mergeCell ref="E17:F17"/>
    <mergeCell ref="E26:F26"/>
    <mergeCell ref="E19:F19"/>
    <mergeCell ref="E20:F20"/>
    <mergeCell ref="E73:F73"/>
    <mergeCell ref="E66:F66"/>
    <mergeCell ref="E67:F67"/>
    <mergeCell ref="E68:F68"/>
    <mergeCell ref="E69:F69"/>
    <mergeCell ref="E71:F71"/>
    <mergeCell ref="E72:F72"/>
    <mergeCell ref="E70:F70"/>
    <mergeCell ref="E63:F63"/>
    <mergeCell ref="E64:F64"/>
    <mergeCell ref="E65:F65"/>
    <mergeCell ref="G65:I65"/>
    <mergeCell ref="G66:I66"/>
    <mergeCell ref="G71:I71"/>
    <mergeCell ref="G61:I61"/>
    <mergeCell ref="G62:I62"/>
    <mergeCell ref="G64:I64"/>
    <mergeCell ref="G73:I73"/>
    <mergeCell ref="G67:I67"/>
    <mergeCell ref="G68:I68"/>
    <mergeCell ref="G69:I69"/>
    <mergeCell ref="G70:I70"/>
    <mergeCell ref="G72:I72"/>
    <mergeCell ref="E24:F24"/>
    <mergeCell ref="E25:F25"/>
    <mergeCell ref="E18:F18"/>
    <mergeCell ref="E22:F22"/>
    <mergeCell ref="E23:F23"/>
    <mergeCell ref="E21:F21"/>
  </mergeCells>
  <printOptions/>
  <pageMargins left="0.5" right="0.5" top="1" bottom="1" header="0.5" footer="0.5"/>
  <pageSetup fitToHeight="1" fitToWidth="1" horizontalDpi="600" verticalDpi="600" orientation="portrait" scale="58" r:id="rId1"/>
  <headerFooter alignWithMargins="0">
    <oddHeader>&amp;L&amp;F&amp;R&amp;A</oddHeader>
    <oddFooter>&amp;LPage &amp;P of &amp;N&amp;RPrinted &amp;D</oddFooter>
  </headerFooter>
  <rowBreaks count="2" manualBreakCount="2">
    <brk id="29" max="11" man="1"/>
    <brk id="58" max="255" man="1"/>
  </rowBreaks>
</worksheet>
</file>

<file path=xl/worksheets/sheet2.xml><?xml version="1.0" encoding="utf-8"?>
<worksheet xmlns="http://schemas.openxmlformats.org/spreadsheetml/2006/main" xmlns:r="http://schemas.openxmlformats.org/officeDocument/2006/relationships">
  <sheetPr codeName="Sheet2"/>
  <dimension ref="A1:X58"/>
  <sheetViews>
    <sheetView showGridLines="0" zoomScale="80" zoomScaleNormal="80" workbookViewId="0" topLeftCell="A1">
      <selection activeCell="A34" sqref="A34:D34"/>
    </sheetView>
  </sheetViews>
  <sheetFormatPr defaultColWidth="9.140625" defaultRowHeight="15" customHeight="1" zeroHeight="1"/>
  <cols>
    <col min="1" max="7" width="15.7109375" style="4" customWidth="1"/>
    <col min="8" max="8" width="18.8515625" style="4" customWidth="1"/>
    <col min="9" max="16384" width="16.8515625" style="4" hidden="1" customWidth="1"/>
  </cols>
  <sheetData>
    <row r="1" spans="1:7" ht="72.75" customHeight="1">
      <c r="A1" s="412" t="s">
        <v>230</v>
      </c>
      <c r="B1" s="413"/>
      <c r="C1" s="413"/>
      <c r="D1" s="414"/>
      <c r="E1" s="441" t="s">
        <v>70</v>
      </c>
      <c r="F1" s="87"/>
      <c r="G1" s="27"/>
    </row>
    <row r="2" spans="1:7" ht="6.75" customHeight="1">
      <c r="A2" s="88"/>
      <c r="B2" s="88"/>
      <c r="C2" s="88"/>
      <c r="D2" s="88"/>
      <c r="E2" s="441"/>
      <c r="F2" s="86"/>
      <c r="G2" s="5"/>
    </row>
    <row r="3" spans="1:7" ht="15" customHeight="1">
      <c r="A3" s="89" t="s">
        <v>231</v>
      </c>
      <c r="B3" s="88"/>
      <c r="C3" s="88"/>
      <c r="D3" s="88"/>
      <c r="E3" s="90"/>
      <c r="F3" s="86"/>
      <c r="G3" s="5"/>
    </row>
    <row r="4" spans="1:7" ht="15" customHeight="1">
      <c r="A4" s="88"/>
      <c r="B4" s="88"/>
      <c r="C4" s="88"/>
      <c r="D4" s="88"/>
      <c r="E4" s="90"/>
      <c r="F4" s="86"/>
      <c r="G4" s="5"/>
    </row>
    <row r="5" spans="1:23" ht="15" customHeight="1">
      <c r="A5" s="91" t="s">
        <v>67</v>
      </c>
      <c r="B5" s="91"/>
      <c r="C5" s="91"/>
      <c r="D5" s="91"/>
      <c r="E5" s="92"/>
      <c r="F5" s="86"/>
      <c r="G5" s="5"/>
      <c r="H5" s="5"/>
      <c r="I5" s="5"/>
      <c r="J5" s="5"/>
      <c r="K5" s="5"/>
      <c r="L5" s="5"/>
      <c r="M5" s="5"/>
      <c r="N5" s="5"/>
      <c r="O5" s="5"/>
      <c r="P5" s="5"/>
      <c r="Q5" s="5"/>
      <c r="R5" s="5"/>
      <c r="S5" s="5"/>
      <c r="T5" s="5"/>
      <c r="U5" s="5"/>
      <c r="V5" s="5"/>
      <c r="W5" s="5"/>
    </row>
    <row r="6" spans="1:20" ht="15" customHeight="1">
      <c r="A6" s="442" t="s">
        <v>382</v>
      </c>
      <c r="B6" s="442"/>
      <c r="C6" s="93">
        <v>0</v>
      </c>
      <c r="D6" s="86"/>
      <c r="E6" s="86"/>
      <c r="F6" s="86"/>
      <c r="G6" s="5"/>
      <c r="H6" s="5"/>
      <c r="I6" s="5"/>
      <c r="J6" s="5"/>
      <c r="K6" s="5"/>
      <c r="L6" s="5"/>
      <c r="M6" s="5"/>
      <c r="N6" s="5"/>
      <c r="O6" s="5"/>
      <c r="P6" s="5"/>
      <c r="Q6" s="5"/>
      <c r="R6" s="5"/>
      <c r="S6" s="5"/>
      <c r="T6" s="5"/>
    </row>
    <row r="7" spans="1:20" ht="15" customHeight="1">
      <c r="A7" s="442" t="s">
        <v>32</v>
      </c>
      <c r="B7" s="442"/>
      <c r="C7" s="93">
        <v>0</v>
      </c>
      <c r="D7" s="86"/>
      <c r="E7" s="86"/>
      <c r="F7" s="86"/>
      <c r="G7" s="5"/>
      <c r="H7" s="5"/>
      <c r="I7" s="5"/>
      <c r="J7" s="5"/>
      <c r="K7" s="5"/>
      <c r="L7" s="5"/>
      <c r="M7" s="5"/>
      <c r="N7" s="5"/>
      <c r="O7" s="5"/>
      <c r="P7" s="5"/>
      <c r="Q7" s="5"/>
      <c r="R7" s="5"/>
      <c r="S7" s="5"/>
      <c r="T7" s="5"/>
    </row>
    <row r="8" spans="1:20" ht="15" customHeight="1">
      <c r="A8" s="442" t="s">
        <v>33</v>
      </c>
      <c r="B8" s="442"/>
      <c r="C8" s="93">
        <v>0</v>
      </c>
      <c r="D8" s="86"/>
      <c r="E8" s="86"/>
      <c r="F8" s="86"/>
      <c r="G8" s="5"/>
      <c r="H8" s="5"/>
      <c r="I8" s="5"/>
      <c r="J8" s="5"/>
      <c r="K8" s="5"/>
      <c r="L8" s="5"/>
      <c r="M8" s="5"/>
      <c r="N8" s="5"/>
      <c r="O8" s="5"/>
      <c r="P8" s="5"/>
      <c r="Q8" s="5"/>
      <c r="R8" s="5"/>
      <c r="S8" s="5"/>
      <c r="T8" s="5"/>
    </row>
    <row r="9" spans="1:20" ht="15" customHeight="1">
      <c r="A9" s="442" t="s">
        <v>34</v>
      </c>
      <c r="B9" s="442"/>
      <c r="C9" s="93">
        <v>0</v>
      </c>
      <c r="D9" s="86"/>
      <c r="E9" s="86"/>
      <c r="F9" s="86"/>
      <c r="G9" s="5"/>
      <c r="H9" s="5"/>
      <c r="I9" s="5"/>
      <c r="J9" s="5"/>
      <c r="K9" s="5"/>
      <c r="L9" s="5"/>
      <c r="M9" s="5"/>
      <c r="N9" s="5"/>
      <c r="O9" s="5"/>
      <c r="P9" s="5"/>
      <c r="Q9" s="5"/>
      <c r="R9" s="5"/>
      <c r="S9" s="5"/>
      <c r="T9" s="5"/>
    </row>
    <row r="10" spans="1:20" ht="15" customHeight="1">
      <c r="A10" s="442" t="s">
        <v>35</v>
      </c>
      <c r="B10" s="442"/>
      <c r="C10" s="93">
        <v>0</v>
      </c>
      <c r="D10" s="86"/>
      <c r="E10" s="86"/>
      <c r="F10" s="86"/>
      <c r="G10" s="5"/>
      <c r="H10" s="5"/>
      <c r="I10" s="5"/>
      <c r="J10" s="5"/>
      <c r="K10" s="5"/>
      <c r="L10" s="5"/>
      <c r="M10" s="5"/>
      <c r="N10" s="5"/>
      <c r="O10" s="5"/>
      <c r="P10" s="5"/>
      <c r="Q10" s="5"/>
      <c r="R10" s="5"/>
      <c r="S10" s="5"/>
      <c r="T10" s="5"/>
    </row>
    <row r="11" spans="1:20" ht="15" customHeight="1">
      <c r="A11" s="442" t="s">
        <v>36</v>
      </c>
      <c r="B11" s="442"/>
      <c r="C11" s="93">
        <v>0</v>
      </c>
      <c r="D11" s="86"/>
      <c r="E11" s="86"/>
      <c r="F11" s="86"/>
      <c r="G11" s="5"/>
      <c r="H11" s="5"/>
      <c r="I11" s="5"/>
      <c r="J11" s="5"/>
      <c r="K11" s="5"/>
      <c r="L11" s="5"/>
      <c r="M11" s="5"/>
      <c r="N11" s="5"/>
      <c r="O11" s="5"/>
      <c r="P11" s="5"/>
      <c r="Q11" s="5"/>
      <c r="R11" s="5"/>
      <c r="S11" s="5"/>
      <c r="T11" s="5"/>
    </row>
    <row r="12" spans="1:23" ht="15" customHeight="1">
      <c r="A12" s="86"/>
      <c r="B12" s="86"/>
      <c r="C12" s="86"/>
      <c r="D12" s="86"/>
      <c r="E12" s="86"/>
      <c r="F12" s="86"/>
      <c r="G12" s="5"/>
      <c r="H12" s="5"/>
      <c r="I12" s="5"/>
      <c r="J12" s="5"/>
      <c r="K12" s="5"/>
      <c r="L12" s="5"/>
      <c r="M12" s="5"/>
      <c r="N12" s="5"/>
      <c r="O12" s="5"/>
      <c r="P12" s="5"/>
      <c r="Q12" s="5"/>
      <c r="R12" s="5"/>
      <c r="S12" s="5"/>
      <c r="T12" s="5"/>
      <c r="U12" s="5"/>
      <c r="V12" s="5"/>
      <c r="W12" s="5"/>
    </row>
    <row r="13" spans="1:23" ht="15" customHeight="1">
      <c r="A13" s="91" t="s">
        <v>237</v>
      </c>
      <c r="B13" s="91"/>
      <c r="C13" s="91"/>
      <c r="D13" s="91"/>
      <c r="E13" s="86"/>
      <c r="F13" s="86"/>
      <c r="G13" s="5"/>
      <c r="H13" s="5"/>
      <c r="I13" s="5"/>
      <c r="J13" s="5"/>
      <c r="K13" s="5"/>
      <c r="L13" s="5"/>
      <c r="M13" s="5"/>
      <c r="N13" s="5"/>
      <c r="O13" s="5"/>
      <c r="P13" s="5"/>
      <c r="Q13" s="5"/>
      <c r="R13" s="5"/>
      <c r="S13" s="5"/>
      <c r="T13" s="5"/>
      <c r="U13" s="5"/>
      <c r="V13" s="5"/>
      <c r="W13" s="5"/>
    </row>
    <row r="14" spans="1:20" s="8" customFormat="1" ht="15" customHeight="1">
      <c r="A14" s="94" t="s">
        <v>383</v>
      </c>
      <c r="B14" s="94" t="s">
        <v>48</v>
      </c>
      <c r="C14" s="94" t="s">
        <v>49</v>
      </c>
      <c r="D14" s="94" t="s">
        <v>50</v>
      </c>
      <c r="E14" s="94" t="s">
        <v>51</v>
      </c>
      <c r="F14" s="94" t="s">
        <v>52</v>
      </c>
      <c r="L14" s="5"/>
      <c r="M14" s="5"/>
      <c r="N14" s="5"/>
      <c r="O14" s="5"/>
      <c r="P14" s="5"/>
      <c r="Q14" s="5"/>
      <c r="R14" s="5"/>
      <c r="S14" s="5"/>
      <c r="T14" s="5"/>
    </row>
    <row r="15" spans="1:20" ht="15" customHeight="1">
      <c r="A15" s="95">
        <v>0</v>
      </c>
      <c r="B15" s="95">
        <v>0</v>
      </c>
      <c r="C15" s="95">
        <v>0</v>
      </c>
      <c r="D15" s="95">
        <v>0</v>
      </c>
      <c r="E15" s="95">
        <v>0</v>
      </c>
      <c r="F15" s="95">
        <v>0</v>
      </c>
      <c r="G15" s="9"/>
      <c r="H15" s="9"/>
      <c r="I15" s="9"/>
      <c r="L15" s="5"/>
      <c r="M15" s="5"/>
      <c r="N15" s="5"/>
      <c r="O15" s="5"/>
      <c r="P15" s="5"/>
      <c r="Q15" s="5"/>
      <c r="R15" s="5"/>
      <c r="S15" s="5"/>
      <c r="T15" s="5"/>
    </row>
    <row r="16" spans="1:24" ht="15" customHeight="1">
      <c r="A16" s="94" t="s">
        <v>384</v>
      </c>
      <c r="B16" s="94" t="s">
        <v>53</v>
      </c>
      <c r="C16" s="94" t="s">
        <v>54</v>
      </c>
      <c r="D16" s="94" t="s">
        <v>55</v>
      </c>
      <c r="E16" s="94" t="s">
        <v>56</v>
      </c>
      <c r="F16" s="94" t="s">
        <v>57</v>
      </c>
      <c r="G16" s="5"/>
      <c r="H16" s="5"/>
      <c r="I16" s="5"/>
      <c r="J16" s="5"/>
      <c r="K16" s="5"/>
      <c r="L16" s="5"/>
      <c r="M16" s="5"/>
      <c r="N16" s="5"/>
      <c r="O16" s="5"/>
      <c r="P16" s="5"/>
      <c r="Q16" s="5"/>
      <c r="R16" s="5"/>
      <c r="S16" s="5"/>
      <c r="T16" s="5"/>
      <c r="U16" s="5"/>
      <c r="V16" s="5"/>
      <c r="W16" s="5"/>
      <c r="X16" s="5"/>
    </row>
    <row r="17" spans="1:24" ht="15" customHeight="1">
      <c r="A17" s="95">
        <v>0</v>
      </c>
      <c r="B17" s="95">
        <v>0</v>
      </c>
      <c r="C17" s="95">
        <v>0</v>
      </c>
      <c r="D17" s="95">
        <v>0</v>
      </c>
      <c r="E17" s="95">
        <v>0</v>
      </c>
      <c r="F17" s="95">
        <v>0</v>
      </c>
      <c r="G17" s="5"/>
      <c r="H17" s="5"/>
      <c r="I17" s="5"/>
      <c r="J17" s="5"/>
      <c r="K17" s="5"/>
      <c r="L17" s="5"/>
      <c r="M17" s="5"/>
      <c r="N17" s="5"/>
      <c r="O17" s="5"/>
      <c r="P17" s="5"/>
      <c r="Q17" s="5"/>
      <c r="R17" s="5"/>
      <c r="S17" s="5"/>
      <c r="T17" s="5"/>
      <c r="U17" s="5"/>
      <c r="V17" s="5"/>
      <c r="W17" s="5"/>
      <c r="X17" s="5"/>
    </row>
    <row r="18" spans="1:23" s="16" customFormat="1" ht="15" customHeight="1">
      <c r="A18" s="96"/>
      <c r="B18" s="96"/>
      <c r="C18" s="96"/>
      <c r="D18" s="96"/>
      <c r="E18" s="96"/>
      <c r="F18" s="97"/>
      <c r="G18" s="15"/>
      <c r="H18" s="15"/>
      <c r="I18" s="15"/>
      <c r="J18" s="15"/>
      <c r="K18" s="15"/>
      <c r="L18" s="15"/>
      <c r="M18" s="15"/>
      <c r="N18" s="15"/>
      <c r="O18" s="15"/>
      <c r="P18" s="15"/>
      <c r="Q18" s="15"/>
      <c r="R18" s="15"/>
      <c r="S18" s="15"/>
      <c r="T18" s="15"/>
      <c r="U18" s="15"/>
      <c r="V18" s="15"/>
      <c r="W18" s="15"/>
    </row>
    <row r="19" spans="1:23" s="16" customFormat="1" ht="15" customHeight="1">
      <c r="A19" s="91" t="s">
        <v>238</v>
      </c>
      <c r="B19" s="96"/>
      <c r="C19" s="96"/>
      <c r="D19" s="96"/>
      <c r="E19" s="96"/>
      <c r="F19" s="97"/>
      <c r="G19" s="15"/>
      <c r="H19" s="15"/>
      <c r="I19" s="15"/>
      <c r="J19" s="15"/>
      <c r="K19" s="15"/>
      <c r="L19" s="15"/>
      <c r="M19" s="15"/>
      <c r="N19" s="15"/>
      <c r="O19" s="15"/>
      <c r="P19" s="15"/>
      <c r="Q19" s="15"/>
      <c r="R19" s="15"/>
      <c r="S19" s="15"/>
      <c r="T19" s="15"/>
      <c r="U19" s="15"/>
      <c r="V19" s="15"/>
      <c r="W19" s="15"/>
    </row>
    <row r="20" spans="1:20" s="8" customFormat="1" ht="15" customHeight="1">
      <c r="A20" s="94" t="s">
        <v>385</v>
      </c>
      <c r="B20" s="94" t="s">
        <v>87</v>
      </c>
      <c r="C20" s="94" t="s">
        <v>88</v>
      </c>
      <c r="D20" s="94" t="s">
        <v>89</v>
      </c>
      <c r="E20" s="94" t="s">
        <v>90</v>
      </c>
      <c r="F20" s="94" t="s">
        <v>91</v>
      </c>
      <c r="L20" s="5"/>
      <c r="M20" s="5"/>
      <c r="N20" s="5"/>
      <c r="O20" s="5"/>
      <c r="P20" s="5"/>
      <c r="Q20" s="5"/>
      <c r="R20" s="5"/>
      <c r="S20" s="5"/>
      <c r="T20" s="5"/>
    </row>
    <row r="21" spans="1:20" ht="15" customHeight="1">
      <c r="A21" s="95">
        <v>0</v>
      </c>
      <c r="B21" s="95">
        <v>0</v>
      </c>
      <c r="C21" s="95">
        <v>0</v>
      </c>
      <c r="D21" s="95">
        <v>0</v>
      </c>
      <c r="E21" s="95">
        <v>0</v>
      </c>
      <c r="F21" s="95">
        <v>0</v>
      </c>
      <c r="G21" s="9"/>
      <c r="H21" s="9"/>
      <c r="I21" s="9"/>
      <c r="L21" s="5"/>
      <c r="M21" s="5"/>
      <c r="N21" s="5"/>
      <c r="O21" s="5"/>
      <c r="P21" s="5"/>
      <c r="Q21" s="5"/>
      <c r="R21" s="5"/>
      <c r="S21" s="5"/>
      <c r="T21" s="5"/>
    </row>
    <row r="22" spans="1:23" ht="15" customHeight="1">
      <c r="A22" s="98"/>
      <c r="B22" s="98"/>
      <c r="C22" s="98"/>
      <c r="D22" s="98"/>
      <c r="E22" s="98"/>
      <c r="F22" s="98"/>
      <c r="G22" s="45"/>
      <c r="H22" s="5"/>
      <c r="I22" s="5"/>
      <c r="J22" s="5"/>
      <c r="K22" s="5"/>
      <c r="L22" s="5"/>
      <c r="M22" s="5"/>
      <c r="N22" s="5"/>
      <c r="O22" s="5"/>
      <c r="P22" s="5"/>
      <c r="Q22" s="5"/>
      <c r="R22" s="5"/>
      <c r="S22" s="5"/>
      <c r="T22" s="5"/>
      <c r="U22" s="5"/>
      <c r="V22" s="5"/>
      <c r="W22" s="5"/>
    </row>
    <row r="23" spans="1:23" ht="15" customHeight="1">
      <c r="A23" s="99" t="s">
        <v>43</v>
      </c>
      <c r="B23" s="99"/>
      <c r="C23" s="99"/>
      <c r="D23" s="99"/>
      <c r="E23" s="98"/>
      <c r="F23" s="98"/>
      <c r="G23" s="45"/>
      <c r="H23" s="5"/>
      <c r="I23" s="5"/>
      <c r="J23" s="5"/>
      <c r="K23" s="5"/>
      <c r="L23" s="5"/>
      <c r="M23" s="5"/>
      <c r="N23" s="5"/>
      <c r="O23" s="5"/>
      <c r="P23" s="5"/>
      <c r="Q23" s="5"/>
      <c r="R23" s="5"/>
      <c r="S23" s="5"/>
      <c r="T23" s="5"/>
      <c r="U23" s="5"/>
      <c r="V23" s="5"/>
      <c r="W23" s="5"/>
    </row>
    <row r="24" spans="1:24" ht="15.75" customHeight="1">
      <c r="A24" s="415" t="s">
        <v>414</v>
      </c>
      <c r="B24" s="415"/>
      <c r="C24" s="415"/>
      <c r="D24" s="99">
        <v>1</v>
      </c>
      <c r="E24" s="99"/>
      <c r="F24" s="98"/>
      <c r="G24" s="45"/>
      <c r="H24" s="5"/>
      <c r="I24" s="5"/>
      <c r="J24" s="5"/>
      <c r="K24" s="5"/>
      <c r="L24" s="5"/>
      <c r="M24" s="5"/>
      <c r="N24" s="5"/>
      <c r="O24" s="5"/>
      <c r="P24" s="5"/>
      <c r="Q24" s="5"/>
      <c r="R24" s="5"/>
      <c r="S24" s="5"/>
      <c r="T24" s="5"/>
      <c r="U24" s="5"/>
      <c r="V24" s="5"/>
      <c r="W24" s="5"/>
      <c r="X24" s="5"/>
    </row>
    <row r="25" spans="1:23" ht="15" customHeight="1" hidden="1">
      <c r="A25" s="98" t="s">
        <v>269</v>
      </c>
      <c r="B25" s="99"/>
      <c r="C25" s="99"/>
      <c r="D25" s="99"/>
      <c r="E25" s="98"/>
      <c r="F25" s="98"/>
      <c r="G25" s="45"/>
      <c r="H25" s="5"/>
      <c r="I25" s="5"/>
      <c r="J25" s="5"/>
      <c r="K25" s="5"/>
      <c r="L25" s="5"/>
      <c r="M25" s="5"/>
      <c r="N25" s="5"/>
      <c r="O25" s="5"/>
      <c r="P25" s="5"/>
      <c r="Q25" s="5"/>
      <c r="R25" s="5"/>
      <c r="S25" s="5"/>
      <c r="T25" s="5"/>
      <c r="U25" s="5"/>
      <c r="V25" s="5"/>
      <c r="W25" s="5"/>
    </row>
    <row r="26" spans="1:23" ht="15" customHeight="1" hidden="1">
      <c r="A26" s="98" t="s">
        <v>270</v>
      </c>
      <c r="B26" s="99"/>
      <c r="C26" s="99"/>
      <c r="D26" s="99"/>
      <c r="E26" s="98"/>
      <c r="F26" s="98"/>
      <c r="G26" s="45"/>
      <c r="H26" s="5"/>
      <c r="I26" s="5"/>
      <c r="J26" s="5"/>
      <c r="K26" s="5"/>
      <c r="L26" s="5"/>
      <c r="M26" s="5"/>
      <c r="N26" s="5"/>
      <c r="O26" s="5"/>
      <c r="P26" s="5"/>
      <c r="Q26" s="5"/>
      <c r="R26" s="5"/>
      <c r="S26" s="5"/>
      <c r="T26" s="5"/>
      <c r="U26" s="5"/>
      <c r="V26" s="5"/>
      <c r="W26" s="5"/>
    </row>
    <row r="27" spans="1:23" ht="15" customHeight="1" hidden="1">
      <c r="A27" s="98" t="s">
        <v>271</v>
      </c>
      <c r="B27" s="99"/>
      <c r="C27" s="99"/>
      <c r="D27" s="99"/>
      <c r="E27" s="98"/>
      <c r="F27" s="98"/>
      <c r="G27" s="45"/>
      <c r="H27" s="5"/>
      <c r="I27" s="5"/>
      <c r="J27" s="5"/>
      <c r="K27" s="5"/>
      <c r="L27" s="5"/>
      <c r="M27" s="5"/>
      <c r="N27" s="5"/>
      <c r="O27" s="5"/>
      <c r="P27" s="5"/>
      <c r="Q27" s="5"/>
      <c r="R27" s="5"/>
      <c r="S27" s="5"/>
      <c r="T27" s="5"/>
      <c r="U27" s="5"/>
      <c r="V27" s="5"/>
      <c r="W27" s="5"/>
    </row>
    <row r="28" spans="1:24" ht="15.75" customHeight="1">
      <c r="A28" s="415" t="s">
        <v>275</v>
      </c>
      <c r="B28" s="415"/>
      <c r="C28" s="415"/>
      <c r="D28" s="99">
        <v>1</v>
      </c>
      <c r="E28" s="99"/>
      <c r="F28" s="98"/>
      <c r="G28" s="45"/>
      <c r="H28" s="5"/>
      <c r="I28" s="5"/>
      <c r="J28" s="5"/>
      <c r="K28" s="5"/>
      <c r="L28" s="5"/>
      <c r="M28" s="5"/>
      <c r="N28" s="5"/>
      <c r="O28" s="5"/>
      <c r="P28" s="5"/>
      <c r="Q28" s="5"/>
      <c r="R28" s="5"/>
      <c r="S28" s="5"/>
      <c r="T28" s="5"/>
      <c r="U28" s="5"/>
      <c r="V28" s="5"/>
      <c r="W28" s="5"/>
      <c r="X28" s="5"/>
    </row>
    <row r="29" spans="1:23" ht="15" customHeight="1" hidden="1">
      <c r="A29" s="100" t="s">
        <v>272</v>
      </c>
      <c r="B29" s="100"/>
      <c r="C29" s="99"/>
      <c r="D29" s="99"/>
      <c r="E29" s="98"/>
      <c r="F29" s="98"/>
      <c r="G29" s="45"/>
      <c r="H29" s="5"/>
      <c r="I29" s="5"/>
      <c r="J29" s="5"/>
      <c r="K29" s="5"/>
      <c r="L29" s="5"/>
      <c r="M29" s="5"/>
      <c r="N29" s="5"/>
      <c r="O29" s="5"/>
      <c r="P29" s="5"/>
      <c r="Q29" s="5"/>
      <c r="R29" s="5"/>
      <c r="S29" s="5"/>
      <c r="T29" s="5"/>
      <c r="U29" s="5"/>
      <c r="V29" s="5"/>
      <c r="W29" s="5"/>
    </row>
    <row r="30" spans="1:23" ht="15" customHeight="1" hidden="1">
      <c r="A30" s="100" t="s">
        <v>273</v>
      </c>
      <c r="B30" s="100"/>
      <c r="C30" s="99"/>
      <c r="D30" s="99"/>
      <c r="E30" s="98"/>
      <c r="F30" s="98"/>
      <c r="G30" s="45"/>
      <c r="H30" s="5"/>
      <c r="I30" s="5"/>
      <c r="J30" s="5"/>
      <c r="K30" s="5"/>
      <c r="L30" s="5"/>
      <c r="M30" s="5"/>
      <c r="N30" s="5"/>
      <c r="O30" s="5"/>
      <c r="P30" s="5"/>
      <c r="Q30" s="5"/>
      <c r="R30" s="5"/>
      <c r="S30" s="5"/>
      <c r="T30" s="5"/>
      <c r="U30" s="5"/>
      <c r="V30" s="5"/>
      <c r="W30" s="5"/>
    </row>
    <row r="31" spans="1:23" ht="15" customHeight="1" hidden="1">
      <c r="A31" s="100" t="s">
        <v>274</v>
      </c>
      <c r="B31" s="100"/>
      <c r="C31" s="99"/>
      <c r="D31" s="99"/>
      <c r="E31" s="98"/>
      <c r="F31" s="98"/>
      <c r="G31" s="45"/>
      <c r="H31" s="5"/>
      <c r="I31" s="5"/>
      <c r="J31" s="5"/>
      <c r="K31" s="5"/>
      <c r="L31" s="5"/>
      <c r="M31" s="5"/>
      <c r="N31" s="5"/>
      <c r="O31" s="5"/>
      <c r="P31" s="5"/>
      <c r="Q31" s="5"/>
      <c r="R31" s="5"/>
      <c r="S31" s="5"/>
      <c r="T31" s="5"/>
      <c r="U31" s="5"/>
      <c r="V31" s="5"/>
      <c r="W31" s="5"/>
    </row>
    <row r="32" spans="1:23" ht="15" customHeight="1">
      <c r="A32" s="99"/>
      <c r="B32" s="99"/>
      <c r="C32" s="99"/>
      <c r="D32" s="99"/>
      <c r="E32" s="98"/>
      <c r="F32" s="98"/>
      <c r="G32" s="45"/>
      <c r="H32" s="5"/>
      <c r="I32" s="5"/>
      <c r="J32" s="5"/>
      <c r="K32" s="5"/>
      <c r="L32" s="5"/>
      <c r="M32" s="5"/>
      <c r="N32" s="5"/>
      <c r="O32" s="5"/>
      <c r="P32" s="5"/>
      <c r="Q32" s="5"/>
      <c r="R32" s="5"/>
      <c r="S32" s="5"/>
      <c r="T32" s="5"/>
      <c r="U32" s="5"/>
      <c r="V32" s="5"/>
      <c r="W32" s="5"/>
    </row>
    <row r="33" spans="1:19" ht="15" customHeight="1">
      <c r="A33" s="443" t="s">
        <v>245</v>
      </c>
      <c r="B33" s="416"/>
      <c r="C33" s="416"/>
      <c r="D33" s="417"/>
      <c r="E33" s="101">
        <f>IF(D24=2,15,IF(D24=3,20,IF(D28=1,5,IF(D28=2,10,15))))</f>
        <v>5</v>
      </c>
      <c r="F33" s="86" t="s">
        <v>276</v>
      </c>
      <c r="G33" s="5"/>
      <c r="H33" s="5"/>
      <c r="I33" s="5"/>
      <c r="J33" s="5"/>
      <c r="K33" s="5"/>
      <c r="L33" s="5"/>
      <c r="M33" s="5"/>
      <c r="N33" s="5"/>
      <c r="O33" s="5"/>
      <c r="P33" s="5"/>
      <c r="Q33" s="5"/>
      <c r="R33" s="5"/>
      <c r="S33" s="5"/>
    </row>
    <row r="34" spans="1:19" ht="15" customHeight="1">
      <c r="A34" s="443" t="s">
        <v>247</v>
      </c>
      <c r="B34" s="416"/>
      <c r="C34" s="416"/>
      <c r="D34" s="417"/>
      <c r="E34" s="102">
        <v>0</v>
      </c>
      <c r="F34" s="86" t="s">
        <v>278</v>
      </c>
      <c r="G34" s="5"/>
      <c r="H34" s="5"/>
      <c r="I34" s="5"/>
      <c r="J34" s="5"/>
      <c r="K34" s="5"/>
      <c r="L34" s="5"/>
      <c r="M34" s="5"/>
      <c r="N34" s="5"/>
      <c r="O34" s="5"/>
      <c r="P34" s="5"/>
      <c r="Q34" s="5"/>
      <c r="R34" s="5"/>
      <c r="S34" s="5"/>
    </row>
    <row r="35" spans="1:19" ht="15" customHeight="1">
      <c r="A35" s="443" t="s">
        <v>246</v>
      </c>
      <c r="B35" s="416"/>
      <c r="C35" s="416"/>
      <c r="D35" s="417"/>
      <c r="E35" s="101" t="str">
        <f>IF(E34=0,"need data",IF(E34&lt;E33,"no","yes"))</f>
        <v>need data</v>
      </c>
      <c r="F35" s="86"/>
      <c r="G35" s="5"/>
      <c r="H35" s="5"/>
      <c r="I35" s="5"/>
      <c r="J35" s="5"/>
      <c r="K35" s="5"/>
      <c r="L35" s="5"/>
      <c r="M35" s="5"/>
      <c r="N35" s="5"/>
      <c r="O35" s="5"/>
      <c r="P35" s="5"/>
      <c r="Q35" s="5"/>
      <c r="R35" s="5"/>
      <c r="S35" s="5"/>
    </row>
    <row r="36" spans="1:23" ht="15" customHeight="1">
      <c r="A36" s="86"/>
      <c r="B36" s="86"/>
      <c r="C36" s="86"/>
      <c r="D36" s="86"/>
      <c r="E36" s="86"/>
      <c r="F36" s="86"/>
      <c r="G36" s="5"/>
      <c r="H36" s="5"/>
      <c r="I36" s="5"/>
      <c r="J36" s="5"/>
      <c r="K36" s="5"/>
      <c r="L36" s="5"/>
      <c r="M36" s="5"/>
      <c r="N36" s="5"/>
      <c r="O36" s="5"/>
      <c r="P36" s="5"/>
      <c r="Q36" s="5"/>
      <c r="R36" s="5"/>
      <c r="S36" s="5"/>
      <c r="T36" s="5"/>
      <c r="U36" s="5"/>
      <c r="V36" s="5"/>
      <c r="W36" s="5"/>
    </row>
    <row r="37" spans="1:23" ht="15" customHeight="1">
      <c r="A37" s="89" t="s">
        <v>232</v>
      </c>
      <c r="B37" s="86"/>
      <c r="C37" s="86"/>
      <c r="D37" s="86"/>
      <c r="E37" s="86"/>
      <c r="F37" s="86"/>
      <c r="G37" s="5"/>
      <c r="H37" s="5"/>
      <c r="I37" s="5"/>
      <c r="J37" s="5"/>
      <c r="K37" s="5"/>
      <c r="L37" s="5"/>
      <c r="M37" s="5"/>
      <c r="N37" s="5"/>
      <c r="O37" s="5"/>
      <c r="P37" s="5"/>
      <c r="Q37" s="5"/>
      <c r="R37" s="5"/>
      <c r="S37" s="5"/>
      <c r="T37" s="5"/>
      <c r="U37" s="5"/>
      <c r="V37" s="5"/>
      <c r="W37" s="5"/>
    </row>
    <row r="38" spans="1:23" ht="15" customHeight="1">
      <c r="A38" s="89"/>
      <c r="B38" s="86"/>
      <c r="C38" s="86"/>
      <c r="D38" s="86"/>
      <c r="E38" s="86"/>
      <c r="F38" s="86"/>
      <c r="G38" s="5"/>
      <c r="H38" s="5"/>
      <c r="I38" s="5"/>
      <c r="J38" s="5"/>
      <c r="K38" s="5"/>
      <c r="L38" s="5"/>
      <c r="M38" s="5"/>
      <c r="N38" s="5"/>
      <c r="O38" s="5"/>
      <c r="P38" s="5"/>
      <c r="Q38" s="5"/>
      <c r="R38" s="5"/>
      <c r="S38" s="5"/>
      <c r="T38" s="5"/>
      <c r="U38" s="5"/>
      <c r="V38" s="5"/>
      <c r="W38" s="5"/>
    </row>
    <row r="39" spans="1:23" ht="15" customHeight="1">
      <c r="A39" s="410" t="s">
        <v>277</v>
      </c>
      <c r="B39" s="410"/>
      <c r="C39" s="410"/>
      <c r="D39" s="95" t="s">
        <v>376</v>
      </c>
      <c r="E39" s="86"/>
      <c r="F39" s="86"/>
      <c r="G39" s="5"/>
      <c r="H39" s="5"/>
      <c r="I39" s="5"/>
      <c r="J39" s="5"/>
      <c r="K39" s="5"/>
      <c r="L39" s="5"/>
      <c r="M39" s="5"/>
      <c r="N39" s="5"/>
      <c r="O39" s="5"/>
      <c r="P39" s="5"/>
      <c r="Q39" s="5"/>
      <c r="R39" s="5"/>
      <c r="S39" s="5"/>
      <c r="T39" s="5"/>
      <c r="U39" s="5"/>
      <c r="V39" s="5"/>
      <c r="W39" s="5"/>
    </row>
    <row r="40" spans="1:19" s="29" customFormat="1" ht="15" customHeight="1">
      <c r="A40" s="103"/>
      <c r="B40" s="103"/>
      <c r="C40" s="103"/>
      <c r="D40" s="103"/>
      <c r="E40" s="104"/>
      <c r="F40" s="103"/>
      <c r="G40" s="28"/>
      <c r="H40" s="28"/>
      <c r="I40" s="28"/>
      <c r="J40" s="28"/>
      <c r="K40" s="28"/>
      <c r="L40" s="28"/>
      <c r="M40" s="28"/>
      <c r="N40" s="28"/>
      <c r="O40" s="28"/>
      <c r="P40" s="28"/>
      <c r="Q40" s="28"/>
      <c r="R40" s="28"/>
      <c r="S40" s="28"/>
    </row>
    <row r="41" spans="1:23" ht="15" customHeight="1">
      <c r="A41" s="91" t="s">
        <v>235</v>
      </c>
      <c r="B41" s="91"/>
      <c r="C41" s="91"/>
      <c r="D41" s="91"/>
      <c r="E41" s="86"/>
      <c r="F41" s="86"/>
      <c r="G41" s="5"/>
      <c r="H41" s="5"/>
      <c r="I41" s="5"/>
      <c r="J41" s="5"/>
      <c r="K41" s="5"/>
      <c r="L41" s="5"/>
      <c r="M41" s="5"/>
      <c r="N41" s="5"/>
      <c r="O41" s="5"/>
      <c r="P41" s="5"/>
      <c r="Q41" s="5"/>
      <c r="R41" s="5"/>
      <c r="S41" s="5"/>
      <c r="T41" s="5"/>
      <c r="U41" s="5"/>
      <c r="V41" s="5"/>
      <c r="W41" s="5"/>
    </row>
    <row r="42" spans="1:20" s="8" customFormat="1" ht="15" customHeight="1">
      <c r="A42" s="94" t="s">
        <v>385</v>
      </c>
      <c r="B42" s="94" t="s">
        <v>87</v>
      </c>
      <c r="C42" s="94" t="s">
        <v>88</v>
      </c>
      <c r="D42" s="94" t="s">
        <v>89</v>
      </c>
      <c r="E42" s="94" t="s">
        <v>90</v>
      </c>
      <c r="F42" s="94" t="s">
        <v>91</v>
      </c>
      <c r="L42" s="5"/>
      <c r="M42" s="5"/>
      <c r="N42" s="5"/>
      <c r="O42" s="5"/>
      <c r="P42" s="5"/>
      <c r="Q42" s="5"/>
      <c r="R42" s="5"/>
      <c r="S42" s="5"/>
      <c r="T42" s="5"/>
    </row>
    <row r="43" spans="1:20" ht="15" customHeight="1">
      <c r="A43" s="95">
        <v>0</v>
      </c>
      <c r="B43" s="95">
        <v>0</v>
      </c>
      <c r="C43" s="95">
        <v>0</v>
      </c>
      <c r="D43" s="95">
        <v>0</v>
      </c>
      <c r="E43" s="95">
        <v>0</v>
      </c>
      <c r="F43" s="95">
        <v>0</v>
      </c>
      <c r="G43" s="9"/>
      <c r="H43" s="9"/>
      <c r="I43" s="9"/>
      <c r="L43" s="5"/>
      <c r="M43" s="5"/>
      <c r="N43" s="5"/>
      <c r="O43" s="5"/>
      <c r="P43" s="5"/>
      <c r="Q43" s="5"/>
      <c r="R43" s="5"/>
      <c r="S43" s="5"/>
      <c r="T43" s="5"/>
    </row>
    <row r="44" spans="1:23" s="16" customFormat="1" ht="15" customHeight="1">
      <c r="A44" s="96"/>
      <c r="B44" s="96"/>
      <c r="C44" s="96"/>
      <c r="D44" s="96"/>
      <c r="E44" s="96"/>
      <c r="F44" s="97"/>
      <c r="G44" s="15"/>
      <c r="H44" s="15"/>
      <c r="I44" s="15"/>
      <c r="J44" s="15"/>
      <c r="K44" s="15"/>
      <c r="L44" s="15"/>
      <c r="M44" s="15"/>
      <c r="N44" s="15"/>
      <c r="O44" s="15"/>
      <c r="P44" s="15"/>
      <c r="Q44" s="15"/>
      <c r="R44" s="15"/>
      <c r="S44" s="15"/>
      <c r="T44" s="15"/>
      <c r="U44" s="15"/>
      <c r="V44" s="15"/>
      <c r="W44" s="15"/>
    </row>
    <row r="45" spans="1:23" s="16" customFormat="1" ht="15" customHeight="1">
      <c r="A45" s="91" t="s">
        <v>236</v>
      </c>
      <c r="B45" s="96"/>
      <c r="C45" s="96"/>
      <c r="D45" s="96"/>
      <c r="E45" s="96"/>
      <c r="F45" s="97"/>
      <c r="G45" s="15"/>
      <c r="H45" s="15"/>
      <c r="I45" s="15"/>
      <c r="J45" s="15"/>
      <c r="K45" s="15"/>
      <c r="L45" s="15"/>
      <c r="M45" s="15"/>
      <c r="N45" s="15"/>
      <c r="O45" s="15"/>
      <c r="P45" s="15"/>
      <c r="Q45" s="15"/>
      <c r="R45" s="15"/>
      <c r="S45" s="15"/>
      <c r="T45" s="15"/>
      <c r="U45" s="15"/>
      <c r="V45" s="15"/>
      <c r="W45" s="15"/>
    </row>
    <row r="46" spans="1:20" s="8" customFormat="1" ht="15" customHeight="1">
      <c r="A46" s="94" t="s">
        <v>385</v>
      </c>
      <c r="B46" s="94" t="s">
        <v>87</v>
      </c>
      <c r="C46" s="94" t="s">
        <v>88</v>
      </c>
      <c r="D46" s="94" t="s">
        <v>89</v>
      </c>
      <c r="E46" s="94" t="s">
        <v>90</v>
      </c>
      <c r="F46" s="94" t="s">
        <v>91</v>
      </c>
      <c r="L46" s="5"/>
      <c r="M46" s="5"/>
      <c r="N46" s="5"/>
      <c r="O46" s="5"/>
      <c r="P46" s="5"/>
      <c r="Q46" s="5"/>
      <c r="R46" s="5"/>
      <c r="S46" s="5"/>
      <c r="T46" s="5"/>
    </row>
    <row r="47" spans="1:20" ht="15" customHeight="1">
      <c r="A47" s="95">
        <v>0</v>
      </c>
      <c r="B47" s="95">
        <v>0</v>
      </c>
      <c r="C47" s="95">
        <v>0</v>
      </c>
      <c r="D47" s="95">
        <v>0</v>
      </c>
      <c r="E47" s="95">
        <v>0</v>
      </c>
      <c r="F47" s="95">
        <v>0</v>
      </c>
      <c r="G47" s="9"/>
      <c r="H47" s="9"/>
      <c r="I47" s="9"/>
      <c r="L47" s="5"/>
      <c r="M47" s="5"/>
      <c r="N47" s="5"/>
      <c r="O47" s="5"/>
      <c r="P47" s="5"/>
      <c r="Q47" s="5"/>
      <c r="R47" s="5"/>
      <c r="S47" s="5"/>
      <c r="T47" s="5"/>
    </row>
    <row r="48" spans="1:23" ht="15" customHeight="1">
      <c r="A48" s="86"/>
      <c r="B48" s="86"/>
      <c r="C48" s="86"/>
      <c r="D48" s="86"/>
      <c r="E48" s="86"/>
      <c r="F48" s="86"/>
      <c r="G48" s="5"/>
      <c r="H48" s="5"/>
      <c r="I48" s="5"/>
      <c r="J48" s="5"/>
      <c r="K48" s="5"/>
      <c r="L48" s="5"/>
      <c r="M48" s="5"/>
      <c r="N48" s="5"/>
      <c r="O48" s="5"/>
      <c r="P48" s="5"/>
      <c r="Q48" s="5"/>
      <c r="R48" s="5"/>
      <c r="S48" s="5"/>
      <c r="T48" s="5"/>
      <c r="U48" s="5"/>
      <c r="V48" s="5"/>
      <c r="W48" s="5"/>
    </row>
    <row r="49" spans="1:23" ht="15" customHeight="1">
      <c r="A49" s="91" t="s">
        <v>233</v>
      </c>
      <c r="B49" s="91"/>
      <c r="C49" s="91"/>
      <c r="D49" s="91"/>
      <c r="E49" s="86"/>
      <c r="F49" s="86"/>
      <c r="G49" s="34"/>
      <c r="H49" s="5"/>
      <c r="I49" s="5"/>
      <c r="J49" s="5"/>
      <c r="K49" s="5"/>
      <c r="L49" s="5"/>
      <c r="M49" s="5"/>
      <c r="N49" s="5"/>
      <c r="O49" s="5"/>
      <c r="P49" s="5"/>
      <c r="Q49" s="5"/>
      <c r="R49" s="5"/>
      <c r="S49" s="5"/>
      <c r="T49" s="5"/>
      <c r="U49" s="5"/>
      <c r="V49" s="5"/>
      <c r="W49" s="5"/>
    </row>
    <row r="50" spans="1:23" ht="15" customHeight="1">
      <c r="A50" s="443" t="s">
        <v>234</v>
      </c>
      <c r="B50" s="416"/>
      <c r="C50" s="416"/>
      <c r="D50" s="417"/>
      <c r="E50" s="102">
        <v>0</v>
      </c>
      <c r="F50" s="86"/>
      <c r="G50" s="5"/>
      <c r="H50" s="5"/>
      <c r="I50" s="5"/>
      <c r="J50" s="5"/>
      <c r="K50" s="5"/>
      <c r="L50" s="5"/>
      <c r="M50" s="5"/>
      <c r="N50" s="5"/>
      <c r="O50" s="5"/>
      <c r="P50" s="5"/>
      <c r="Q50" s="5"/>
      <c r="R50" s="5"/>
      <c r="S50" s="5"/>
      <c r="T50" s="5"/>
      <c r="U50" s="5"/>
      <c r="V50" s="5"/>
      <c r="W50" s="5"/>
    </row>
    <row r="51" spans="1:23" ht="15" customHeight="1">
      <c r="A51" s="86"/>
      <c r="B51" s="86"/>
      <c r="C51" s="86"/>
      <c r="D51" s="86"/>
      <c r="E51" s="86"/>
      <c r="F51" s="86"/>
      <c r="G51" s="5"/>
      <c r="H51" s="5"/>
      <c r="I51" s="5"/>
      <c r="J51" s="5"/>
      <c r="K51" s="5"/>
      <c r="L51" s="5"/>
      <c r="M51" s="5"/>
      <c r="N51" s="5"/>
      <c r="O51" s="5"/>
      <c r="P51" s="5"/>
      <c r="Q51" s="5"/>
      <c r="R51" s="5"/>
      <c r="S51" s="5"/>
      <c r="T51" s="5"/>
      <c r="U51" s="5"/>
      <c r="V51" s="5"/>
      <c r="W51" s="5"/>
    </row>
    <row r="52" spans="1:23" ht="15" customHeight="1">
      <c r="A52" s="84" t="s">
        <v>419</v>
      </c>
      <c r="B52" s="86"/>
      <c r="C52" s="86"/>
      <c r="D52" s="86"/>
      <c r="E52" s="86"/>
      <c r="F52" s="86"/>
      <c r="G52" s="5"/>
      <c r="H52" s="5"/>
      <c r="I52" s="5"/>
      <c r="J52" s="5"/>
      <c r="K52" s="5"/>
      <c r="L52" s="5"/>
      <c r="M52" s="5"/>
      <c r="N52" s="5"/>
      <c r="O52" s="5"/>
      <c r="P52" s="5"/>
      <c r="Q52" s="5"/>
      <c r="R52" s="5"/>
      <c r="S52" s="5"/>
      <c r="T52" s="5"/>
      <c r="U52" s="5"/>
      <c r="V52" s="5"/>
      <c r="W52" s="5"/>
    </row>
    <row r="53" spans="1:23" ht="15" customHeight="1">
      <c r="A53" s="5"/>
      <c r="B53" s="5"/>
      <c r="C53" s="5"/>
      <c r="D53" s="5"/>
      <c r="E53" s="5"/>
      <c r="F53" s="5"/>
      <c r="G53" s="5"/>
      <c r="H53" s="5"/>
      <c r="I53" s="5"/>
      <c r="J53" s="5"/>
      <c r="K53" s="5"/>
      <c r="L53" s="5"/>
      <c r="M53" s="5"/>
      <c r="N53" s="5"/>
      <c r="O53" s="5"/>
      <c r="P53" s="5"/>
      <c r="Q53" s="5"/>
      <c r="R53" s="5"/>
      <c r="S53" s="5"/>
      <c r="T53" s="5"/>
      <c r="U53" s="5"/>
      <c r="V53" s="5"/>
      <c r="W53" s="5"/>
    </row>
    <row r="54" spans="1:23" ht="15" customHeight="1">
      <c r="A54" s="5"/>
      <c r="B54" s="5"/>
      <c r="C54" s="5"/>
      <c r="D54" s="5"/>
      <c r="E54" s="5"/>
      <c r="F54" s="5"/>
      <c r="G54" s="5"/>
      <c r="H54" s="5"/>
      <c r="I54" s="5"/>
      <c r="J54" s="5"/>
      <c r="K54" s="5"/>
      <c r="L54" s="5"/>
      <c r="M54" s="5"/>
      <c r="N54" s="5"/>
      <c r="O54" s="5"/>
      <c r="P54" s="5"/>
      <c r="Q54" s="5"/>
      <c r="R54" s="5"/>
      <c r="S54" s="5"/>
      <c r="T54" s="5"/>
      <c r="U54" s="5"/>
      <c r="V54" s="5"/>
      <c r="W54" s="5"/>
    </row>
    <row r="55" spans="1:23" ht="15" customHeight="1">
      <c r="A55" s="5"/>
      <c r="B55" s="5"/>
      <c r="C55" s="5"/>
      <c r="D55" s="5"/>
      <c r="E55" s="5"/>
      <c r="F55" s="5"/>
      <c r="G55" s="5"/>
      <c r="H55" s="5"/>
      <c r="I55" s="5"/>
      <c r="J55" s="5"/>
      <c r="K55" s="5"/>
      <c r="L55" s="5"/>
      <c r="M55" s="5"/>
      <c r="N55" s="5"/>
      <c r="O55" s="5"/>
      <c r="P55" s="5"/>
      <c r="Q55" s="5"/>
      <c r="R55" s="5"/>
      <c r="S55" s="5"/>
      <c r="T55" s="5"/>
      <c r="U55" s="5"/>
      <c r="V55" s="5"/>
      <c r="W55" s="5"/>
    </row>
    <row r="56" spans="1:23" ht="15" customHeight="1">
      <c r="A56" s="5"/>
      <c r="B56" s="5"/>
      <c r="C56" s="5"/>
      <c r="D56" s="5"/>
      <c r="E56" s="5"/>
      <c r="F56" s="5"/>
      <c r="G56" s="5"/>
      <c r="H56" s="5"/>
      <c r="I56" s="5"/>
      <c r="J56" s="5"/>
      <c r="K56" s="5"/>
      <c r="L56" s="5"/>
      <c r="M56" s="5"/>
      <c r="N56" s="5"/>
      <c r="O56" s="5"/>
      <c r="P56" s="5"/>
      <c r="Q56" s="5"/>
      <c r="R56" s="5"/>
      <c r="S56" s="5"/>
      <c r="T56" s="5"/>
      <c r="U56" s="5"/>
      <c r="V56" s="5"/>
      <c r="W56" s="5"/>
    </row>
    <row r="57" spans="1:5" ht="15" customHeight="1">
      <c r="A57" s="5"/>
      <c r="B57" s="5"/>
      <c r="C57" s="5"/>
      <c r="D57" s="5"/>
      <c r="E57" s="5"/>
    </row>
    <row r="58" spans="1:5" ht="15" customHeight="1">
      <c r="A58" s="5"/>
      <c r="B58" s="5"/>
      <c r="C58" s="5"/>
      <c r="D58" s="5"/>
      <c r="E58" s="5"/>
    </row>
    <row r="59" ht="15" customHeight="1"/>
    <row r="60" ht="15" customHeight="1" hidden="1"/>
    <row r="61" ht="15" customHeight="1" hidden="1"/>
    <row r="62" ht="15" customHeight="1" hidden="1"/>
  </sheetData>
  <sheetProtection sheet="1" objects="1" scenarios="1"/>
  <mergeCells count="15">
    <mergeCell ref="A50:D50"/>
    <mergeCell ref="A1:D1"/>
    <mergeCell ref="A10:B10"/>
    <mergeCell ref="A11:B11"/>
    <mergeCell ref="A34:D34"/>
    <mergeCell ref="A24:C24"/>
    <mergeCell ref="A28:C28"/>
    <mergeCell ref="A39:C39"/>
    <mergeCell ref="A33:D33"/>
    <mergeCell ref="A35:D35"/>
    <mergeCell ref="E1:E2"/>
    <mergeCell ref="A7:B7"/>
    <mergeCell ref="A8:B8"/>
    <mergeCell ref="A9:B9"/>
    <mergeCell ref="A6:B6"/>
  </mergeCells>
  <printOptions horizontalCentered="1"/>
  <pageMargins left="0.5" right="0.5" top="1" bottom="1" header="0.5" footer="0.5"/>
  <pageSetup horizontalDpi="600" verticalDpi="600" orientation="landscape" scale="94" r:id="rId3"/>
  <headerFooter alignWithMargins="0">
    <oddHeader>&amp;L&amp;F&amp;R&amp;A</oddHeader>
    <oddFooter>&amp;LPage &amp;P of &amp;N&amp;RPrinted &amp;D</oddFooter>
  </headerFooter>
  <rowBreaks count="1" manualBreakCount="1">
    <brk id="36" max="7" man="1"/>
  </rowBreaks>
  <legacyDrawing r:id="rId2"/>
</worksheet>
</file>

<file path=xl/worksheets/sheet3.xml><?xml version="1.0" encoding="utf-8"?>
<worksheet xmlns="http://schemas.openxmlformats.org/spreadsheetml/2006/main" xmlns:r="http://schemas.openxmlformats.org/officeDocument/2006/relationships">
  <sheetPr codeName="Sheet3"/>
  <dimension ref="A1:M42"/>
  <sheetViews>
    <sheetView showGridLines="0" showRowColHeaders="0" zoomScale="80" zoomScaleNormal="80" workbookViewId="0" topLeftCell="A1">
      <selection activeCell="B5" sqref="B5"/>
    </sheetView>
  </sheetViews>
  <sheetFormatPr defaultColWidth="9.140625" defaultRowHeight="12.75" zeroHeight="1"/>
  <cols>
    <col min="1" max="1" width="35.00390625" style="0" customWidth="1"/>
    <col min="2" max="7" width="12.57421875" style="0" customWidth="1"/>
    <col min="8" max="8" width="13.8515625" style="0" customWidth="1"/>
    <col min="10" max="10" width="1.8515625" style="0" customWidth="1"/>
    <col min="11" max="12" width="9.140625" style="0" hidden="1" customWidth="1"/>
    <col min="13" max="13" width="10.57421875" style="0" hidden="1" customWidth="1"/>
    <col min="14" max="16384" width="0" style="0" hidden="1" customWidth="1"/>
  </cols>
  <sheetData>
    <row r="1" spans="1:13" s="8" customFormat="1" ht="22.5">
      <c r="A1" s="411" t="s">
        <v>205</v>
      </c>
      <c r="B1" s="413"/>
      <c r="C1" s="444" t="s">
        <v>70</v>
      </c>
      <c r="D1" s="444"/>
      <c r="E1" s="444"/>
      <c r="F1" s="444"/>
      <c r="G1" s="444"/>
      <c r="H1" s="106"/>
      <c r="I1" s="106"/>
      <c r="J1" s="10"/>
      <c r="K1" s="10"/>
      <c r="L1" s="10"/>
      <c r="M1" s="10"/>
    </row>
    <row r="2" spans="1:13" s="8" customFormat="1" ht="12.75" customHeight="1">
      <c r="A2" s="105"/>
      <c r="B2" s="85"/>
      <c r="C2" s="107"/>
      <c r="D2" s="107"/>
      <c r="E2" s="107"/>
      <c r="F2" s="107"/>
      <c r="G2" s="106"/>
      <c r="H2" s="106"/>
      <c r="I2" s="106"/>
      <c r="J2" s="10"/>
      <c r="K2" s="10"/>
      <c r="L2" s="10"/>
      <c r="M2" s="10"/>
    </row>
    <row r="3" spans="1:9" ht="12.75">
      <c r="A3" s="91" t="s">
        <v>206</v>
      </c>
      <c r="B3" s="84"/>
      <c r="C3" s="84"/>
      <c r="D3" s="84"/>
      <c r="E3" s="84"/>
      <c r="F3" s="84"/>
      <c r="G3" s="84"/>
      <c r="H3" s="84"/>
      <c r="I3" s="84"/>
    </row>
    <row r="4" spans="1:12" ht="71.25" customHeight="1">
      <c r="A4" s="94"/>
      <c r="B4" s="94" t="s">
        <v>15</v>
      </c>
      <c r="C4" s="94" t="s">
        <v>92</v>
      </c>
      <c r="D4" s="94" t="s">
        <v>208</v>
      </c>
      <c r="E4" s="125" t="s">
        <v>378</v>
      </c>
      <c r="F4" s="125" t="s">
        <v>280</v>
      </c>
      <c r="G4" s="94" t="s">
        <v>281</v>
      </c>
      <c r="H4" s="94" t="s">
        <v>225</v>
      </c>
      <c r="I4" s="94" t="s">
        <v>229</v>
      </c>
      <c r="K4" s="18" t="s">
        <v>180</v>
      </c>
      <c r="L4" s="18" t="s">
        <v>180</v>
      </c>
    </row>
    <row r="5" spans="1:12" s="4" customFormat="1" ht="15">
      <c r="A5" s="124" t="s">
        <v>379</v>
      </c>
      <c r="B5" s="109">
        <v>0</v>
      </c>
      <c r="C5" s="109">
        <v>0</v>
      </c>
      <c r="D5" s="110">
        <v>0</v>
      </c>
      <c r="E5" s="111">
        <f>Requirements!A21</f>
        <v>0</v>
      </c>
      <c r="F5" s="111">
        <f>D5-E5</f>
        <v>0</v>
      </c>
      <c r="G5" s="112">
        <f>F5*B5</f>
        <v>0</v>
      </c>
      <c r="H5" s="113">
        <f>G5*12</f>
        <v>0</v>
      </c>
      <c r="I5" s="114" t="str">
        <f>IF(D5&gt;Requirements!A17,"No","Yes")</f>
        <v>Yes</v>
      </c>
      <c r="K5" s="4">
        <f aca="true" t="shared" si="0" ref="K5:L9">IF(C5&gt;0,C5,"")</f>
      </c>
      <c r="L5" s="4">
        <f t="shared" si="0"/>
      </c>
    </row>
    <row r="6" spans="1:12" s="4" customFormat="1" ht="15">
      <c r="A6" s="124" t="s">
        <v>380</v>
      </c>
      <c r="B6" s="109">
        <v>0</v>
      </c>
      <c r="C6" s="109">
        <v>0</v>
      </c>
      <c r="D6" s="110">
        <v>0</v>
      </c>
      <c r="E6" s="111">
        <f>Requirements!A21</f>
        <v>0</v>
      </c>
      <c r="F6" s="111">
        <f>D6-E6</f>
        <v>0</v>
      </c>
      <c r="G6" s="112">
        <f>F6*B6</f>
        <v>0</v>
      </c>
      <c r="H6" s="113">
        <f>G6*12</f>
        <v>0</v>
      </c>
      <c r="I6" s="114" t="str">
        <f>IF(D6&gt;Requirements!A15,"No","Yes")</f>
        <v>Yes</v>
      </c>
      <c r="K6" s="4">
        <f t="shared" si="0"/>
      </c>
      <c r="L6" s="4">
        <f t="shared" si="0"/>
      </c>
    </row>
    <row r="7" spans="1:13" s="4" customFormat="1" ht="15">
      <c r="A7" s="124" t="s">
        <v>381</v>
      </c>
      <c r="B7" s="109">
        <v>0</v>
      </c>
      <c r="C7" s="109">
        <v>0</v>
      </c>
      <c r="D7" s="110">
        <v>0</v>
      </c>
      <c r="E7" s="111"/>
      <c r="F7" s="111">
        <f>D7-E7</f>
        <v>0</v>
      </c>
      <c r="G7" s="112">
        <f>F7*B7</f>
        <v>0</v>
      </c>
      <c r="H7" s="113">
        <f>G7*12</f>
        <v>0</v>
      </c>
      <c r="I7" s="114"/>
      <c r="K7" s="4">
        <f t="shared" si="0"/>
      </c>
      <c r="L7" s="4">
        <f t="shared" si="0"/>
      </c>
      <c r="M7" s="26"/>
    </row>
    <row r="8" spans="1:13" s="4" customFormat="1" ht="15">
      <c r="A8" s="124" t="str">
        <f>CONCATENATE("0 BR ",Requirements!$D$39," Affordable Units")</f>
        <v>0 BR "Other" Affordable Units</v>
      </c>
      <c r="B8" s="109">
        <v>0</v>
      </c>
      <c r="C8" s="109">
        <v>0</v>
      </c>
      <c r="D8" s="110">
        <v>0</v>
      </c>
      <c r="E8" s="111">
        <f>Requirements!A47</f>
        <v>0</v>
      </c>
      <c r="F8" s="111">
        <f>D8-E8</f>
        <v>0</v>
      </c>
      <c r="G8" s="112">
        <f>F8*B8</f>
        <v>0</v>
      </c>
      <c r="H8" s="113">
        <f>G8*12</f>
        <v>0</v>
      </c>
      <c r="I8" s="114" t="str">
        <f>IF(D8&gt;Requirements!$A$43,"No","Yes")</f>
        <v>Yes</v>
      </c>
      <c r="K8" s="4">
        <f t="shared" si="0"/>
      </c>
      <c r="L8" s="4">
        <f t="shared" si="0"/>
      </c>
      <c r="M8" s="26"/>
    </row>
    <row r="9" spans="1:12" s="4" customFormat="1" ht="15">
      <c r="A9" s="124" t="s">
        <v>93</v>
      </c>
      <c r="B9" s="109">
        <v>0</v>
      </c>
      <c r="C9" s="109">
        <v>0</v>
      </c>
      <c r="D9" s="110">
        <v>0</v>
      </c>
      <c r="E9" s="111">
        <f>Requirements!B21</f>
        <v>0</v>
      </c>
      <c r="F9" s="111">
        <f>D9-E9</f>
        <v>0</v>
      </c>
      <c r="G9" s="112">
        <f>F9*B9</f>
        <v>0</v>
      </c>
      <c r="H9" s="113">
        <f>G9*12</f>
        <v>0</v>
      </c>
      <c r="I9" s="114" t="str">
        <f>IF(D9&gt;Requirements!$B$17,"No","Yes")</f>
        <v>Yes</v>
      </c>
      <c r="K9" s="4">
        <f t="shared" si="0"/>
      </c>
      <c r="L9" s="4">
        <f t="shared" si="0"/>
      </c>
    </row>
    <row r="10" spans="1:12" s="4" customFormat="1" ht="15">
      <c r="A10" s="124" t="s">
        <v>94</v>
      </c>
      <c r="B10" s="109">
        <v>0</v>
      </c>
      <c r="C10" s="109">
        <v>0</v>
      </c>
      <c r="D10" s="110">
        <v>0</v>
      </c>
      <c r="E10" s="111">
        <f>Requirements!B21</f>
        <v>0</v>
      </c>
      <c r="F10" s="111">
        <f aca="true" t="shared" si="1" ref="F10:F28">D10-E10</f>
        <v>0</v>
      </c>
      <c r="G10" s="112">
        <f aca="true" t="shared" si="2" ref="G10:G28">F10*B10</f>
        <v>0</v>
      </c>
      <c r="H10" s="113">
        <f aca="true" t="shared" si="3" ref="H10:H28">G10*12</f>
        <v>0</v>
      </c>
      <c r="I10" s="114" t="str">
        <f>IF(D10&gt;Requirements!$B$15,"No","Yes")</f>
        <v>Yes</v>
      </c>
      <c r="K10" s="4">
        <f aca="true" t="shared" si="4" ref="K10:L28">IF(C10&gt;0,C10,"")</f>
      </c>
      <c r="L10" s="4">
        <f t="shared" si="4"/>
      </c>
    </row>
    <row r="11" spans="1:13" s="4" customFormat="1" ht="15">
      <c r="A11" s="124" t="s">
        <v>364</v>
      </c>
      <c r="B11" s="109">
        <v>0</v>
      </c>
      <c r="C11" s="109">
        <v>0</v>
      </c>
      <c r="D11" s="110">
        <v>0</v>
      </c>
      <c r="E11" s="111"/>
      <c r="F11" s="111">
        <f t="shared" si="1"/>
        <v>0</v>
      </c>
      <c r="G11" s="112">
        <f t="shared" si="2"/>
        <v>0</v>
      </c>
      <c r="H11" s="113">
        <f t="shared" si="3"/>
        <v>0</v>
      </c>
      <c r="I11" s="114"/>
      <c r="K11" s="4">
        <f t="shared" si="4"/>
      </c>
      <c r="L11" s="4">
        <f t="shared" si="4"/>
      </c>
      <c r="M11" s="26"/>
    </row>
    <row r="12" spans="1:13" s="4" customFormat="1" ht="15">
      <c r="A12" s="124" t="str">
        <f>CONCATENATE("1 BR ",Requirements!$D$39," Affordable Units")</f>
        <v>1 BR "Other" Affordable Units</v>
      </c>
      <c r="B12" s="109">
        <v>0</v>
      </c>
      <c r="C12" s="109">
        <v>0</v>
      </c>
      <c r="D12" s="110">
        <v>0</v>
      </c>
      <c r="E12" s="111">
        <f>Requirements!B47</f>
        <v>0</v>
      </c>
      <c r="F12" s="111">
        <f t="shared" si="1"/>
        <v>0</v>
      </c>
      <c r="G12" s="112">
        <f t="shared" si="2"/>
        <v>0</v>
      </c>
      <c r="H12" s="113">
        <f t="shared" si="3"/>
        <v>0</v>
      </c>
      <c r="I12" s="114" t="str">
        <f>IF(D12&gt;Requirements!$B$43,"No","Yes")</f>
        <v>Yes</v>
      </c>
      <c r="K12" s="4">
        <f t="shared" si="4"/>
      </c>
      <c r="L12" s="4">
        <f t="shared" si="4"/>
      </c>
      <c r="M12" s="26"/>
    </row>
    <row r="13" spans="1:12" s="4" customFormat="1" ht="15">
      <c r="A13" s="124" t="s">
        <v>95</v>
      </c>
      <c r="B13" s="109">
        <v>0</v>
      </c>
      <c r="C13" s="109">
        <v>0</v>
      </c>
      <c r="D13" s="110">
        <v>0</v>
      </c>
      <c r="E13" s="111">
        <f>Requirements!C21</f>
        <v>0</v>
      </c>
      <c r="F13" s="111">
        <f t="shared" si="1"/>
        <v>0</v>
      </c>
      <c r="G13" s="112">
        <f t="shared" si="2"/>
        <v>0</v>
      </c>
      <c r="H13" s="113">
        <f t="shared" si="3"/>
        <v>0</v>
      </c>
      <c r="I13" s="114" t="str">
        <f>IF(D13&gt;Requirements!$C$17,"No","Yes")</f>
        <v>Yes</v>
      </c>
      <c r="K13" s="4">
        <f t="shared" si="4"/>
      </c>
      <c r="L13" s="4">
        <f t="shared" si="4"/>
      </c>
    </row>
    <row r="14" spans="1:12" s="4" customFormat="1" ht="15">
      <c r="A14" s="124" t="s">
        <v>96</v>
      </c>
      <c r="B14" s="109">
        <v>0</v>
      </c>
      <c r="C14" s="109">
        <v>0</v>
      </c>
      <c r="D14" s="110">
        <v>0</v>
      </c>
      <c r="E14" s="111">
        <f>Requirements!C21</f>
        <v>0</v>
      </c>
      <c r="F14" s="111">
        <f t="shared" si="1"/>
        <v>0</v>
      </c>
      <c r="G14" s="112">
        <f t="shared" si="2"/>
        <v>0</v>
      </c>
      <c r="H14" s="113">
        <f t="shared" si="3"/>
        <v>0</v>
      </c>
      <c r="I14" s="114" t="str">
        <f>IF(D14&gt;Requirements!$C$15,"No","Yes")</f>
        <v>Yes</v>
      </c>
      <c r="K14" s="4">
        <f t="shared" si="4"/>
      </c>
      <c r="L14" s="4">
        <f t="shared" si="4"/>
      </c>
    </row>
    <row r="15" spans="1:12" s="4" customFormat="1" ht="15">
      <c r="A15" s="124" t="s">
        <v>365</v>
      </c>
      <c r="B15" s="109">
        <v>0</v>
      </c>
      <c r="C15" s="109">
        <v>0</v>
      </c>
      <c r="D15" s="110">
        <v>0</v>
      </c>
      <c r="E15" s="111"/>
      <c r="F15" s="111">
        <f t="shared" si="1"/>
        <v>0</v>
      </c>
      <c r="G15" s="112">
        <f t="shared" si="2"/>
        <v>0</v>
      </c>
      <c r="H15" s="113">
        <f t="shared" si="3"/>
        <v>0</v>
      </c>
      <c r="I15" s="114"/>
      <c r="K15" s="4">
        <f t="shared" si="4"/>
      </c>
      <c r="L15" s="4">
        <f t="shared" si="4"/>
      </c>
    </row>
    <row r="16" spans="1:12" s="4" customFormat="1" ht="15">
      <c r="A16" s="124" t="str">
        <f>CONCATENATE("2 BR ",Requirements!$D$39," Affordable Units")</f>
        <v>2 BR "Other" Affordable Units</v>
      </c>
      <c r="B16" s="109">
        <v>0</v>
      </c>
      <c r="C16" s="109">
        <v>0</v>
      </c>
      <c r="D16" s="110">
        <v>0</v>
      </c>
      <c r="E16" s="111">
        <f>Requirements!C47</f>
        <v>0</v>
      </c>
      <c r="F16" s="111">
        <f t="shared" si="1"/>
        <v>0</v>
      </c>
      <c r="G16" s="112">
        <f t="shared" si="2"/>
        <v>0</v>
      </c>
      <c r="H16" s="113">
        <f t="shared" si="3"/>
        <v>0</v>
      </c>
      <c r="I16" s="114" t="str">
        <f>IF(D16&gt;Requirements!$C$43,"No","Yes")</f>
        <v>Yes</v>
      </c>
      <c r="K16" s="4">
        <f t="shared" si="4"/>
      </c>
      <c r="L16" s="4">
        <f t="shared" si="4"/>
      </c>
    </row>
    <row r="17" spans="1:12" s="4" customFormat="1" ht="15">
      <c r="A17" s="124" t="s">
        <v>98</v>
      </c>
      <c r="B17" s="109">
        <v>0</v>
      </c>
      <c r="C17" s="109">
        <v>0</v>
      </c>
      <c r="D17" s="110">
        <v>0</v>
      </c>
      <c r="E17" s="111">
        <f>Requirements!D21</f>
        <v>0</v>
      </c>
      <c r="F17" s="111">
        <f t="shared" si="1"/>
        <v>0</v>
      </c>
      <c r="G17" s="112">
        <f t="shared" si="2"/>
        <v>0</v>
      </c>
      <c r="H17" s="113">
        <f t="shared" si="3"/>
        <v>0</v>
      </c>
      <c r="I17" s="114" t="str">
        <f>IF(D17&gt;Requirements!$D$17,"No","Yes")</f>
        <v>Yes</v>
      </c>
      <c r="K17" s="4">
        <f t="shared" si="4"/>
      </c>
      <c r="L17" s="4">
        <f t="shared" si="4"/>
      </c>
    </row>
    <row r="18" spans="1:12" s="4" customFormat="1" ht="15">
      <c r="A18" s="124" t="s">
        <v>97</v>
      </c>
      <c r="B18" s="109">
        <v>0</v>
      </c>
      <c r="C18" s="109">
        <v>0</v>
      </c>
      <c r="D18" s="110">
        <v>0</v>
      </c>
      <c r="E18" s="111">
        <f>Requirements!D21</f>
        <v>0</v>
      </c>
      <c r="F18" s="111">
        <f t="shared" si="1"/>
        <v>0</v>
      </c>
      <c r="G18" s="112">
        <f t="shared" si="2"/>
        <v>0</v>
      </c>
      <c r="H18" s="113">
        <f t="shared" si="3"/>
        <v>0</v>
      </c>
      <c r="I18" s="114" t="str">
        <f>IF(D18&gt;Requirements!$D$15,"No","Yes")</f>
        <v>Yes</v>
      </c>
      <c r="K18" s="4">
        <f t="shared" si="4"/>
      </c>
      <c r="L18" s="4">
        <f t="shared" si="4"/>
      </c>
    </row>
    <row r="19" spans="1:12" s="4" customFormat="1" ht="15">
      <c r="A19" s="124" t="s">
        <v>366</v>
      </c>
      <c r="B19" s="109">
        <v>0</v>
      </c>
      <c r="C19" s="109">
        <v>0</v>
      </c>
      <c r="D19" s="110">
        <v>0</v>
      </c>
      <c r="E19" s="111"/>
      <c r="F19" s="111">
        <f t="shared" si="1"/>
        <v>0</v>
      </c>
      <c r="G19" s="112">
        <f t="shared" si="2"/>
        <v>0</v>
      </c>
      <c r="H19" s="113">
        <f t="shared" si="3"/>
        <v>0</v>
      </c>
      <c r="I19" s="114"/>
      <c r="K19" s="4">
        <f t="shared" si="4"/>
      </c>
      <c r="L19" s="4">
        <f t="shared" si="4"/>
      </c>
    </row>
    <row r="20" spans="1:12" s="4" customFormat="1" ht="15">
      <c r="A20" s="124" t="str">
        <f>CONCATENATE("3 BR ",Requirements!$D$39," Affordable Units")</f>
        <v>3 BR "Other" Affordable Units</v>
      </c>
      <c r="B20" s="109">
        <v>0</v>
      </c>
      <c r="C20" s="109">
        <v>0</v>
      </c>
      <c r="D20" s="110">
        <v>0</v>
      </c>
      <c r="E20" s="111">
        <f>Requirements!D47</f>
        <v>0</v>
      </c>
      <c r="F20" s="111">
        <f t="shared" si="1"/>
        <v>0</v>
      </c>
      <c r="G20" s="112">
        <f t="shared" si="2"/>
        <v>0</v>
      </c>
      <c r="H20" s="113">
        <f t="shared" si="3"/>
        <v>0</v>
      </c>
      <c r="I20" s="114" t="str">
        <f>IF(D20&gt;Requirements!$D$43,"No","Yes")</f>
        <v>Yes</v>
      </c>
      <c r="K20" s="4">
        <f t="shared" si="4"/>
      </c>
      <c r="L20" s="4">
        <f t="shared" si="4"/>
      </c>
    </row>
    <row r="21" spans="1:12" s="4" customFormat="1" ht="15">
      <c r="A21" s="124" t="s">
        <v>100</v>
      </c>
      <c r="B21" s="109">
        <v>0</v>
      </c>
      <c r="C21" s="109">
        <v>0</v>
      </c>
      <c r="D21" s="110">
        <v>0</v>
      </c>
      <c r="E21" s="111">
        <f>Requirements!E21</f>
        <v>0</v>
      </c>
      <c r="F21" s="111">
        <f t="shared" si="1"/>
        <v>0</v>
      </c>
      <c r="G21" s="112">
        <f t="shared" si="2"/>
        <v>0</v>
      </c>
      <c r="H21" s="113">
        <f t="shared" si="3"/>
        <v>0</v>
      </c>
      <c r="I21" s="114" t="str">
        <f>IF(D21&gt;Requirements!$E$17,"No","Yes")</f>
        <v>Yes</v>
      </c>
      <c r="K21" s="4">
        <f t="shared" si="4"/>
      </c>
      <c r="L21" s="4">
        <f t="shared" si="4"/>
      </c>
    </row>
    <row r="22" spans="1:12" s="4" customFormat="1" ht="15">
      <c r="A22" s="124" t="s">
        <v>99</v>
      </c>
      <c r="B22" s="109">
        <v>0</v>
      </c>
      <c r="C22" s="109">
        <v>0</v>
      </c>
      <c r="D22" s="110">
        <v>0</v>
      </c>
      <c r="E22" s="111">
        <f>Requirements!E21</f>
        <v>0</v>
      </c>
      <c r="F22" s="111">
        <f t="shared" si="1"/>
        <v>0</v>
      </c>
      <c r="G22" s="112">
        <f t="shared" si="2"/>
        <v>0</v>
      </c>
      <c r="H22" s="113">
        <f t="shared" si="3"/>
        <v>0</v>
      </c>
      <c r="I22" s="114" t="str">
        <f>IF(D22&gt;Requirements!$E$15,"No","Yes")</f>
        <v>Yes</v>
      </c>
      <c r="K22" s="4">
        <f t="shared" si="4"/>
      </c>
      <c r="L22" s="4">
        <f t="shared" si="4"/>
      </c>
    </row>
    <row r="23" spans="1:12" s="4" customFormat="1" ht="15">
      <c r="A23" s="124" t="s">
        <v>367</v>
      </c>
      <c r="B23" s="109">
        <v>0</v>
      </c>
      <c r="C23" s="109">
        <v>0</v>
      </c>
      <c r="D23" s="110">
        <v>0</v>
      </c>
      <c r="E23" s="111"/>
      <c r="F23" s="111">
        <f t="shared" si="1"/>
        <v>0</v>
      </c>
      <c r="G23" s="112">
        <f t="shared" si="2"/>
        <v>0</v>
      </c>
      <c r="H23" s="113">
        <f t="shared" si="3"/>
        <v>0</v>
      </c>
      <c r="I23" s="114"/>
      <c r="K23" s="4">
        <f t="shared" si="4"/>
      </c>
      <c r="L23" s="4">
        <f t="shared" si="4"/>
      </c>
    </row>
    <row r="24" spans="1:12" s="4" customFormat="1" ht="15">
      <c r="A24" s="124" t="str">
        <f>CONCATENATE("4 BR ",Requirements!$D$39," Affordable Units")</f>
        <v>4 BR "Other" Affordable Units</v>
      </c>
      <c r="B24" s="109">
        <v>0</v>
      </c>
      <c r="C24" s="109">
        <v>0</v>
      </c>
      <c r="D24" s="110">
        <v>0</v>
      </c>
      <c r="E24" s="111">
        <f>Requirements!E47</f>
        <v>0</v>
      </c>
      <c r="F24" s="111">
        <f t="shared" si="1"/>
        <v>0</v>
      </c>
      <c r="G24" s="112">
        <f t="shared" si="2"/>
        <v>0</v>
      </c>
      <c r="H24" s="113">
        <f t="shared" si="3"/>
        <v>0</v>
      </c>
      <c r="I24" s="114" t="str">
        <f>IF(D24&gt;Requirements!$E$43,"No","Yes")</f>
        <v>Yes</v>
      </c>
      <c r="K24" s="4">
        <f t="shared" si="4"/>
      </c>
      <c r="L24" s="4">
        <f t="shared" si="4"/>
      </c>
    </row>
    <row r="25" spans="1:12" s="4" customFormat="1" ht="15">
      <c r="A25" s="124" t="s">
        <v>102</v>
      </c>
      <c r="B25" s="109">
        <v>0</v>
      </c>
      <c r="C25" s="109">
        <v>0</v>
      </c>
      <c r="D25" s="110">
        <v>0</v>
      </c>
      <c r="E25" s="111">
        <f>Requirements!F21</f>
        <v>0</v>
      </c>
      <c r="F25" s="111">
        <f t="shared" si="1"/>
        <v>0</v>
      </c>
      <c r="G25" s="112">
        <f t="shared" si="2"/>
        <v>0</v>
      </c>
      <c r="H25" s="113">
        <f t="shared" si="3"/>
        <v>0</v>
      </c>
      <c r="I25" s="114" t="str">
        <f>IF(D25&gt;Requirements!$F$17,"No","Yes")</f>
        <v>Yes</v>
      </c>
      <c r="K25" s="4">
        <f t="shared" si="4"/>
      </c>
      <c r="L25" s="4">
        <f t="shared" si="4"/>
      </c>
    </row>
    <row r="26" spans="1:12" s="4" customFormat="1" ht="15">
      <c r="A26" s="124" t="s">
        <v>101</v>
      </c>
      <c r="B26" s="109">
        <v>0</v>
      </c>
      <c r="C26" s="109">
        <v>0</v>
      </c>
      <c r="D26" s="110">
        <v>0</v>
      </c>
      <c r="E26" s="111">
        <f>Requirements!F21</f>
        <v>0</v>
      </c>
      <c r="F26" s="111">
        <f t="shared" si="1"/>
        <v>0</v>
      </c>
      <c r="G26" s="112">
        <f t="shared" si="2"/>
        <v>0</v>
      </c>
      <c r="H26" s="113">
        <f t="shared" si="3"/>
        <v>0</v>
      </c>
      <c r="I26" s="114" t="str">
        <f>IF(D26&gt;Requirements!$F$15,"No","Yes")</f>
        <v>Yes</v>
      </c>
      <c r="K26" s="4">
        <f t="shared" si="4"/>
      </c>
      <c r="L26" s="4">
        <f t="shared" si="4"/>
      </c>
    </row>
    <row r="27" spans="1:12" s="4" customFormat="1" ht="15">
      <c r="A27" s="124" t="s">
        <v>368</v>
      </c>
      <c r="B27" s="109">
        <v>0</v>
      </c>
      <c r="C27" s="109">
        <v>0</v>
      </c>
      <c r="D27" s="110">
        <v>0</v>
      </c>
      <c r="E27" s="111"/>
      <c r="F27" s="111">
        <f t="shared" si="1"/>
        <v>0</v>
      </c>
      <c r="G27" s="112">
        <f t="shared" si="2"/>
        <v>0</v>
      </c>
      <c r="H27" s="113">
        <f t="shared" si="3"/>
        <v>0</v>
      </c>
      <c r="I27" s="114"/>
      <c r="K27" s="4">
        <f t="shared" si="4"/>
      </c>
      <c r="L27" s="4">
        <f t="shared" si="4"/>
      </c>
    </row>
    <row r="28" spans="1:12" s="4" customFormat="1" ht="15">
      <c r="A28" s="124" t="str">
        <f>CONCATENATE("5 BR ",Requirements!$D$39," Affordable Units")</f>
        <v>5 BR "Other" Affordable Units</v>
      </c>
      <c r="B28" s="109">
        <v>0</v>
      </c>
      <c r="C28" s="109">
        <v>0</v>
      </c>
      <c r="D28" s="110">
        <v>0</v>
      </c>
      <c r="E28" s="111">
        <f>Requirements!F47</f>
        <v>0</v>
      </c>
      <c r="F28" s="111">
        <f t="shared" si="1"/>
        <v>0</v>
      </c>
      <c r="G28" s="112">
        <f t="shared" si="2"/>
        <v>0</v>
      </c>
      <c r="H28" s="113">
        <f t="shared" si="3"/>
        <v>0</v>
      </c>
      <c r="I28" s="114" t="str">
        <f>IF(D28&gt;Requirements!$F$43,"No","Yes")</f>
        <v>Yes</v>
      </c>
      <c r="K28" s="4">
        <f t="shared" si="4"/>
      </c>
      <c r="L28" s="4">
        <f t="shared" si="4"/>
      </c>
    </row>
    <row r="29" spans="1:12" s="17" customFormat="1" ht="16.5" customHeight="1">
      <c r="A29" s="115" t="s">
        <v>5</v>
      </c>
      <c r="B29" s="116">
        <f>SUM(B5:B28)</f>
        <v>0</v>
      </c>
      <c r="C29" s="117">
        <f>SUM(C5:C28)</f>
        <v>0</v>
      </c>
      <c r="D29" s="118" t="s">
        <v>279</v>
      </c>
      <c r="E29" s="118"/>
      <c r="F29" s="118" t="s">
        <v>279</v>
      </c>
      <c r="G29" s="118">
        <f>SUM(G5:G28)</f>
        <v>0</v>
      </c>
      <c r="H29" s="118">
        <f>SUM(H5:H28)</f>
        <v>0</v>
      </c>
      <c r="I29" s="119"/>
      <c r="K29" s="20"/>
      <c r="L29" s="20"/>
    </row>
    <row r="30" spans="1:9" ht="12.75">
      <c r="A30" s="84"/>
      <c r="B30" s="84"/>
      <c r="C30" s="84"/>
      <c r="D30" s="84"/>
      <c r="E30" s="84"/>
      <c r="F30" s="84"/>
      <c r="G30" s="84"/>
      <c r="H30" s="84"/>
      <c r="I30" s="84"/>
    </row>
    <row r="31" spans="1:9" ht="12.75">
      <c r="A31" s="91" t="s">
        <v>207</v>
      </c>
      <c r="B31" s="84"/>
      <c r="C31" s="84"/>
      <c r="D31" s="84"/>
      <c r="E31" s="84"/>
      <c r="F31" s="84"/>
      <c r="G31" s="84"/>
      <c r="H31" s="84"/>
      <c r="I31" s="84"/>
    </row>
    <row r="32" spans="1:9" ht="38.25">
      <c r="A32" s="94"/>
      <c r="B32" s="94" t="s">
        <v>282</v>
      </c>
      <c r="C32" s="94" t="s">
        <v>78</v>
      </c>
      <c r="D32" s="94" t="str">
        <f>CONCATENATE(Requirements!D39," Affordable Units")</f>
        <v>"Other" Affordable Units</v>
      </c>
      <c r="E32" s="120"/>
      <c r="F32" s="84"/>
      <c r="G32" s="84"/>
      <c r="H32" s="84"/>
      <c r="I32" s="84"/>
    </row>
    <row r="33" spans="1:9" ht="15">
      <c r="A33" s="108" t="s">
        <v>283</v>
      </c>
      <c r="B33" s="121">
        <v>0</v>
      </c>
      <c r="C33" s="121">
        <v>0</v>
      </c>
      <c r="D33" s="121">
        <v>0</v>
      </c>
      <c r="E33" s="122"/>
      <c r="F33" s="84"/>
      <c r="G33" s="84"/>
      <c r="H33" s="84"/>
      <c r="I33" s="84"/>
    </row>
    <row r="34" spans="1:9" ht="15">
      <c r="A34" s="108" t="s">
        <v>242</v>
      </c>
      <c r="B34" s="121">
        <v>0</v>
      </c>
      <c r="C34" s="121">
        <v>0</v>
      </c>
      <c r="D34" s="121">
        <v>0</v>
      </c>
      <c r="E34" s="122"/>
      <c r="F34" s="84"/>
      <c r="G34" s="84"/>
      <c r="H34" s="84"/>
      <c r="I34" s="84"/>
    </row>
    <row r="35" spans="1:9" ht="25.5">
      <c r="A35" s="108" t="s">
        <v>243</v>
      </c>
      <c r="B35" s="121">
        <v>0</v>
      </c>
      <c r="C35" s="121">
        <v>0</v>
      </c>
      <c r="D35" s="121">
        <v>0</v>
      </c>
      <c r="E35" s="122"/>
      <c r="F35" s="84"/>
      <c r="G35" s="84"/>
      <c r="H35" s="84"/>
      <c r="I35" s="84"/>
    </row>
    <row r="36" spans="1:9" ht="12.75">
      <c r="A36" s="84"/>
      <c r="B36" s="84"/>
      <c r="C36" s="84"/>
      <c r="D36" s="84"/>
      <c r="E36" s="84"/>
      <c r="F36" s="84"/>
      <c r="G36" s="84"/>
      <c r="H36" s="84"/>
      <c r="I36" s="84"/>
    </row>
    <row r="37" spans="1:9" ht="12.75">
      <c r="A37" s="91" t="s">
        <v>68</v>
      </c>
      <c r="B37" s="84"/>
      <c r="C37" s="84"/>
      <c r="D37" s="84"/>
      <c r="E37" s="84"/>
      <c r="F37" s="84"/>
      <c r="G37" s="84"/>
      <c r="H37" s="84"/>
      <c r="I37" s="84"/>
    </row>
    <row r="38" spans="1:9" ht="15">
      <c r="A38" s="115" t="s">
        <v>103</v>
      </c>
      <c r="B38" s="123">
        <v>0</v>
      </c>
      <c r="C38" s="84"/>
      <c r="D38" s="84"/>
      <c r="E38" s="84"/>
      <c r="F38" s="84"/>
      <c r="G38" s="84"/>
      <c r="H38" s="84"/>
      <c r="I38" s="84"/>
    </row>
    <row r="39" spans="1:9" ht="33" customHeight="1">
      <c r="A39" s="115" t="s">
        <v>104</v>
      </c>
      <c r="B39" s="121">
        <v>0</v>
      </c>
      <c r="C39" s="84"/>
      <c r="D39" s="84"/>
      <c r="E39" s="84"/>
      <c r="F39" s="84"/>
      <c r="G39" s="84"/>
      <c r="H39" s="84"/>
      <c r="I39" s="84"/>
    </row>
    <row r="40" spans="1:9" ht="15.75" customHeight="1">
      <c r="A40" s="445" t="s">
        <v>416</v>
      </c>
      <c r="B40" s="445"/>
      <c r="C40" s="445"/>
      <c r="D40" s="445"/>
      <c r="E40" s="445"/>
      <c r="F40" s="445"/>
      <c r="G40" s="445"/>
      <c r="H40" s="445"/>
      <c r="I40" s="445"/>
    </row>
    <row r="41" spans="1:9" ht="12.75">
      <c r="A41" s="84"/>
      <c r="B41" s="84"/>
      <c r="C41" s="84"/>
      <c r="D41" s="84"/>
      <c r="E41" s="84"/>
      <c r="F41" s="84"/>
      <c r="G41" s="84"/>
      <c r="H41" s="84"/>
      <c r="I41" s="84"/>
    </row>
    <row r="42" spans="1:9" ht="12.75">
      <c r="A42" s="84" t="s">
        <v>420</v>
      </c>
      <c r="B42" s="84"/>
      <c r="C42" s="84"/>
      <c r="D42" s="84"/>
      <c r="E42" s="84"/>
      <c r="F42" s="84"/>
      <c r="G42" s="84"/>
      <c r="H42" s="84"/>
      <c r="I42" s="84"/>
    </row>
    <row r="43" ht="12.75"/>
    <row r="44" ht="12.75"/>
  </sheetData>
  <sheetProtection sheet="1" objects="1" scenarios="1"/>
  <mergeCells count="3">
    <mergeCell ref="A1:B1"/>
    <mergeCell ref="C1:G1"/>
    <mergeCell ref="A40:I40"/>
  </mergeCells>
  <printOptions/>
  <pageMargins left="0.75" right="0.75" top="1" bottom="1" header="0.5" footer="0.5"/>
  <pageSetup horizontalDpi="600" verticalDpi="600" orientation="landscape" scale="65" r:id="rId3"/>
  <headerFooter alignWithMargins="0">
    <oddHeader>&amp;L&amp;F&amp;R&amp;A</oddHeader>
    <oddFooter>&amp;LPage &amp;P of &amp;N&amp;RPrinted &amp;D</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I656"/>
  <sheetViews>
    <sheetView showGridLines="0" showRowColHeaders="0" zoomScale="80" zoomScaleNormal="80" zoomScaleSheetLayoutView="70" workbookViewId="0" topLeftCell="A1">
      <selection activeCell="B5" sqref="B5"/>
    </sheetView>
  </sheetViews>
  <sheetFormatPr defaultColWidth="9.140625" defaultRowHeight="12.75" zeroHeight="1"/>
  <cols>
    <col min="1" max="1" width="55.57421875" style="0" customWidth="1"/>
    <col min="2" max="2" width="13.8515625" style="0" bestFit="1" customWidth="1"/>
    <col min="3" max="4" width="12.28125" style="0" customWidth="1"/>
    <col min="5" max="5" width="10.7109375" style="0" customWidth="1"/>
    <col min="6" max="6" width="25.140625" style="19" customWidth="1"/>
    <col min="7" max="7" width="1.28515625" style="0" customWidth="1"/>
    <col min="8" max="8" width="9.140625" style="0" hidden="1" customWidth="1"/>
    <col min="9" max="16384" width="0" style="0" hidden="1" customWidth="1"/>
  </cols>
  <sheetData>
    <row r="1" spans="1:9" s="8" customFormat="1" ht="22.5">
      <c r="A1" s="85" t="s">
        <v>204</v>
      </c>
      <c r="B1" s="451" t="s">
        <v>70</v>
      </c>
      <c r="C1" s="451"/>
      <c r="D1" s="451"/>
      <c r="E1" s="106"/>
      <c r="F1" s="126"/>
      <c r="G1" s="10"/>
      <c r="H1" s="10"/>
      <c r="I1" s="10"/>
    </row>
    <row r="2" spans="1:6" s="3" customFormat="1" ht="12.75">
      <c r="A2" s="84"/>
      <c r="B2" s="452"/>
      <c r="C2" s="452"/>
      <c r="D2" s="452"/>
      <c r="E2" s="84"/>
      <c r="F2" s="127"/>
    </row>
    <row r="3" spans="1:6" s="3" customFormat="1" ht="41.25" customHeight="1">
      <c r="A3" s="94" t="s">
        <v>134</v>
      </c>
      <c r="B3" s="94" t="s">
        <v>30</v>
      </c>
      <c r="C3" s="94" t="s">
        <v>181</v>
      </c>
      <c r="D3" s="94" t="s">
        <v>182</v>
      </c>
      <c r="E3" s="453" t="s">
        <v>183</v>
      </c>
      <c r="F3" s="454"/>
    </row>
    <row r="4" spans="1:6" s="3" customFormat="1" ht="12.75">
      <c r="A4" s="448" t="s">
        <v>141</v>
      </c>
      <c r="B4" s="449"/>
      <c r="C4" s="449"/>
      <c r="D4" s="449"/>
      <c r="E4" s="449"/>
      <c r="F4" s="450"/>
    </row>
    <row r="5" spans="1:6" s="3" customFormat="1" ht="12.75">
      <c r="A5" s="129" t="s">
        <v>105</v>
      </c>
      <c r="B5" s="130">
        <v>0</v>
      </c>
      <c r="C5" s="131" t="str">
        <f>IF(B5=0,"need data",B5/'Rents and Income'!$B$29)</f>
        <v>need data</v>
      </c>
      <c r="D5" s="132" t="str">
        <f>IF(B5=0,"need data",B5/SUMPRODUCT('Rents and Income'!$B$5:$B$28*'Rents and Income'!$C$5:$C$28))</f>
        <v>need data</v>
      </c>
      <c r="E5" s="133">
        <f>IF(B5=0,"",B5/'Rents and Income'!$B$29)</f>
      </c>
      <c r="F5" s="134" t="s">
        <v>319</v>
      </c>
    </row>
    <row r="6" spans="1:6" s="3" customFormat="1" ht="12.75">
      <c r="A6" s="129" t="s">
        <v>106</v>
      </c>
      <c r="B6" s="130">
        <v>0</v>
      </c>
      <c r="C6" s="131" t="str">
        <f>IF(B6=0,"need data",B6/'Rents and Income'!$B$29)</f>
        <v>need data</v>
      </c>
      <c r="D6" s="132" t="str">
        <f>IF(B6=0,"need data",B6/SUMPRODUCT('Rents and Income'!$B$5:$B$28*'Rents and Income'!$C$5:$C$28))</f>
        <v>need data</v>
      </c>
      <c r="E6" s="133">
        <f>IF(B6=0,"",B6/'Rents and Income'!$B$29)</f>
      </c>
      <c r="F6" s="134" t="s">
        <v>319</v>
      </c>
    </row>
    <row r="7" spans="1:6" s="3" customFormat="1" ht="12.75">
      <c r="A7" s="129" t="s">
        <v>392</v>
      </c>
      <c r="B7" s="130">
        <v>0</v>
      </c>
      <c r="C7" s="131" t="str">
        <f>IF(B7=0,"need data",B7/'Rents and Income'!$B$29)</f>
        <v>need data</v>
      </c>
      <c r="D7" s="132" t="str">
        <f>IF(B7=0,"need data",B7/SUMPRODUCT('Rents and Income'!$B$5:$B$28*'Rents and Income'!$C$5:$C$28))</f>
        <v>need data</v>
      </c>
      <c r="E7" s="133">
        <f>IF(B7=0,"",B7/'Rents and Income'!$B$29)</f>
      </c>
      <c r="F7" s="134" t="s">
        <v>319</v>
      </c>
    </row>
    <row r="8" spans="1:6" s="3" customFormat="1" ht="12.75">
      <c r="A8" s="448" t="s">
        <v>421</v>
      </c>
      <c r="B8" s="449"/>
      <c r="C8" s="449"/>
      <c r="D8" s="449"/>
      <c r="E8" s="449"/>
      <c r="F8" s="450"/>
    </row>
    <row r="9" spans="1:6" s="3" customFormat="1" ht="12.75">
      <c r="A9" s="129" t="s">
        <v>107</v>
      </c>
      <c r="B9" s="130">
        <v>0</v>
      </c>
      <c r="C9" s="136" t="str">
        <f>IF(B9=0,"need data",B9/'Rents and Income'!$B$29)</f>
        <v>need data</v>
      </c>
      <c r="D9" s="137" t="str">
        <f>IF(B9=0,"need data",B9/SUMPRODUCT('Rents and Income'!$B$5:$B$28*'Rents and Income'!$C$5:$C$28))</f>
        <v>need data</v>
      </c>
      <c r="E9" s="138"/>
      <c r="F9" s="139"/>
    </row>
    <row r="10" spans="1:6" s="3" customFormat="1" ht="12.75">
      <c r="A10" s="129" t="s">
        <v>108</v>
      </c>
      <c r="B10" s="130">
        <v>0</v>
      </c>
      <c r="C10" s="136" t="str">
        <f>IF(B10=0,"need data",B10/'Rents and Income'!$B$29)</f>
        <v>need data</v>
      </c>
      <c r="D10" s="137" t="str">
        <f>IF(B10=0,"need data",B10/SUMPRODUCT('Rents and Income'!$B$5:$B$28*'Rents and Income'!$C$5:$C$28))</f>
        <v>need data</v>
      </c>
      <c r="E10" s="138"/>
      <c r="F10" s="139"/>
    </row>
    <row r="11" spans="1:6" s="3" customFormat="1" ht="12.75">
      <c r="A11" s="129" t="s">
        <v>109</v>
      </c>
      <c r="B11" s="130">
        <v>0</v>
      </c>
      <c r="C11" s="136" t="str">
        <f>IF(B11=0,"need data",B11/'Rents and Income'!$B$29)</f>
        <v>need data</v>
      </c>
      <c r="D11" s="137" t="str">
        <f>IF(B11=0,"need data",B11/SUMPRODUCT('Rents and Income'!$B$5:$B$28*'Rents and Income'!$C$5:$C$28))</f>
        <v>need data</v>
      </c>
      <c r="E11" s="138"/>
      <c r="F11" s="139"/>
    </row>
    <row r="12" spans="1:6" s="3" customFormat="1" ht="12.75">
      <c r="A12" s="129" t="s">
        <v>398</v>
      </c>
      <c r="B12" s="130">
        <v>0</v>
      </c>
      <c r="C12" s="136" t="str">
        <f>IF(B12=0,"need data",B12/'Rents and Income'!$B$29)</f>
        <v>need data</v>
      </c>
      <c r="D12" s="137" t="str">
        <f>IF(B12=0,"need data",B12/SUMPRODUCT('Rents and Income'!$B$5:$B$28*'Rents and Income'!$C$5:$C$28))</f>
        <v>need data</v>
      </c>
      <c r="E12" s="138"/>
      <c r="F12" s="139"/>
    </row>
    <row r="13" spans="1:6" s="3" customFormat="1" ht="12.75">
      <c r="A13" s="448" t="s">
        <v>209</v>
      </c>
      <c r="B13" s="449"/>
      <c r="C13" s="449"/>
      <c r="D13" s="449"/>
      <c r="E13" s="449"/>
      <c r="F13" s="450"/>
    </row>
    <row r="14" spans="1:6" s="3" customFormat="1" ht="12.75">
      <c r="A14" s="129" t="s">
        <v>110</v>
      </c>
      <c r="B14" s="130">
        <v>0</v>
      </c>
      <c r="C14" s="131" t="str">
        <f>IF(B14=0,"need data",B14/'Rents and Income'!$B$29)</f>
        <v>need data</v>
      </c>
      <c r="D14" s="132" t="str">
        <f>IF(B14=0,"need data",B14/SUMPRODUCT('Rents and Income'!$B$5:$B$28*'Rents and Income'!$C$5:$C$28))</f>
        <v>need data</v>
      </c>
      <c r="E14" s="141"/>
      <c r="F14" s="134"/>
    </row>
    <row r="15" spans="1:6" s="3" customFormat="1" ht="12.75">
      <c r="A15" s="129" t="s">
        <v>111</v>
      </c>
      <c r="B15" s="130">
        <v>0</v>
      </c>
      <c r="C15" s="131" t="str">
        <f>IF(B15=0,"need data",B15/'Rents and Income'!$B$29)</f>
        <v>need data</v>
      </c>
      <c r="D15" s="132" t="str">
        <f>IF(B15=0,"need data",B15/SUMPRODUCT('Rents and Income'!$B$5:$B$28*'Rents and Income'!$C$5:$C$28))</f>
        <v>need data</v>
      </c>
      <c r="E15" s="141"/>
      <c r="F15" s="134"/>
    </row>
    <row r="16" spans="1:6" s="3" customFormat="1" ht="12.75">
      <c r="A16" s="129" t="s">
        <v>112</v>
      </c>
      <c r="B16" s="130">
        <v>0</v>
      </c>
      <c r="C16" s="131" t="str">
        <f>IF(B16=0,"need data",B16/'Rents and Income'!$B$29)</f>
        <v>need data</v>
      </c>
      <c r="D16" s="132" t="str">
        <f>IF(B16=0,"need data",B16/SUMPRODUCT('Rents and Income'!$B$5:$B$28*'Rents and Income'!$C$5:$C$28))</f>
        <v>need data</v>
      </c>
      <c r="E16" s="141"/>
      <c r="F16" s="134"/>
    </row>
    <row r="17" spans="1:6" s="3" customFormat="1" ht="12.75">
      <c r="A17" s="129" t="s">
        <v>113</v>
      </c>
      <c r="B17" s="130">
        <v>0</v>
      </c>
      <c r="C17" s="131" t="str">
        <f>IF(B17=0,"need data",B17/'Rents and Income'!$B$29)</f>
        <v>need data</v>
      </c>
      <c r="D17" s="132" t="str">
        <f>IF(B17=0,"need data",B17/SUMPRODUCT('Rents and Income'!$B$5:$B$28*'Rents and Income'!$C$5:$C$28))</f>
        <v>need data</v>
      </c>
      <c r="E17" s="141"/>
      <c r="F17" s="134"/>
    </row>
    <row r="18" spans="1:6" s="3" customFormat="1" ht="12.75">
      <c r="A18" s="129" t="s">
        <v>114</v>
      </c>
      <c r="B18" s="130">
        <v>0</v>
      </c>
      <c r="C18" s="131" t="str">
        <f>IF(B18=0,"need data",B18/'Rents and Income'!$B$29)</f>
        <v>need data</v>
      </c>
      <c r="D18" s="132" t="str">
        <f>IF(B18=0,"need data",B18/SUMPRODUCT('Rents and Income'!$B$5:$B$28*'Rents and Income'!$C$5:$C$28))</f>
        <v>need data</v>
      </c>
      <c r="E18" s="141"/>
      <c r="F18" s="134"/>
    </row>
    <row r="19" spans="1:6" s="3" customFormat="1" ht="12.75">
      <c r="A19" s="129" t="s">
        <v>115</v>
      </c>
      <c r="B19" s="130">
        <v>0</v>
      </c>
      <c r="C19" s="131" t="str">
        <f>IF(B19=0,"need data",B19/'Rents and Income'!$B$29)</f>
        <v>need data</v>
      </c>
      <c r="D19" s="132" t="str">
        <f>IF(B19=0,"need data",B19/SUMPRODUCT('Rents and Income'!$B$5:$B$28*'Rents and Income'!$C$5:$C$28))</f>
        <v>need data</v>
      </c>
      <c r="E19" s="142">
        <f>IF(B19=0,"",B19/SUM($B$14:$B$21))</f>
      </c>
      <c r="F19" s="134" t="s">
        <v>184</v>
      </c>
    </row>
    <row r="20" spans="1:6" s="3" customFormat="1" ht="12.75">
      <c r="A20" s="129" t="s">
        <v>116</v>
      </c>
      <c r="B20" s="130">
        <v>0</v>
      </c>
      <c r="C20" s="131" t="str">
        <f>IF(B20=0,"need data",B20/'Rents and Income'!$B$29)</f>
        <v>need data</v>
      </c>
      <c r="D20" s="132" t="str">
        <f>IF(B20=0,"need data",B20/SUMPRODUCT('Rents and Income'!$B$5:$B$28*'Rents and Income'!$C$5:$C$28))</f>
        <v>need data</v>
      </c>
      <c r="E20" s="141"/>
      <c r="F20" s="134"/>
    </row>
    <row r="21" spans="1:6" s="3" customFormat="1" ht="12.75">
      <c r="A21" s="129" t="s">
        <v>117</v>
      </c>
      <c r="B21" s="130">
        <v>0</v>
      </c>
      <c r="C21" s="131" t="str">
        <f>IF(B21=0,"need data",B21/'Rents and Income'!$B$29)</f>
        <v>need data</v>
      </c>
      <c r="D21" s="132" t="str">
        <f>IF(B21=0,"need data",B21/SUMPRODUCT('Rents and Income'!$B$5:$B$28*'Rents and Income'!$C$5:$C$28))</f>
        <v>need data</v>
      </c>
      <c r="E21" s="142">
        <f>IF(B21=0,"",B21/SUM($B$14:$B$21))</f>
      </c>
      <c r="F21" s="134" t="s">
        <v>184</v>
      </c>
    </row>
    <row r="22" spans="1:6" s="3" customFormat="1" ht="12.75">
      <c r="A22" s="129" t="s">
        <v>403</v>
      </c>
      <c r="B22" s="130">
        <v>0</v>
      </c>
      <c r="C22" s="131" t="str">
        <f>IF(B22=0,"need data",B22/'Rents and Income'!$B$29)</f>
        <v>need data</v>
      </c>
      <c r="D22" s="132" t="str">
        <f>IF(B22=0,"need data",B22/SUMPRODUCT('Rents and Income'!$B$5:$B$28*'Rents and Income'!$C$5:$C$28))</f>
        <v>need data</v>
      </c>
      <c r="E22" s="142">
        <f>IF(B22=0,"",B22/SUM($B$14:$B$21))</f>
      </c>
      <c r="F22" s="134" t="s">
        <v>184</v>
      </c>
    </row>
    <row r="23" spans="1:6" s="3" customFormat="1" ht="12.75">
      <c r="A23" s="448" t="s">
        <v>140</v>
      </c>
      <c r="B23" s="449"/>
      <c r="C23" s="449"/>
      <c r="D23" s="449"/>
      <c r="E23" s="449"/>
      <c r="F23" s="450"/>
    </row>
    <row r="24" spans="1:6" s="3" customFormat="1" ht="12.75">
      <c r="A24" s="129" t="s">
        <v>118</v>
      </c>
      <c r="B24" s="130">
        <v>0</v>
      </c>
      <c r="C24" s="131" t="str">
        <f>IF(B24=0,"need data",B24/'Rents and Income'!$B$29)</f>
        <v>need data</v>
      </c>
      <c r="D24" s="132" t="str">
        <f>IF(B24=0,"need data",B24/SUMPRODUCT('Rents and Income'!$B$5:$B$28*'Rents and Income'!$C$5:$C$28))</f>
        <v>need data</v>
      </c>
      <c r="E24" s="142">
        <f>IF(B24=0,"",B24/SUM($B$14:$B$21))</f>
      </c>
      <c r="F24" s="134" t="s">
        <v>184</v>
      </c>
    </row>
    <row r="25" spans="1:6" s="3" customFormat="1" ht="12.75">
      <c r="A25" s="129" t="s">
        <v>119</v>
      </c>
      <c r="B25" s="130">
        <v>0</v>
      </c>
      <c r="C25" s="131" t="str">
        <f>IF(B25=0,"need data",B25/'Rents and Income'!$B$29)</f>
        <v>need data</v>
      </c>
      <c r="D25" s="132" t="str">
        <f>IF(B25=0,"need data",B25/SUMPRODUCT('Rents and Income'!$B$5:$B$28*'Rents and Income'!$C$5:$C$28))</f>
        <v>need data</v>
      </c>
      <c r="E25" s="142">
        <f>IF(B25=0,"",B25/SUM($B$14:$B$21))</f>
      </c>
      <c r="F25" s="134" t="s">
        <v>184</v>
      </c>
    </row>
    <row r="26" spans="1:6" s="3" customFormat="1" ht="12.75">
      <c r="A26" s="129" t="s">
        <v>120</v>
      </c>
      <c r="B26" s="130">
        <v>0</v>
      </c>
      <c r="C26" s="131" t="str">
        <f>IF(B26=0,"need data",B26/'Rents and Income'!$B$29)</f>
        <v>need data</v>
      </c>
      <c r="D26" s="132" t="str">
        <f>IF(B26=0,"need data",B26/SUMPRODUCT('Rents and Income'!$B$5:$B$28*'Rents and Income'!$C$5:$C$28))</f>
        <v>need data</v>
      </c>
      <c r="E26" s="142">
        <f>IF(B26=0,"",B26/SUM($B$14:$B$21))</f>
      </c>
      <c r="F26" s="134" t="s">
        <v>184</v>
      </c>
    </row>
    <row r="27" spans="1:6" s="3" customFormat="1" ht="12.75">
      <c r="A27" s="129" t="s">
        <v>393</v>
      </c>
      <c r="B27" s="130">
        <v>0</v>
      </c>
      <c r="C27" s="131" t="str">
        <f>IF(B27=0,"need data",B27/'Rents and Income'!$B$29)</f>
        <v>need data</v>
      </c>
      <c r="D27" s="132" t="str">
        <f>IF(B27=0,"need data",B27/SUMPRODUCT('Rents and Income'!$B$5:$B$28*'Rents and Income'!$C$5:$C$28))</f>
        <v>need data</v>
      </c>
      <c r="E27" s="142">
        <f>IF(B27=0,"",B27/SUM($B$14:$B$21))</f>
      </c>
      <c r="F27" s="134" t="s">
        <v>184</v>
      </c>
    </row>
    <row r="28" spans="1:6" s="3" customFormat="1" ht="12.75">
      <c r="A28" s="448" t="s">
        <v>139</v>
      </c>
      <c r="B28" s="449"/>
      <c r="C28" s="449"/>
      <c r="D28" s="449"/>
      <c r="E28" s="449"/>
      <c r="F28" s="450"/>
    </row>
    <row r="29" spans="1:6" s="3" customFormat="1" ht="12.75">
      <c r="A29" s="129" t="s">
        <v>217</v>
      </c>
      <c r="B29" s="130">
        <v>0</v>
      </c>
      <c r="C29" s="131" t="str">
        <f>IF(B29=0,"need data",B29/'Rents and Income'!$B$29)</f>
        <v>need data</v>
      </c>
      <c r="D29" s="132" t="str">
        <f>IF(B29=0,"need data",B29/SUMPRODUCT('Rents and Income'!$B$5:$B$28*'Rents and Income'!$C$5:$C$28))</f>
        <v>need data</v>
      </c>
      <c r="E29" s="141"/>
      <c r="F29" s="134"/>
    </row>
    <row r="30" spans="1:6" s="3" customFormat="1" ht="12.75">
      <c r="A30" s="129" t="s">
        <v>212</v>
      </c>
      <c r="B30" s="130">
        <v>0</v>
      </c>
      <c r="C30" s="131" t="str">
        <f>IF(B30=0,"need data",B30/'Rents and Income'!$B$29)</f>
        <v>need data</v>
      </c>
      <c r="D30" s="132" t="str">
        <f>IF(B30=0,"need data",B30/SUMPRODUCT('Rents and Income'!$B$5:$B$28*'Rents and Income'!$C$5:$C$28))</f>
        <v>need data</v>
      </c>
      <c r="E30" s="141"/>
      <c r="F30" s="134"/>
    </row>
    <row r="31" spans="1:6" s="3" customFormat="1" ht="12.75">
      <c r="A31" s="129" t="s">
        <v>121</v>
      </c>
      <c r="B31" s="130">
        <v>0</v>
      </c>
      <c r="C31" s="131" t="str">
        <f>IF(B31=0,"need data",B31/'Rents and Income'!$B$29)</f>
        <v>need data</v>
      </c>
      <c r="D31" s="132" t="str">
        <f>IF(B31=0,"need data",B31/SUMPRODUCT('Rents and Income'!$B$5:$B$28*'Rents and Income'!$C$5:$C$28))</f>
        <v>need data</v>
      </c>
      <c r="E31" s="142" t="str">
        <f>IF('Financing Sources'!B33=0,"--      ",B31/'Financing Sources'!B33)</f>
        <v>--      </v>
      </c>
      <c r="F31" s="134" t="s">
        <v>369</v>
      </c>
    </row>
    <row r="32" spans="1:6" s="3" customFormat="1" ht="12.75">
      <c r="A32" s="129" t="s">
        <v>122</v>
      </c>
      <c r="B32" s="130">
        <v>0</v>
      </c>
      <c r="C32" s="131" t="str">
        <f>IF(B32=0,"need data",B32/'Rents and Income'!$B$29)</f>
        <v>need data</v>
      </c>
      <c r="D32" s="132" t="str">
        <f>IF(B32=0,"need data",B32/SUMPRODUCT('Rents and Income'!$B$5:$B$28*'Rents and Income'!$C$5:$C$28))</f>
        <v>need data</v>
      </c>
      <c r="E32" s="141"/>
      <c r="F32" s="134"/>
    </row>
    <row r="33" spans="1:6" s="3" customFormat="1" ht="12.75">
      <c r="A33" s="129" t="s">
        <v>123</v>
      </c>
      <c r="B33" s="130">
        <v>0</v>
      </c>
      <c r="C33" s="131" t="str">
        <f>IF(B33=0,"need data",B33/'Rents and Income'!$B$29)</f>
        <v>need data</v>
      </c>
      <c r="D33" s="132" t="str">
        <f>IF(B33=0,"need data",B33/SUMPRODUCT('Rents and Income'!$B$5:$B$28*'Rents and Income'!$C$5:$C$28))</f>
        <v>need data</v>
      </c>
      <c r="E33" s="141"/>
      <c r="F33" s="134"/>
    </row>
    <row r="34" spans="1:6" s="3" customFormat="1" ht="12.75">
      <c r="A34" s="129" t="s">
        <v>218</v>
      </c>
      <c r="B34" s="130">
        <v>0</v>
      </c>
      <c r="C34" s="131" t="str">
        <f>IF(B34=0,"need data",B34/'Rents and Income'!$B$29)</f>
        <v>need data</v>
      </c>
      <c r="D34" s="132" t="str">
        <f>IF(B34=0,"need data",B34/SUMPRODUCT('Rents and Income'!$B$5:$B$28*'Rents and Income'!$C$5:$C$28))</f>
        <v>need data</v>
      </c>
      <c r="E34" s="141"/>
      <c r="F34" s="134"/>
    </row>
    <row r="35" spans="1:6" s="3" customFormat="1" ht="25.5">
      <c r="A35" s="129" t="s">
        <v>240</v>
      </c>
      <c r="B35" s="130">
        <v>0</v>
      </c>
      <c r="C35" s="131" t="str">
        <f>IF(B35=0,"need data",B35/'Rents and Income'!$B$29)</f>
        <v>need data</v>
      </c>
      <c r="D35" s="132" t="str">
        <f>IF(B35=0,"need data",B35/SUMPRODUCT('Rents and Income'!$B$5:$B$28*'Rents and Income'!$C$5:$C$28))</f>
        <v>need data</v>
      </c>
      <c r="E35" s="141"/>
      <c r="F35" s="134"/>
    </row>
    <row r="36" spans="1:6" s="3" customFormat="1" ht="12.75">
      <c r="A36" s="129" t="s">
        <v>211</v>
      </c>
      <c r="B36" s="130">
        <v>0</v>
      </c>
      <c r="C36" s="131" t="str">
        <f>IF(B36=0,"need data",B36/'Rents and Income'!$B$29)</f>
        <v>need data</v>
      </c>
      <c r="D36" s="132" t="str">
        <f>IF(B36=0,"need data",B36/SUMPRODUCT('Rents and Income'!$B$5:$B$28*'Rents and Income'!$C$5:$C$28))</f>
        <v>need data</v>
      </c>
      <c r="E36" s="141"/>
      <c r="F36" s="134"/>
    </row>
    <row r="37" spans="1:6" s="3" customFormat="1" ht="12.75">
      <c r="A37" s="129" t="s">
        <v>219</v>
      </c>
      <c r="B37" s="130">
        <v>0</v>
      </c>
      <c r="C37" s="131" t="str">
        <f>IF(B37=0,"need data",B37/'Rents and Income'!$B$29)</f>
        <v>need data</v>
      </c>
      <c r="D37" s="132" t="str">
        <f>IF(B37=0,"need data",B37/SUMPRODUCT('Rents and Income'!$B$5:$B$28*'Rents and Income'!$C$5:$C$28))</f>
        <v>need data</v>
      </c>
      <c r="E37" s="141"/>
      <c r="F37" s="134"/>
    </row>
    <row r="38" spans="1:6" s="3" customFormat="1" ht="12.75">
      <c r="A38" s="129" t="s">
        <v>220</v>
      </c>
      <c r="B38" s="130">
        <v>0</v>
      </c>
      <c r="C38" s="131" t="str">
        <f>IF(B38=0,"need data",B38/'Rents and Income'!$B$29)</f>
        <v>need data</v>
      </c>
      <c r="D38" s="132" t="str">
        <f>IF(B38=0,"need data",B38/SUMPRODUCT('Rents and Income'!$B$5:$B$28*'Rents and Income'!$C$5:$C$28))</f>
        <v>need data</v>
      </c>
      <c r="E38" s="141"/>
      <c r="F38" s="134"/>
    </row>
    <row r="39" spans="1:6" s="3" customFormat="1" ht="12.75">
      <c r="A39" s="129" t="s">
        <v>221</v>
      </c>
      <c r="B39" s="130">
        <v>0</v>
      </c>
      <c r="C39" s="131" t="str">
        <f>IF(B39=0,"need data",B39/'Rents and Income'!$B$29)</f>
        <v>need data</v>
      </c>
      <c r="D39" s="132" t="str">
        <f>IF(B39=0,"need data",B39/SUMPRODUCT('Rents and Income'!$B$5:$B$28*'Rents and Income'!$C$5:$C$28))</f>
        <v>need data</v>
      </c>
      <c r="E39" s="141"/>
      <c r="F39" s="134"/>
    </row>
    <row r="40" spans="1:6" s="3" customFormat="1" ht="12.75">
      <c r="A40" s="129" t="s">
        <v>139</v>
      </c>
      <c r="B40" s="130">
        <v>0</v>
      </c>
      <c r="C40" s="131" t="str">
        <f>IF(B40=0,"need data",B40/'Rents and Income'!$B$29)</f>
        <v>need data</v>
      </c>
      <c r="D40" s="132" t="str">
        <f>IF(B40=0,"need data",B40/SUMPRODUCT('Rents and Income'!$B$5:$B$28*'Rents and Income'!$C$5:$C$28))</f>
        <v>need data</v>
      </c>
      <c r="E40" s="141"/>
      <c r="F40" s="134"/>
    </row>
    <row r="41" spans="1:6" s="3" customFormat="1" ht="12.75">
      <c r="A41" s="448" t="s">
        <v>239</v>
      </c>
      <c r="B41" s="449"/>
      <c r="C41" s="449"/>
      <c r="D41" s="449"/>
      <c r="E41" s="449"/>
      <c r="F41" s="450"/>
    </row>
    <row r="42" spans="1:6" s="3" customFormat="1" ht="12.75">
      <c r="A42" s="129" t="s">
        <v>124</v>
      </c>
      <c r="B42" s="130">
        <v>0</v>
      </c>
      <c r="C42" s="131" t="str">
        <f>IF(B42=0,"need data",B42/'Rents and Income'!$B$29)</f>
        <v>need data</v>
      </c>
      <c r="D42" s="132" t="str">
        <f>IF(B42=0,"need data",B42/SUMPRODUCT('Rents and Income'!$B$5:$B$28*'Rents and Income'!$C$5:$C$28))</f>
        <v>need data</v>
      </c>
      <c r="E42" s="141"/>
      <c r="F42" s="134"/>
    </row>
    <row r="43" spans="1:6" s="3" customFormat="1" ht="12.75">
      <c r="A43" s="129" t="s">
        <v>125</v>
      </c>
      <c r="B43" s="136" t="s">
        <v>190</v>
      </c>
      <c r="C43" s="131"/>
      <c r="D43" s="132"/>
      <c r="E43" s="141"/>
      <c r="F43" s="134"/>
    </row>
    <row r="44" spans="1:6" s="3" customFormat="1" ht="12.75">
      <c r="A44" s="129" t="s">
        <v>126</v>
      </c>
      <c r="B44" s="130">
        <v>0</v>
      </c>
      <c r="C44" s="131" t="str">
        <f>IF(B44=0,"need data",B44/'Rents and Income'!$B$29)</f>
        <v>need data</v>
      </c>
      <c r="D44" s="132" t="str">
        <f>IF(B44=0,"need data",B44/SUMPRODUCT('Rents and Income'!$B$5:$B$28*'Rents and Income'!$C$5:$C$28))</f>
        <v>need data</v>
      </c>
      <c r="E44" s="141"/>
      <c r="F44" s="134"/>
    </row>
    <row r="45" spans="1:6" s="3" customFormat="1" ht="12.75">
      <c r="A45" s="129" t="s">
        <v>222</v>
      </c>
      <c r="B45" s="130">
        <v>0</v>
      </c>
      <c r="C45" s="131" t="str">
        <f>IF(B45=0,"need data",B45/'Rents and Income'!$B$29)</f>
        <v>need data</v>
      </c>
      <c r="D45" s="132" t="str">
        <f>IF(B45=0,"need data",B45/SUMPRODUCT('Rents and Income'!$B$5:$B$28*'Rents and Income'!$C$5:$C$28))</f>
        <v>need data</v>
      </c>
      <c r="E45" s="141"/>
      <c r="F45" s="134"/>
    </row>
    <row r="46" spans="1:6" s="3" customFormat="1" ht="12.75">
      <c r="A46" s="129" t="s">
        <v>394</v>
      </c>
      <c r="B46" s="130">
        <v>0</v>
      </c>
      <c r="C46" s="131" t="str">
        <f>IF(B46=0,"need data",B46/'Rents and Income'!$B$29)</f>
        <v>need data</v>
      </c>
      <c r="D46" s="132" t="str">
        <f>IF(B46=0,"need data",B46/SUMPRODUCT('Rents and Income'!$B$5:$B$28*'Rents and Income'!$C$5:$C$28))</f>
        <v>need data</v>
      </c>
      <c r="E46" s="141"/>
      <c r="F46" s="134"/>
    </row>
    <row r="47" spans="1:6" s="3" customFormat="1" ht="12.75">
      <c r="A47" s="448" t="s">
        <v>138</v>
      </c>
      <c r="B47" s="449"/>
      <c r="C47" s="449"/>
      <c r="D47" s="449"/>
      <c r="E47" s="449"/>
      <c r="F47" s="450"/>
    </row>
    <row r="48" spans="1:6" s="3" customFormat="1" ht="12.75">
      <c r="A48" s="129" t="s">
        <v>127</v>
      </c>
      <c r="B48" s="130">
        <v>0</v>
      </c>
      <c r="C48" s="131" t="str">
        <f>IF(B48=0,"need data",B48/'Rents and Income'!$B$29)</f>
        <v>need data</v>
      </c>
      <c r="D48" s="132" t="str">
        <f>IF(B48=0,"need data",B48/SUMPRODUCT('Rents and Income'!$B$5:$B$28*'Rents and Income'!$C$5:$C$28))</f>
        <v>need data</v>
      </c>
      <c r="E48" s="141"/>
      <c r="F48" s="134"/>
    </row>
    <row r="49" spans="1:6" s="3" customFormat="1" ht="25.5">
      <c r="A49" s="143" t="s">
        <v>251</v>
      </c>
      <c r="B49" s="136" t="s">
        <v>318</v>
      </c>
      <c r="C49" s="131"/>
      <c r="D49" s="132"/>
      <c r="E49" s="141"/>
      <c r="F49" s="134"/>
    </row>
    <row r="50" spans="1:6" s="3" customFormat="1" ht="12.75">
      <c r="A50" s="129" t="s">
        <v>128</v>
      </c>
      <c r="B50" s="130">
        <v>0</v>
      </c>
      <c r="C50" s="131" t="str">
        <f>IF(B50=0,"need data",B50/'Rents and Income'!$B$29)</f>
        <v>need data</v>
      </c>
      <c r="D50" s="132" t="str">
        <f>IF(B50=0,"need data",B50/SUMPRODUCT('Rents and Income'!$B$5:$B$28*'Rents and Income'!$C$5:$C$28))</f>
        <v>need data</v>
      </c>
      <c r="E50" s="141"/>
      <c r="F50" s="134"/>
    </row>
    <row r="51" spans="1:6" s="3" customFormat="1" ht="12.75">
      <c r="A51" s="144" t="s">
        <v>223</v>
      </c>
      <c r="B51" s="130">
        <v>0</v>
      </c>
      <c r="C51" s="131" t="str">
        <f>IF(B51=0,"need data",B51/'Rents and Income'!$B$29)</f>
        <v>need data</v>
      </c>
      <c r="D51" s="132" t="str">
        <f>IF(B51=0,"need data",B51/SUMPRODUCT('Rents and Income'!$B$5:$B$28*'Rents and Income'!$C$5:$C$28))</f>
        <v>need data</v>
      </c>
      <c r="E51" s="141"/>
      <c r="F51" s="134"/>
    </row>
    <row r="52" spans="1:6" s="3" customFormat="1" ht="12.75">
      <c r="A52" s="129" t="s">
        <v>129</v>
      </c>
      <c r="B52" s="130">
        <v>0</v>
      </c>
      <c r="C52" s="131" t="str">
        <f>IF(B52=0,"need data",B52/'Rents and Income'!$B$29)</f>
        <v>need data</v>
      </c>
      <c r="D52" s="132" t="str">
        <f>IF(B52=0,"need data",B52/SUMPRODUCT('Rents and Income'!$B$5:$B$28*'Rents and Income'!$C$5:$C$28))</f>
        <v>need data</v>
      </c>
      <c r="E52" s="141"/>
      <c r="F52" s="134"/>
    </row>
    <row r="53" spans="1:6" s="3" customFormat="1" ht="12.75">
      <c r="A53" s="129" t="s">
        <v>130</v>
      </c>
      <c r="B53" s="130">
        <v>0</v>
      </c>
      <c r="C53" s="131" t="str">
        <f>IF(B53=0,"need data",B53/'Rents and Income'!$B$29)</f>
        <v>need data</v>
      </c>
      <c r="D53" s="132" t="str">
        <f>IF(B53=0,"need data",B53/SUMPRODUCT('Rents and Income'!$B$5:$B$28*'Rents and Income'!$C$5:$C$28))</f>
        <v>need data</v>
      </c>
      <c r="E53" s="141"/>
      <c r="F53" s="134"/>
    </row>
    <row r="54" spans="1:6" s="3" customFormat="1" ht="12.75">
      <c r="A54" s="129" t="s">
        <v>395</v>
      </c>
      <c r="B54" s="130">
        <v>0</v>
      </c>
      <c r="C54" s="131" t="str">
        <f>IF(B54=0,"need data",B54/'Rents and Income'!$B$29)</f>
        <v>need data</v>
      </c>
      <c r="D54" s="132" t="str">
        <f>IF(B54=0,"need data",B54/SUMPRODUCT('Rents and Income'!$B$5:$B$28*'Rents and Income'!$C$5:$C$28))</f>
        <v>need data</v>
      </c>
      <c r="E54" s="141"/>
      <c r="F54" s="134"/>
    </row>
    <row r="55" spans="1:6" s="3" customFormat="1" ht="26.25" customHeight="1">
      <c r="A55" s="145" t="s">
        <v>137</v>
      </c>
      <c r="B55" s="130">
        <v>0</v>
      </c>
      <c r="C55" s="131" t="str">
        <f>IF(B55=0,"need data",B55/'Rents and Income'!$B$29)</f>
        <v>need data</v>
      </c>
      <c r="D55" s="132" t="str">
        <f>IF(B55=0,"need data",B55/SUMPRODUCT('Rents and Income'!$B$5:$B$28*'Rents and Income'!$C$5:$C$28))</f>
        <v>need data</v>
      </c>
      <c r="E55" s="142">
        <f>IF(B55=0,"",B55/$B$83)</f>
      </c>
      <c r="F55" s="134" t="s">
        <v>248</v>
      </c>
    </row>
    <row r="56" spans="1:6" s="3" customFormat="1" ht="12.75">
      <c r="A56" s="448" t="s">
        <v>136</v>
      </c>
      <c r="B56" s="449"/>
      <c r="C56" s="449"/>
      <c r="D56" s="449"/>
      <c r="E56" s="449"/>
      <c r="F56" s="450"/>
    </row>
    <row r="57" spans="1:6" s="3" customFormat="1" ht="12.75">
      <c r="A57" s="129" t="s">
        <v>186</v>
      </c>
      <c r="B57" s="130">
        <v>0</v>
      </c>
      <c r="C57" s="131" t="str">
        <f>IF(B57=0,"need data",B57/'Rents and Income'!$B$29)</f>
        <v>need data</v>
      </c>
      <c r="D57" s="132" t="str">
        <f>IF(B57=0,"need data",B57/SUMPRODUCT('Rents and Income'!$B$5:$B$28*'Rents and Income'!$C$5:$C$28))</f>
        <v>need data</v>
      </c>
      <c r="E57" s="142">
        <f>IF(B57=0,"",B57/'Rents and Income'!$H$29)</f>
      </c>
      <c r="F57" s="134" t="s">
        <v>185</v>
      </c>
    </row>
    <row r="58" spans="1:6" s="3" customFormat="1" ht="12.75">
      <c r="A58" s="129" t="s">
        <v>187</v>
      </c>
      <c r="B58" s="130">
        <v>0</v>
      </c>
      <c r="C58" s="131" t="str">
        <f>IF(B58=0,"need data",B58/'Rents and Income'!$B$29)</f>
        <v>need data</v>
      </c>
      <c r="D58" s="132" t="str">
        <f>IF(B58=0,"need data",B58/SUMPRODUCT('Rents and Income'!$B$5:$B$28*'Rents and Income'!$C$5:$C$28))</f>
        <v>need data</v>
      </c>
      <c r="E58" s="142">
        <f>IF(B58=0,"",B58/'Rents and Income'!$H$29)</f>
      </c>
      <c r="F58" s="134" t="s">
        <v>185</v>
      </c>
    </row>
    <row r="59" spans="1:6" s="3" customFormat="1" ht="12.75">
      <c r="A59" s="129" t="s">
        <v>188</v>
      </c>
      <c r="B59" s="130">
        <v>0</v>
      </c>
      <c r="C59" s="131" t="str">
        <f>IF(B59=0,"need data",B59/'Rents and Income'!$B$29)</f>
        <v>need data</v>
      </c>
      <c r="D59" s="132" t="str">
        <f>IF(B59=0,"need data",B59/SUMPRODUCT('Rents and Income'!$B$5:$B$28*'Rents and Income'!$C$5:$C$28))</f>
        <v>need data</v>
      </c>
      <c r="E59" s="142">
        <f>IF(B59=0,"",B59/'Rents and Income'!$H$29)</f>
      </c>
      <c r="F59" s="134" t="s">
        <v>185</v>
      </c>
    </row>
    <row r="60" spans="1:6" s="3" customFormat="1" ht="12.75">
      <c r="A60" s="129" t="s">
        <v>396</v>
      </c>
      <c r="B60" s="130">
        <v>0</v>
      </c>
      <c r="C60" s="131" t="str">
        <f>IF(B60=0,"need data",B60/'Rents and Income'!$B$29)</f>
        <v>need data</v>
      </c>
      <c r="D60" s="132" t="str">
        <f>IF(B60=0,"need data",B60/SUMPRODUCT('Rents and Income'!$B$5:$B$28*'Rents and Income'!$C$5:$C$28))</f>
        <v>need data</v>
      </c>
      <c r="E60" s="142">
        <f>IF(B60=0,"",B60/'Rents and Income'!$H$29)</f>
      </c>
      <c r="F60" s="134" t="s">
        <v>185</v>
      </c>
    </row>
    <row r="61" spans="1:6" s="3" customFormat="1" ht="12.75">
      <c r="A61" s="146" t="s">
        <v>210</v>
      </c>
      <c r="B61" s="130">
        <v>0</v>
      </c>
      <c r="C61" s="131" t="str">
        <f>IF(B61=0,"need data",B61/'Rents and Income'!$B$29)</f>
        <v>need data</v>
      </c>
      <c r="D61" s="132" t="str">
        <f>IF(B61=0,"need data",B61/SUMPRODUCT('Rents and Income'!$B$5:$B$28*'Rents and Income'!$C$5:$C$28))</f>
        <v>need data</v>
      </c>
      <c r="E61" s="141"/>
      <c r="F61" s="134"/>
    </row>
    <row r="62" spans="1:6" s="3" customFormat="1" ht="12.75">
      <c r="A62" s="448" t="s">
        <v>422</v>
      </c>
      <c r="B62" s="449"/>
      <c r="C62" s="449"/>
      <c r="D62" s="449"/>
      <c r="E62" s="449"/>
      <c r="F62" s="450"/>
    </row>
    <row r="63" spans="1:6" s="3" customFormat="1" ht="12.75">
      <c r="A63" s="129" t="s">
        <v>131</v>
      </c>
      <c r="B63" s="130">
        <v>0</v>
      </c>
      <c r="C63" s="131" t="str">
        <f>IF(B63=0,"need data",B63/'Rents and Income'!$B$29)</f>
        <v>need data</v>
      </c>
      <c r="D63" s="132" t="str">
        <f>IF(B63=0,"need data",B63/SUMPRODUCT('Rents and Income'!$B$5:$B$28*'Rents and Income'!$C$5:$C$28))</f>
        <v>need data</v>
      </c>
      <c r="E63" s="141"/>
      <c r="F63" s="134"/>
    </row>
    <row r="64" spans="1:6" s="3" customFormat="1" ht="12.75">
      <c r="A64" s="129" t="s">
        <v>157</v>
      </c>
      <c r="B64" s="130">
        <v>0</v>
      </c>
      <c r="C64" s="131" t="str">
        <f>IF(B64=0,"need data",B64/'Rents and Income'!$B$29)</f>
        <v>need data</v>
      </c>
      <c r="D64" s="132" t="str">
        <f>IF(B64=0,"need data",B64/SUMPRODUCT('Rents and Income'!$B$5:$B$28*'Rents and Income'!$C$5:$C$28))</f>
        <v>need data</v>
      </c>
      <c r="E64" s="141"/>
      <c r="F64" s="134"/>
    </row>
    <row r="65" spans="1:6" s="3" customFormat="1" ht="12.75">
      <c r="A65" s="129" t="s">
        <v>132</v>
      </c>
      <c r="B65" s="130">
        <v>0</v>
      </c>
      <c r="C65" s="131" t="str">
        <f>IF(B65=0,"need data",B65/'Rents and Income'!$B$29)</f>
        <v>need data</v>
      </c>
      <c r="D65" s="132" t="str">
        <f>IF(B65=0,"need data",B65/SUMPRODUCT('Rents and Income'!$B$5:$B$28*'Rents and Income'!$C$5:$C$28))</f>
        <v>need data</v>
      </c>
      <c r="E65" s="141"/>
      <c r="F65" s="134"/>
    </row>
    <row r="66" spans="1:6" s="3" customFormat="1" ht="12.75">
      <c r="A66" s="129" t="s">
        <v>133</v>
      </c>
      <c r="B66" s="130">
        <v>0</v>
      </c>
      <c r="C66" s="131" t="str">
        <f>IF(B66=0,"need data",B66/'Rents and Income'!$B$29)</f>
        <v>need data</v>
      </c>
      <c r="D66" s="132" t="str">
        <f>IF(B66=0,"need data",B66/SUMPRODUCT('Rents and Income'!$B$5:$B$28*'Rents and Income'!$C$5:$C$28))</f>
        <v>need data</v>
      </c>
      <c r="E66" s="141"/>
      <c r="F66" s="134"/>
    </row>
    <row r="67" spans="1:6" s="3" customFormat="1" ht="12.75">
      <c r="A67" s="129" t="s">
        <v>397</v>
      </c>
      <c r="B67" s="130">
        <v>0</v>
      </c>
      <c r="C67" s="131" t="str">
        <f>IF(B67=0,"need data",B67/'Rents and Income'!$B$29)</f>
        <v>need data</v>
      </c>
      <c r="D67" s="132" t="str">
        <f>IF(B67=0,"need data",B67/SUMPRODUCT('Rents and Income'!$B$5:$B$28*'Rents and Income'!$C$5:$C$28))</f>
        <v>need data</v>
      </c>
      <c r="E67" s="141"/>
      <c r="F67" s="134"/>
    </row>
    <row r="68" spans="1:6" s="3" customFormat="1" ht="12.75">
      <c r="A68" s="448" t="s">
        <v>288</v>
      </c>
      <c r="B68" s="449"/>
      <c r="C68" s="449"/>
      <c r="D68" s="449"/>
      <c r="E68" s="449"/>
      <c r="F68" s="450"/>
    </row>
    <row r="69" spans="1:6" s="3" customFormat="1" ht="12.75">
      <c r="A69" s="147" t="s">
        <v>291</v>
      </c>
      <c r="B69" s="130">
        <v>0</v>
      </c>
      <c r="C69" s="131" t="str">
        <f>IF(B69=0,"need data",B69/'Rents and Income'!$B$29)</f>
        <v>need data</v>
      </c>
      <c r="D69" s="132" t="str">
        <f>IF(B69=0,"need data",B69/SUMPRODUCT('Rents and Income'!$B$5:$B$28*'Rents and Income'!$C$5:$C$28))</f>
        <v>need data</v>
      </c>
      <c r="E69" s="141"/>
      <c r="F69" s="134"/>
    </row>
    <row r="70" spans="1:6" s="3" customFormat="1" ht="12.75">
      <c r="A70" s="147" t="s">
        <v>292</v>
      </c>
      <c r="B70" s="130">
        <v>0</v>
      </c>
      <c r="C70" s="131" t="str">
        <f>IF(B70=0,"need data",B70/'Rents and Income'!$B$29)</f>
        <v>need data</v>
      </c>
      <c r="D70" s="132" t="str">
        <f>IF(B70=0,"need data",B70/SUMPRODUCT('Rents and Income'!$B$5:$B$28*'Rents and Income'!$C$5:$C$28))</f>
        <v>need data</v>
      </c>
      <c r="E70" s="141"/>
      <c r="F70" s="134"/>
    </row>
    <row r="71" spans="1:6" s="3" customFormat="1" ht="12.75">
      <c r="A71" s="147" t="s">
        <v>293</v>
      </c>
      <c r="B71" s="130">
        <v>0</v>
      </c>
      <c r="C71" s="131" t="str">
        <f>IF(B71=0,"need data",B71/'Rents and Income'!$B$29)</f>
        <v>need data</v>
      </c>
      <c r="D71" s="132" t="str">
        <f>IF(B71=0,"need data",B71/SUMPRODUCT('Rents and Income'!$B$5:$B$28*'Rents and Income'!$C$5:$C$28))</f>
        <v>need data</v>
      </c>
      <c r="E71" s="141"/>
      <c r="F71" s="134"/>
    </row>
    <row r="72" spans="1:6" s="3" customFormat="1" ht="12.75">
      <c r="A72" s="147" t="s">
        <v>294</v>
      </c>
      <c r="B72" s="130">
        <v>0</v>
      </c>
      <c r="C72" s="131" t="str">
        <f>IF(B72=0,"need data",B72/'Rents and Income'!$B$29)</f>
        <v>need data</v>
      </c>
      <c r="D72" s="132" t="str">
        <f>IF(B72=0,"need data",B72/SUMPRODUCT('Rents and Income'!$B$5:$B$28*'Rents and Income'!$C$5:$C$28))</f>
        <v>need data</v>
      </c>
      <c r="E72" s="141"/>
      <c r="F72" s="134"/>
    </row>
    <row r="73" spans="1:6" s="3" customFormat="1" ht="12.75">
      <c r="A73" s="147" t="s">
        <v>295</v>
      </c>
      <c r="B73" s="130">
        <v>0</v>
      </c>
      <c r="C73" s="131" t="str">
        <f>IF(B73=0,"need data",B73/'Rents and Income'!$B$29)</f>
        <v>need data</v>
      </c>
      <c r="D73" s="132" t="str">
        <f>IF(B73=0,"need data",B73/SUMPRODUCT('Rents and Income'!$B$5:$B$28*'Rents and Income'!$C$5:$C$28))</f>
        <v>need data</v>
      </c>
      <c r="E73" s="141"/>
      <c r="F73" s="134"/>
    </row>
    <row r="74" spans="1:6" s="3" customFormat="1" ht="12.75">
      <c r="A74" s="147" t="s">
        <v>296</v>
      </c>
      <c r="B74" s="130">
        <v>0</v>
      </c>
      <c r="C74" s="131" t="str">
        <f>IF(B74=0,"need data",B74/'Rents and Income'!$B$29)</f>
        <v>need data</v>
      </c>
      <c r="D74" s="132" t="str">
        <f>IF(B74=0,"need data",B74/SUMPRODUCT('Rents and Income'!$B$5:$B$28*'Rents and Income'!$C$5:$C$28))</f>
        <v>need data</v>
      </c>
      <c r="E74" s="141"/>
      <c r="F74" s="134"/>
    </row>
    <row r="75" spans="1:6" ht="12.75">
      <c r="A75" s="84"/>
      <c r="B75" s="84"/>
      <c r="C75" s="148"/>
      <c r="D75" s="148"/>
      <c r="E75" s="148"/>
      <c r="F75" s="149"/>
    </row>
    <row r="76" spans="1:6" ht="12.75">
      <c r="A76" s="446" t="s">
        <v>191</v>
      </c>
      <c r="B76" s="447"/>
      <c r="C76" s="148"/>
      <c r="D76" s="148"/>
      <c r="E76" s="148"/>
      <c r="F76" s="150"/>
    </row>
    <row r="77" spans="1:6" ht="12.75">
      <c r="A77" s="129" t="s">
        <v>147</v>
      </c>
      <c r="B77" s="130">
        <v>0</v>
      </c>
      <c r="C77" s="84"/>
      <c r="D77" s="84"/>
      <c r="E77" s="84"/>
      <c r="F77" s="151"/>
    </row>
    <row r="78" spans="1:6" ht="12.75">
      <c r="A78" s="129" t="s">
        <v>13</v>
      </c>
      <c r="B78" s="152">
        <v>0</v>
      </c>
      <c r="C78" s="84"/>
      <c r="D78" s="84"/>
      <c r="E78" s="84"/>
      <c r="F78" s="151"/>
    </row>
    <row r="79" spans="1:6" ht="12.75">
      <c r="A79" s="129" t="s">
        <v>148</v>
      </c>
      <c r="B79" s="153">
        <v>0</v>
      </c>
      <c r="C79" s="84"/>
      <c r="D79" s="84"/>
      <c r="E79" s="84"/>
      <c r="F79" s="151"/>
    </row>
    <row r="80" spans="1:6" ht="12.75">
      <c r="A80" s="129" t="s">
        <v>14</v>
      </c>
      <c r="B80" s="152">
        <v>0</v>
      </c>
      <c r="C80" s="84"/>
      <c r="D80" s="84"/>
      <c r="E80" s="84"/>
      <c r="F80" s="127"/>
    </row>
    <row r="81" spans="1:6" ht="12.75">
      <c r="A81" s="146" t="s">
        <v>125</v>
      </c>
      <c r="B81" s="154">
        <f>B77*B78*(B79/12*B80)</f>
        <v>0</v>
      </c>
      <c r="C81" s="84"/>
      <c r="D81" s="84"/>
      <c r="E81" s="84"/>
      <c r="F81" s="127"/>
    </row>
    <row r="82" spans="1:6" s="21" customFormat="1" ht="3" customHeight="1">
      <c r="A82" s="155"/>
      <c r="B82" s="156"/>
      <c r="C82" s="140"/>
      <c r="D82" s="140"/>
      <c r="E82" s="140"/>
      <c r="F82" s="157"/>
    </row>
    <row r="83" spans="1:6" ht="15">
      <c r="A83" s="158" t="s">
        <v>353</v>
      </c>
      <c r="B83" s="154">
        <f>SUM(B63:B67,B57:B61,B48:B55,B42:B46,B29:B40,B24:B27,B14:B22,B9:B12,B5:B7,B81,B69:B74)</f>
        <v>0</v>
      </c>
      <c r="C83" s="84"/>
      <c r="D83" s="84"/>
      <c r="E83" s="84"/>
      <c r="F83" s="151"/>
    </row>
    <row r="84" spans="1:6" ht="14.25" customHeight="1">
      <c r="A84" s="84" t="s">
        <v>354</v>
      </c>
      <c r="B84" s="84"/>
      <c r="C84" s="84"/>
      <c r="D84" s="84"/>
      <c r="E84" s="84"/>
      <c r="F84" s="151"/>
    </row>
    <row r="85" spans="1:6" ht="6" customHeight="1">
      <c r="A85" s="159"/>
      <c r="B85" s="84"/>
      <c r="C85" s="84"/>
      <c r="D85" s="84"/>
      <c r="E85" s="84"/>
      <c r="F85" s="127"/>
    </row>
    <row r="86" spans="1:6" ht="12.75">
      <c r="A86" s="84" t="s">
        <v>423</v>
      </c>
      <c r="B86" s="84"/>
      <c r="C86" s="84"/>
      <c r="D86" s="84"/>
      <c r="E86" s="84"/>
      <c r="F86" s="127"/>
    </row>
    <row r="87" ht="12.75">
      <c r="A87" s="3"/>
    </row>
    <row r="88" ht="12.75" hidden="1">
      <c r="A88" s="14"/>
    </row>
    <row r="89" ht="12.75" hidden="1">
      <c r="A89" s="14"/>
    </row>
    <row r="90" ht="12.75" hidden="1">
      <c r="A90" s="3"/>
    </row>
    <row r="91" ht="12.75" hidden="1">
      <c r="A91" s="3"/>
    </row>
    <row r="92" ht="12.75" hidden="1">
      <c r="A92" s="3"/>
    </row>
    <row r="93" ht="12.75" hidden="1">
      <c r="A93" s="3"/>
    </row>
    <row r="94" ht="12.75" hidden="1">
      <c r="A94" s="3"/>
    </row>
    <row r="95" ht="12.75" hidden="1">
      <c r="A95" s="3"/>
    </row>
    <row r="96" ht="12.75" hidden="1">
      <c r="A96" s="3"/>
    </row>
    <row r="97" ht="12.75" hidden="1">
      <c r="A97" s="3"/>
    </row>
    <row r="98" ht="12.75" hidden="1">
      <c r="A98" s="3"/>
    </row>
    <row r="99" ht="12.75" hidden="1">
      <c r="A99" s="3"/>
    </row>
    <row r="100" ht="12.75" hidden="1">
      <c r="A100" s="3"/>
    </row>
    <row r="101" ht="12.75" hidden="1">
      <c r="A101" s="3"/>
    </row>
    <row r="102" ht="12.75" hidden="1">
      <c r="A102" s="3"/>
    </row>
    <row r="103" ht="12.75" hidden="1">
      <c r="A103" s="3"/>
    </row>
    <row r="104" ht="12.75" hidden="1">
      <c r="A104" s="3"/>
    </row>
    <row r="105" ht="12.75" hidden="1">
      <c r="A105" s="3"/>
    </row>
    <row r="106" ht="12.75" hidden="1">
      <c r="A106" s="3"/>
    </row>
    <row r="107" ht="12.75" hidden="1">
      <c r="A107" s="3"/>
    </row>
    <row r="108" ht="12.75" hidden="1">
      <c r="A108" s="3"/>
    </row>
    <row r="109" ht="12.75" hidden="1">
      <c r="A109" s="3"/>
    </row>
    <row r="110" ht="12.75" hidden="1">
      <c r="A110" s="3"/>
    </row>
    <row r="111" ht="12.75" hidden="1">
      <c r="A111" s="3"/>
    </row>
    <row r="112" ht="12.75" hidden="1">
      <c r="A112" s="3"/>
    </row>
    <row r="113" ht="12.75" hidden="1">
      <c r="A113" s="3"/>
    </row>
    <row r="114" ht="12.75" hidden="1">
      <c r="A114" s="3"/>
    </row>
    <row r="115" ht="12.75" hidden="1">
      <c r="A115" s="3"/>
    </row>
    <row r="116" ht="12.75" hidden="1">
      <c r="A116" s="3"/>
    </row>
    <row r="117" ht="12.75" hidden="1">
      <c r="A117" s="3"/>
    </row>
    <row r="118" ht="12.75" hidden="1">
      <c r="A118" s="3"/>
    </row>
    <row r="119" ht="12.75" hidden="1">
      <c r="A119" s="3"/>
    </row>
    <row r="120" ht="12.75" hidden="1">
      <c r="A120" s="3"/>
    </row>
    <row r="121" ht="12.75" hidden="1">
      <c r="A121" s="3"/>
    </row>
    <row r="122" ht="12.75" hidden="1">
      <c r="A122" s="3"/>
    </row>
    <row r="123" ht="12.75" hidden="1">
      <c r="A123" s="3"/>
    </row>
    <row r="124" ht="12.75" hidden="1">
      <c r="A124" s="3"/>
    </row>
    <row r="125" ht="12.75" hidden="1">
      <c r="A125" s="3"/>
    </row>
    <row r="126" ht="12.75" hidden="1">
      <c r="A126" s="3"/>
    </row>
    <row r="127" ht="12.75" hidden="1">
      <c r="A127" s="3"/>
    </row>
    <row r="128" ht="12.75" hidden="1">
      <c r="A128" s="3"/>
    </row>
    <row r="129" ht="12.75" hidden="1">
      <c r="A129" s="3"/>
    </row>
    <row r="130" ht="12.75" hidden="1">
      <c r="A130" s="3"/>
    </row>
    <row r="131" ht="12.75" hidden="1">
      <c r="A131" s="3"/>
    </row>
    <row r="132" ht="12.75" hidden="1">
      <c r="A132" s="3"/>
    </row>
    <row r="133" ht="12.75" hidden="1">
      <c r="A133" s="3"/>
    </row>
    <row r="134" ht="12.75" hidden="1">
      <c r="A134" s="3"/>
    </row>
    <row r="135" ht="12.75" hidden="1">
      <c r="A135" s="3"/>
    </row>
    <row r="136" ht="12.75" hidden="1">
      <c r="A136" s="3"/>
    </row>
    <row r="137" ht="12.75" hidden="1">
      <c r="A137" s="3"/>
    </row>
    <row r="138" ht="12.75" hidden="1">
      <c r="A138" s="3"/>
    </row>
    <row r="139" ht="12.75" hidden="1">
      <c r="A139" s="3"/>
    </row>
    <row r="140" ht="12.75" hidden="1">
      <c r="A140" s="3"/>
    </row>
    <row r="141" ht="12.75" hidden="1">
      <c r="A141" s="3"/>
    </row>
    <row r="142" ht="12.75" hidden="1">
      <c r="A142" s="3"/>
    </row>
    <row r="143" ht="12.75" hidden="1">
      <c r="A143" s="3"/>
    </row>
    <row r="144" ht="12.75" hidden="1">
      <c r="A144" s="3"/>
    </row>
    <row r="145" ht="12.75" hidden="1">
      <c r="A145" s="3"/>
    </row>
    <row r="146" ht="12.75" hidden="1">
      <c r="A146" s="3"/>
    </row>
    <row r="147" ht="12.75" hidden="1">
      <c r="A147" s="3"/>
    </row>
    <row r="148" ht="12.75" hidden="1">
      <c r="A148" s="3"/>
    </row>
    <row r="149" ht="12.75" hidden="1">
      <c r="A149" s="3"/>
    </row>
    <row r="150" ht="12.75" hidden="1">
      <c r="A150" s="3"/>
    </row>
    <row r="151" ht="12.75" hidden="1">
      <c r="A151" s="3"/>
    </row>
    <row r="152" ht="12.75" hidden="1">
      <c r="A152" s="3"/>
    </row>
    <row r="153" ht="12.75" hidden="1">
      <c r="A153" s="3"/>
    </row>
    <row r="154" ht="12.75" hidden="1">
      <c r="A154" s="3"/>
    </row>
    <row r="155" ht="12.75" hidden="1">
      <c r="A155" s="3"/>
    </row>
    <row r="156" ht="12.75" hidden="1">
      <c r="A156" s="3"/>
    </row>
    <row r="157" ht="12.75" hidden="1">
      <c r="A157" s="3"/>
    </row>
    <row r="158" ht="12.75" hidden="1">
      <c r="A158" s="3"/>
    </row>
    <row r="159" ht="12.75" hidden="1">
      <c r="A159" s="3"/>
    </row>
    <row r="160" ht="12.75" hidden="1">
      <c r="A160" s="3"/>
    </row>
    <row r="161" ht="12.75" hidden="1">
      <c r="A161" s="3"/>
    </row>
    <row r="162" ht="12.75" hidden="1">
      <c r="A162" s="3"/>
    </row>
    <row r="163" ht="12.75" hidden="1">
      <c r="A163" s="3"/>
    </row>
    <row r="164" ht="12.75" hidden="1">
      <c r="A164" s="3"/>
    </row>
    <row r="165" ht="12.75" hidden="1">
      <c r="A165" s="3"/>
    </row>
    <row r="166" ht="12.75" hidden="1">
      <c r="A166" s="3"/>
    </row>
    <row r="167" ht="12.75" hidden="1">
      <c r="A167" s="3"/>
    </row>
    <row r="168" ht="12.75" hidden="1">
      <c r="A168" s="3"/>
    </row>
    <row r="169" ht="12.75" hidden="1">
      <c r="A169" s="3"/>
    </row>
    <row r="170" ht="12.75" hidden="1">
      <c r="A170" s="3"/>
    </row>
    <row r="171" ht="12.75" hidden="1">
      <c r="A171" s="3"/>
    </row>
    <row r="172" ht="12.75" hidden="1">
      <c r="A172" s="3"/>
    </row>
    <row r="173" ht="12.75" hidden="1">
      <c r="A173" s="3"/>
    </row>
    <row r="174" ht="12.75" hidden="1">
      <c r="A174" s="3"/>
    </row>
    <row r="175" ht="12.75" hidden="1">
      <c r="A175" s="3"/>
    </row>
    <row r="176" ht="12.75" hidden="1">
      <c r="A176" s="3"/>
    </row>
    <row r="177" ht="12.75" hidden="1">
      <c r="A177" s="3"/>
    </row>
    <row r="178" ht="12.75" hidden="1">
      <c r="A178" s="3"/>
    </row>
    <row r="179" ht="12.75" hidden="1">
      <c r="A179" s="3"/>
    </row>
    <row r="180" ht="12.75" hidden="1">
      <c r="A180" s="3"/>
    </row>
    <row r="181" ht="12.75" hidden="1">
      <c r="A181" s="3"/>
    </row>
    <row r="182" ht="12.75" hidden="1">
      <c r="A182" s="3"/>
    </row>
    <row r="183" ht="12.75" hidden="1">
      <c r="A183" s="3"/>
    </row>
    <row r="184" ht="12.75" hidden="1">
      <c r="A184" s="3"/>
    </row>
    <row r="185" ht="12.75" hidden="1">
      <c r="A185" s="3"/>
    </row>
    <row r="186" ht="12.75" hidden="1">
      <c r="A186" s="3"/>
    </row>
    <row r="187" ht="12.75" hidden="1">
      <c r="A187" s="3"/>
    </row>
    <row r="188" ht="12.75" hidden="1">
      <c r="A188" s="3"/>
    </row>
    <row r="189" ht="12.75" hidden="1">
      <c r="A189" s="3"/>
    </row>
    <row r="190" ht="12.75" hidden="1">
      <c r="A190" s="3"/>
    </row>
    <row r="191" ht="12.75" hidden="1">
      <c r="A191" s="3"/>
    </row>
    <row r="192" ht="12.75" hidden="1">
      <c r="A192" s="3"/>
    </row>
    <row r="193" ht="12.75" hidden="1">
      <c r="A193" s="3"/>
    </row>
    <row r="194" ht="12.75" hidden="1">
      <c r="A194" s="3"/>
    </row>
    <row r="195" ht="12.75" hidden="1">
      <c r="A195" s="3"/>
    </row>
    <row r="196" ht="12.75" hidden="1">
      <c r="A196" s="3"/>
    </row>
    <row r="197" ht="12.75" hidden="1">
      <c r="A197" s="3"/>
    </row>
    <row r="198" ht="12.75" hidden="1">
      <c r="A198" s="3"/>
    </row>
    <row r="199" ht="12.75" hidden="1">
      <c r="A199" s="3"/>
    </row>
    <row r="200" ht="12.75" hidden="1">
      <c r="A200" s="3"/>
    </row>
    <row r="201" ht="12.75" hidden="1">
      <c r="A201" s="3"/>
    </row>
    <row r="202" ht="12.75" hidden="1">
      <c r="A202" s="3"/>
    </row>
    <row r="203" ht="12.75" hidden="1">
      <c r="A203" s="3"/>
    </row>
    <row r="204" ht="12.75" hidden="1">
      <c r="A204" s="3"/>
    </row>
    <row r="205" ht="12.75" hidden="1">
      <c r="A205" s="3"/>
    </row>
    <row r="206" ht="12.75" hidden="1">
      <c r="A206" s="3"/>
    </row>
    <row r="207" ht="12.75" hidden="1">
      <c r="A207" s="3"/>
    </row>
    <row r="208" ht="12.75" hidden="1">
      <c r="A208" s="3"/>
    </row>
    <row r="209" ht="12.75" hidden="1">
      <c r="A209" s="3"/>
    </row>
    <row r="210" ht="12.75" hidden="1">
      <c r="A210" s="3"/>
    </row>
    <row r="211" ht="12.75" hidden="1">
      <c r="A211" s="3"/>
    </row>
    <row r="212" ht="12.75" hidden="1">
      <c r="A212" s="3"/>
    </row>
    <row r="213" ht="12.75" hidden="1">
      <c r="A213" s="3"/>
    </row>
    <row r="214" ht="12.75" hidden="1">
      <c r="A214" s="3"/>
    </row>
    <row r="215" ht="12.75" hidden="1">
      <c r="A215" s="3"/>
    </row>
    <row r="216" ht="12.75" hidden="1">
      <c r="A216" s="3"/>
    </row>
    <row r="217" ht="12.75" hidden="1">
      <c r="A217" s="3"/>
    </row>
    <row r="218" ht="12.75" hidden="1">
      <c r="A218" s="3"/>
    </row>
    <row r="219" ht="12.75" hidden="1">
      <c r="A219" s="3"/>
    </row>
    <row r="220" ht="12.75" hidden="1">
      <c r="A220" s="3"/>
    </row>
    <row r="221" ht="12.75" hidden="1">
      <c r="A221" s="3"/>
    </row>
    <row r="222" ht="12.75" hidden="1">
      <c r="A222" s="3"/>
    </row>
    <row r="223" ht="12.75" hidden="1">
      <c r="A223" s="3"/>
    </row>
    <row r="224" ht="12.75" hidden="1">
      <c r="A224" s="3"/>
    </row>
    <row r="225" ht="12.75" hidden="1">
      <c r="A225" s="3"/>
    </row>
    <row r="226" ht="12.75" hidden="1">
      <c r="A226" s="3"/>
    </row>
    <row r="227" ht="12.75" hidden="1">
      <c r="A227" s="3"/>
    </row>
    <row r="228" ht="12.75" hidden="1">
      <c r="A228" s="3"/>
    </row>
    <row r="229" ht="12.75" hidden="1">
      <c r="A229" s="3"/>
    </row>
    <row r="230" ht="12.75" hidden="1">
      <c r="A230" s="3"/>
    </row>
    <row r="231" ht="12.75" hidden="1">
      <c r="A231" s="3"/>
    </row>
    <row r="232" ht="12.75" hidden="1">
      <c r="A232" s="3"/>
    </row>
    <row r="233" ht="12.75" hidden="1">
      <c r="A233" s="3"/>
    </row>
    <row r="234" ht="12.75" hidden="1">
      <c r="A234" s="3"/>
    </row>
    <row r="235" ht="12.75" hidden="1">
      <c r="A235" s="3"/>
    </row>
    <row r="236" ht="12.75" hidden="1">
      <c r="A236" s="3"/>
    </row>
    <row r="237" ht="12.75" hidden="1">
      <c r="A237" s="3"/>
    </row>
    <row r="238" ht="12.75" hidden="1">
      <c r="A238" s="3"/>
    </row>
    <row r="239" ht="12.75" hidden="1">
      <c r="A239" s="3"/>
    </row>
    <row r="240" ht="12.75" hidden="1">
      <c r="A240" s="3"/>
    </row>
    <row r="241" ht="12.75" hidden="1">
      <c r="A241" s="3"/>
    </row>
    <row r="242" ht="12.75" hidden="1">
      <c r="A242" s="3"/>
    </row>
    <row r="243" ht="12.75" hidden="1">
      <c r="A243" s="3"/>
    </row>
    <row r="244" ht="12.75" hidden="1">
      <c r="A244" s="3"/>
    </row>
    <row r="245" ht="12.75" hidden="1">
      <c r="A245" s="3"/>
    </row>
    <row r="246" ht="12.75" hidden="1">
      <c r="A246" s="3"/>
    </row>
    <row r="247" ht="12.75" hidden="1">
      <c r="A247" s="3"/>
    </row>
    <row r="248" ht="12.75" hidden="1">
      <c r="A248" s="3"/>
    </row>
    <row r="249" ht="12.75" hidden="1">
      <c r="A249" s="3"/>
    </row>
    <row r="250" ht="12.75" hidden="1">
      <c r="A250" s="3"/>
    </row>
    <row r="251" ht="12.75" hidden="1">
      <c r="A251" s="3"/>
    </row>
    <row r="252" ht="12.75" hidden="1">
      <c r="A252" s="3"/>
    </row>
    <row r="253" ht="12.75" hidden="1">
      <c r="A253" s="3"/>
    </row>
    <row r="254" ht="12.75" hidden="1">
      <c r="A254" s="3"/>
    </row>
    <row r="255" ht="12.75" hidden="1">
      <c r="A255" s="3"/>
    </row>
    <row r="256" ht="12.75" hidden="1">
      <c r="A256" s="3"/>
    </row>
    <row r="257" ht="12.75" hidden="1">
      <c r="A257" s="3"/>
    </row>
    <row r="258" ht="12.75" hidden="1">
      <c r="A258" s="3"/>
    </row>
    <row r="259" ht="12.75" hidden="1">
      <c r="A259" s="3"/>
    </row>
    <row r="260" ht="12.75" hidden="1">
      <c r="A260" s="3"/>
    </row>
    <row r="261" ht="12.75" hidden="1">
      <c r="A261" s="3"/>
    </row>
    <row r="262" ht="12.75" hidden="1">
      <c r="A262" s="3"/>
    </row>
    <row r="263" ht="12.75" hidden="1">
      <c r="A263" s="3"/>
    </row>
    <row r="264" ht="12.75" hidden="1">
      <c r="A264" s="3"/>
    </row>
    <row r="265" ht="12.75" hidden="1">
      <c r="A265" s="3"/>
    </row>
    <row r="266" ht="12.75" hidden="1">
      <c r="A266" s="3"/>
    </row>
    <row r="267" ht="12.75" hidden="1">
      <c r="A267" s="3"/>
    </row>
    <row r="268" ht="12.75" hidden="1">
      <c r="A268" s="3"/>
    </row>
    <row r="269" ht="12.75" hidden="1">
      <c r="A269" s="3"/>
    </row>
    <row r="270" ht="12.75" hidden="1">
      <c r="A270" s="3"/>
    </row>
    <row r="271" ht="12.75" hidden="1">
      <c r="A271" s="3"/>
    </row>
    <row r="272" ht="12.75" hidden="1">
      <c r="A272" s="3"/>
    </row>
    <row r="273" ht="12.75" hidden="1">
      <c r="A273" s="3"/>
    </row>
    <row r="274" ht="12.75" hidden="1">
      <c r="A274" s="3"/>
    </row>
    <row r="275" ht="12.75" hidden="1">
      <c r="A275" s="3"/>
    </row>
    <row r="276" ht="12.75" hidden="1">
      <c r="A276" s="3"/>
    </row>
    <row r="277" ht="12.75" hidden="1">
      <c r="A277" s="3"/>
    </row>
    <row r="278" ht="12.75" hidden="1">
      <c r="A278" s="3"/>
    </row>
    <row r="279" ht="12.75" hidden="1">
      <c r="A279" s="3"/>
    </row>
    <row r="280" ht="12.75" hidden="1">
      <c r="A280" s="3"/>
    </row>
    <row r="281" ht="12.75" hidden="1">
      <c r="A281" s="3"/>
    </row>
    <row r="282" ht="12.75" hidden="1">
      <c r="A282" s="3"/>
    </row>
    <row r="283" ht="12.75" hidden="1">
      <c r="A283" s="3"/>
    </row>
    <row r="284" ht="12.75" hidden="1">
      <c r="A284" s="3"/>
    </row>
    <row r="285" ht="12.75" hidden="1">
      <c r="A285" s="3"/>
    </row>
    <row r="286" ht="12.75" hidden="1">
      <c r="A286" s="3"/>
    </row>
    <row r="287" ht="12.75" hidden="1">
      <c r="A287" s="3"/>
    </row>
    <row r="288" ht="12.75" hidden="1">
      <c r="A288" s="3"/>
    </row>
    <row r="289" ht="12.75" hidden="1">
      <c r="A289" s="3"/>
    </row>
    <row r="290" ht="12.75" hidden="1">
      <c r="A290" s="3"/>
    </row>
    <row r="291" ht="12.75" hidden="1">
      <c r="A291" s="3"/>
    </row>
    <row r="292" ht="12.75" hidden="1">
      <c r="A292" s="3"/>
    </row>
    <row r="293" ht="12.75" hidden="1">
      <c r="A293" s="3"/>
    </row>
    <row r="294" ht="12.75" hidden="1">
      <c r="A294" s="3"/>
    </row>
    <row r="295" ht="12.75" hidden="1">
      <c r="A295" s="3"/>
    </row>
    <row r="296" ht="12.75" hidden="1">
      <c r="A296" s="3"/>
    </row>
    <row r="297" ht="12.75" hidden="1">
      <c r="A297" s="3"/>
    </row>
    <row r="298" ht="12.75" hidden="1">
      <c r="A298" s="3"/>
    </row>
    <row r="299" ht="12.75" hidden="1">
      <c r="A299" s="3"/>
    </row>
    <row r="300" ht="12.75" hidden="1">
      <c r="A300" s="3"/>
    </row>
    <row r="301" ht="12.75" hidden="1">
      <c r="A301" s="3"/>
    </row>
    <row r="302" ht="12.75" hidden="1">
      <c r="A302" s="3"/>
    </row>
    <row r="303" ht="12.75" hidden="1">
      <c r="A303" s="3"/>
    </row>
    <row r="304" ht="12.75" hidden="1">
      <c r="A304" s="3"/>
    </row>
    <row r="305" ht="12.75" hidden="1">
      <c r="A305" s="3"/>
    </row>
    <row r="306" ht="12.75" hidden="1">
      <c r="A306" s="3"/>
    </row>
    <row r="307" ht="12.75" hidden="1">
      <c r="A307" s="3"/>
    </row>
    <row r="308" ht="12.75" hidden="1">
      <c r="A308" s="3"/>
    </row>
    <row r="309" ht="12.75" hidden="1">
      <c r="A309" s="3"/>
    </row>
    <row r="310" ht="12.75" hidden="1">
      <c r="A310" s="3"/>
    </row>
    <row r="311" ht="12.75" hidden="1">
      <c r="A311" s="3"/>
    </row>
    <row r="312" ht="12.75" hidden="1">
      <c r="A312" s="3"/>
    </row>
    <row r="313" ht="12.75" hidden="1">
      <c r="A313" s="3"/>
    </row>
    <row r="314" ht="12.75" hidden="1">
      <c r="A314" s="3"/>
    </row>
    <row r="315" ht="12.75" hidden="1">
      <c r="A315" s="3"/>
    </row>
    <row r="316" ht="12.75" hidden="1">
      <c r="A316" s="3"/>
    </row>
    <row r="317" ht="12.75" hidden="1">
      <c r="A317" s="3"/>
    </row>
    <row r="318" ht="12.75" hidden="1">
      <c r="A318" s="3"/>
    </row>
    <row r="319" ht="12.75" hidden="1">
      <c r="A319" s="3"/>
    </row>
    <row r="320" ht="12.75" hidden="1">
      <c r="A320" s="3"/>
    </row>
    <row r="321" ht="12.75" hidden="1">
      <c r="A321" s="3"/>
    </row>
    <row r="322" ht="12.75" hidden="1">
      <c r="A322" s="3"/>
    </row>
    <row r="323" ht="12.75" hidden="1">
      <c r="A323" s="3"/>
    </row>
    <row r="324" ht="12.75" hidden="1">
      <c r="A324" s="3"/>
    </row>
    <row r="325" ht="12.75" hidden="1">
      <c r="A325" s="3"/>
    </row>
    <row r="326" ht="12.75" hidden="1">
      <c r="A326" s="3"/>
    </row>
    <row r="327" ht="12.75" hidden="1">
      <c r="A327" s="3"/>
    </row>
    <row r="328" ht="12.75" hidden="1">
      <c r="A328" s="3"/>
    </row>
    <row r="329" ht="12.75" hidden="1">
      <c r="A329" s="3"/>
    </row>
    <row r="330" ht="12.75" hidden="1">
      <c r="A330" s="3"/>
    </row>
    <row r="331" ht="12.75" hidden="1">
      <c r="A331" s="3"/>
    </row>
    <row r="332" ht="12.75" hidden="1">
      <c r="A332" s="3"/>
    </row>
    <row r="333" ht="12.75" hidden="1">
      <c r="A333" s="3"/>
    </row>
    <row r="334" ht="12.75" hidden="1">
      <c r="A334" s="3"/>
    </row>
    <row r="335" ht="12.75" hidden="1">
      <c r="A335" s="3"/>
    </row>
    <row r="336" ht="12.75" hidden="1">
      <c r="A336" s="3"/>
    </row>
    <row r="337" ht="12.75" hidden="1">
      <c r="A337" s="3"/>
    </row>
    <row r="338" ht="12.75" hidden="1">
      <c r="A338" s="3"/>
    </row>
    <row r="339" ht="12.75" hidden="1">
      <c r="A339" s="3"/>
    </row>
    <row r="340" ht="12.75" hidden="1">
      <c r="A340" s="3"/>
    </row>
    <row r="341" ht="12.75" hidden="1">
      <c r="A341" s="3"/>
    </row>
    <row r="342" ht="12.75" hidden="1">
      <c r="A342" s="3"/>
    </row>
    <row r="343" ht="12.75" hidden="1">
      <c r="A343" s="3"/>
    </row>
    <row r="344" ht="12.75" hidden="1">
      <c r="A344" s="3"/>
    </row>
    <row r="345" ht="12.75" hidden="1">
      <c r="A345" s="3"/>
    </row>
    <row r="346" ht="12.75" hidden="1">
      <c r="A346" s="3"/>
    </row>
    <row r="347" ht="12.75" hidden="1">
      <c r="A347" s="3"/>
    </row>
    <row r="348" ht="12.75" hidden="1">
      <c r="A348" s="3"/>
    </row>
    <row r="349" ht="12.75" hidden="1">
      <c r="A349" s="3"/>
    </row>
    <row r="350" ht="12.75" hidden="1">
      <c r="A350" s="3"/>
    </row>
    <row r="351" ht="12.75" hidden="1">
      <c r="A351" s="3"/>
    </row>
    <row r="352" ht="12.75" hidden="1">
      <c r="A352" s="3"/>
    </row>
    <row r="353" ht="12.75" hidden="1">
      <c r="A353" s="3"/>
    </row>
    <row r="354" ht="12.75" hidden="1">
      <c r="A354" s="3"/>
    </row>
    <row r="355" ht="12.75" hidden="1">
      <c r="A355" s="3"/>
    </row>
    <row r="356" ht="12.75" hidden="1">
      <c r="A356" s="3"/>
    </row>
    <row r="357" ht="12.75" hidden="1">
      <c r="A357" s="3"/>
    </row>
    <row r="358" ht="12.75" hidden="1">
      <c r="A358" s="3"/>
    </row>
    <row r="359" ht="12.75" hidden="1">
      <c r="A359" s="3"/>
    </row>
    <row r="360" ht="12.75" hidden="1">
      <c r="A360" s="3"/>
    </row>
    <row r="361" ht="12.75" hidden="1">
      <c r="A361" s="3"/>
    </row>
    <row r="362" ht="12.75" hidden="1">
      <c r="A362" s="3"/>
    </row>
    <row r="363" ht="12.75" hidden="1">
      <c r="A363" s="3"/>
    </row>
    <row r="364" ht="12.75" hidden="1">
      <c r="A364" s="3"/>
    </row>
    <row r="365" ht="12.75" hidden="1">
      <c r="A365" s="3"/>
    </row>
    <row r="366" ht="12.75" hidden="1">
      <c r="A366" s="3"/>
    </row>
    <row r="367" ht="12.75" hidden="1">
      <c r="A367" s="3"/>
    </row>
    <row r="368" ht="12.75" hidden="1">
      <c r="A368" s="3"/>
    </row>
    <row r="369" ht="12.75" hidden="1">
      <c r="A369" s="3"/>
    </row>
    <row r="370" ht="12.75" hidden="1">
      <c r="A370" s="3"/>
    </row>
    <row r="371" ht="12.75" hidden="1">
      <c r="A371" s="3"/>
    </row>
    <row r="372" ht="12.75" hidden="1">
      <c r="A372" s="3"/>
    </row>
    <row r="373" ht="12.75" hidden="1">
      <c r="A373" s="3"/>
    </row>
    <row r="374" ht="12.75" hidden="1">
      <c r="A374" s="3"/>
    </row>
    <row r="375" ht="12.75" hidden="1">
      <c r="A375" s="3"/>
    </row>
    <row r="376" ht="12.75" hidden="1">
      <c r="A376" s="3"/>
    </row>
    <row r="377" ht="12.75" hidden="1">
      <c r="A377" s="3"/>
    </row>
    <row r="378" ht="12.75" hidden="1">
      <c r="A378" s="3"/>
    </row>
    <row r="379" ht="12.75" hidden="1">
      <c r="A379" s="3"/>
    </row>
    <row r="380" ht="12.75" hidden="1">
      <c r="A380" s="3"/>
    </row>
    <row r="381" ht="12.75" hidden="1">
      <c r="A381" s="3"/>
    </row>
    <row r="382" ht="12.75" hidden="1">
      <c r="A382" s="3"/>
    </row>
    <row r="383" ht="12.75" hidden="1">
      <c r="A383" s="3"/>
    </row>
    <row r="384" ht="12.75" hidden="1">
      <c r="A384" s="3"/>
    </row>
    <row r="385" ht="12.75" hidden="1">
      <c r="A385" s="3"/>
    </row>
    <row r="386" ht="12.75" hidden="1">
      <c r="A386" s="3"/>
    </row>
    <row r="387" ht="12.75" hidden="1">
      <c r="A387" s="3"/>
    </row>
    <row r="388" ht="12.75" hidden="1">
      <c r="A388" s="3"/>
    </row>
    <row r="389" ht="12.75" hidden="1">
      <c r="A389" s="3"/>
    </row>
    <row r="390" ht="12.75" hidden="1">
      <c r="A390" s="3"/>
    </row>
    <row r="391" ht="12.75" hidden="1">
      <c r="A391" s="3"/>
    </row>
    <row r="392" ht="12.75" hidden="1">
      <c r="A392" s="3"/>
    </row>
    <row r="393" ht="12.75" hidden="1">
      <c r="A393" s="3"/>
    </row>
    <row r="394" ht="12.75" hidden="1">
      <c r="A394" s="3"/>
    </row>
    <row r="395" ht="12.75" hidden="1">
      <c r="A395" s="3"/>
    </row>
    <row r="396" ht="12.75" hidden="1">
      <c r="A396" s="3"/>
    </row>
    <row r="397" ht="12.75" hidden="1">
      <c r="A397" s="3"/>
    </row>
    <row r="398" ht="12.75" hidden="1">
      <c r="A398" s="3"/>
    </row>
    <row r="399" ht="12.75" hidden="1">
      <c r="A399" s="3"/>
    </row>
    <row r="400" ht="12.75" hidden="1">
      <c r="A400" s="3"/>
    </row>
    <row r="401" ht="12.75" hidden="1">
      <c r="A401" s="3"/>
    </row>
    <row r="402" ht="12.75" hidden="1">
      <c r="A402" s="3"/>
    </row>
    <row r="403" ht="12.75" hidden="1">
      <c r="A403" s="3"/>
    </row>
    <row r="404" ht="12.75" hidden="1">
      <c r="A404" s="3"/>
    </row>
    <row r="405" ht="12.75" hidden="1">
      <c r="A405" s="3"/>
    </row>
    <row r="406" ht="12.75" hidden="1">
      <c r="A406" s="3"/>
    </row>
    <row r="407" ht="12.75" hidden="1">
      <c r="A407" s="3"/>
    </row>
    <row r="408" ht="12.75" hidden="1">
      <c r="A408" s="3"/>
    </row>
    <row r="409" ht="12.75" hidden="1">
      <c r="A409" s="3"/>
    </row>
    <row r="410" ht="12.75" hidden="1">
      <c r="A410" s="3"/>
    </row>
    <row r="411" ht="12.75" hidden="1">
      <c r="A411" s="3"/>
    </row>
    <row r="412" ht="12.75" hidden="1">
      <c r="A412" s="3"/>
    </row>
    <row r="413" ht="12.75" hidden="1">
      <c r="A413" s="3"/>
    </row>
    <row r="414" ht="12.75" hidden="1">
      <c r="A414" s="3"/>
    </row>
    <row r="415" ht="12.75" hidden="1">
      <c r="A415" s="3"/>
    </row>
    <row r="416" ht="12.75" hidden="1">
      <c r="A416" s="3"/>
    </row>
    <row r="417" ht="12.75" hidden="1">
      <c r="A417" s="3"/>
    </row>
    <row r="418" ht="12.75" hidden="1">
      <c r="A418" s="3"/>
    </row>
    <row r="419" ht="12.75" hidden="1">
      <c r="A419" s="3"/>
    </row>
    <row r="420" ht="12.75" hidden="1">
      <c r="A420" s="3"/>
    </row>
    <row r="421" ht="12.75" hidden="1">
      <c r="A421" s="3"/>
    </row>
    <row r="422" ht="12.75" hidden="1">
      <c r="A422" s="3"/>
    </row>
    <row r="423" ht="12.75" hidden="1">
      <c r="A423" s="3"/>
    </row>
    <row r="424" ht="12.75" hidden="1">
      <c r="A424" s="3"/>
    </row>
    <row r="425" ht="12.75" hidden="1">
      <c r="A425" s="3"/>
    </row>
    <row r="426" ht="12.75" hidden="1">
      <c r="A426" s="3"/>
    </row>
    <row r="427" ht="12.75" hidden="1">
      <c r="A427" s="3"/>
    </row>
    <row r="428" ht="12.75" hidden="1">
      <c r="A428" s="3"/>
    </row>
    <row r="429" ht="12.75" hidden="1">
      <c r="A429" s="3"/>
    </row>
    <row r="430" ht="12.75" hidden="1">
      <c r="A430" s="3"/>
    </row>
    <row r="431" ht="12.75" hidden="1">
      <c r="A431" s="3"/>
    </row>
    <row r="432" ht="12.75" hidden="1">
      <c r="A432" s="3"/>
    </row>
    <row r="433" ht="12.75" hidden="1">
      <c r="A433" s="3"/>
    </row>
    <row r="434" ht="12.75" hidden="1">
      <c r="A434" s="3"/>
    </row>
    <row r="435" ht="12.75" hidden="1">
      <c r="A435" s="3"/>
    </row>
    <row r="436" ht="12.75" hidden="1">
      <c r="A436" s="3"/>
    </row>
    <row r="437" ht="12.75" hidden="1">
      <c r="A437" s="3"/>
    </row>
    <row r="438" ht="12.75" hidden="1">
      <c r="A438" s="3"/>
    </row>
    <row r="439" ht="12.75" hidden="1">
      <c r="A439" s="3"/>
    </row>
    <row r="440" ht="12.75" hidden="1">
      <c r="A440" s="3"/>
    </row>
    <row r="441" ht="12.75" hidden="1">
      <c r="A441" s="3"/>
    </row>
    <row r="442" ht="12.75" hidden="1">
      <c r="A442" s="3"/>
    </row>
    <row r="443" ht="12.75" hidden="1">
      <c r="A443" s="3"/>
    </row>
    <row r="444" ht="12.75" hidden="1">
      <c r="A444" s="3"/>
    </row>
    <row r="445" ht="12.75" hidden="1">
      <c r="A445" s="3"/>
    </row>
    <row r="446" ht="12.75" hidden="1">
      <c r="A446" s="3"/>
    </row>
    <row r="447" ht="12.75" hidden="1">
      <c r="A447" s="3"/>
    </row>
    <row r="448" ht="12.75" hidden="1">
      <c r="A448" s="3"/>
    </row>
    <row r="449" ht="12.75" hidden="1">
      <c r="A449" s="3"/>
    </row>
    <row r="450" ht="12.75" hidden="1">
      <c r="A450" s="3"/>
    </row>
    <row r="451" ht="12.75" hidden="1">
      <c r="A451" s="3"/>
    </row>
    <row r="452" ht="12.75" hidden="1">
      <c r="A452" s="3"/>
    </row>
    <row r="453" ht="12.75" hidden="1">
      <c r="A453" s="3"/>
    </row>
    <row r="454" ht="12.75" hidden="1">
      <c r="A454" s="3"/>
    </row>
    <row r="455" ht="12.75" hidden="1">
      <c r="A455" s="3"/>
    </row>
    <row r="456" ht="12.75" hidden="1">
      <c r="A456" s="3"/>
    </row>
    <row r="457" ht="12.75" hidden="1">
      <c r="A457" s="3"/>
    </row>
    <row r="458" ht="12.75" hidden="1">
      <c r="A458" s="3"/>
    </row>
    <row r="459" ht="12.75" hidden="1">
      <c r="A459" s="3"/>
    </row>
    <row r="460" ht="12.75" hidden="1">
      <c r="A460" s="3"/>
    </row>
    <row r="461" ht="12.75" hidden="1">
      <c r="A461" s="3"/>
    </row>
    <row r="462" ht="12.75" hidden="1">
      <c r="A462" s="3"/>
    </row>
    <row r="463" ht="12.75" hidden="1">
      <c r="A463" s="3"/>
    </row>
    <row r="464" ht="12.75" hidden="1">
      <c r="A464" s="3"/>
    </row>
    <row r="465" ht="12.75" hidden="1">
      <c r="A465" s="3"/>
    </row>
    <row r="466" ht="12.75" hidden="1">
      <c r="A466" s="3"/>
    </row>
    <row r="467" ht="12.75" hidden="1">
      <c r="A467" s="3"/>
    </row>
    <row r="468" ht="12.75" hidden="1">
      <c r="A468" s="3"/>
    </row>
    <row r="469" ht="12.75" hidden="1">
      <c r="A469" s="3"/>
    </row>
    <row r="470" ht="12.75" hidden="1">
      <c r="A470" s="3"/>
    </row>
    <row r="471" ht="12.75" hidden="1">
      <c r="A471" s="3"/>
    </row>
    <row r="472" ht="12.75" hidden="1">
      <c r="A472" s="3"/>
    </row>
    <row r="473" ht="12.75" hidden="1">
      <c r="A473" s="3"/>
    </row>
    <row r="474" ht="12.75" hidden="1">
      <c r="A474" s="3"/>
    </row>
    <row r="475" ht="12.75" hidden="1">
      <c r="A475" s="3"/>
    </row>
    <row r="476" ht="12.75" hidden="1">
      <c r="A476" s="3"/>
    </row>
    <row r="477" ht="12.75" hidden="1">
      <c r="A477" s="3"/>
    </row>
    <row r="478" ht="12.75" hidden="1">
      <c r="A478" s="3"/>
    </row>
    <row r="479" ht="12.75" hidden="1">
      <c r="A479" s="3"/>
    </row>
    <row r="480" ht="12.75" hidden="1">
      <c r="A480" s="3"/>
    </row>
    <row r="481" ht="12.75" hidden="1">
      <c r="A481" s="3"/>
    </row>
    <row r="482" ht="12.75" hidden="1">
      <c r="A482" s="3"/>
    </row>
    <row r="483" ht="12.75" hidden="1">
      <c r="A483" s="3"/>
    </row>
    <row r="484" ht="12.75" hidden="1">
      <c r="A484" s="3"/>
    </row>
    <row r="485" ht="12.75" hidden="1">
      <c r="A485" s="3"/>
    </row>
    <row r="486" ht="12.75" hidden="1">
      <c r="A486" s="3"/>
    </row>
    <row r="487" ht="12.75" hidden="1">
      <c r="A487" s="3"/>
    </row>
    <row r="488" ht="12.75" hidden="1">
      <c r="A488" s="3"/>
    </row>
    <row r="489" ht="12.75" hidden="1">
      <c r="A489" s="3"/>
    </row>
    <row r="490" ht="12.75" hidden="1">
      <c r="A490" s="3"/>
    </row>
    <row r="491" ht="12.75" hidden="1">
      <c r="A491" s="3"/>
    </row>
    <row r="492" ht="12.75" hidden="1">
      <c r="A492" s="3"/>
    </row>
    <row r="493" ht="12.75" hidden="1">
      <c r="A493" s="3"/>
    </row>
    <row r="494" ht="12.75" hidden="1">
      <c r="A494" s="3"/>
    </row>
    <row r="495" ht="12.75" hidden="1">
      <c r="A495" s="3"/>
    </row>
    <row r="496" ht="12.75" hidden="1">
      <c r="A496" s="3"/>
    </row>
    <row r="497" ht="12.75" hidden="1">
      <c r="A497" s="3"/>
    </row>
    <row r="498" ht="12.75" hidden="1">
      <c r="A498" s="3"/>
    </row>
    <row r="499" ht="12.75" hidden="1">
      <c r="A499" s="3"/>
    </row>
    <row r="500" ht="12.75" hidden="1">
      <c r="A500" s="3"/>
    </row>
    <row r="501" ht="12.75" hidden="1">
      <c r="A501" s="3"/>
    </row>
    <row r="502" ht="12.75" hidden="1">
      <c r="A502" s="3"/>
    </row>
    <row r="503" ht="12.75" hidden="1">
      <c r="A503" s="3"/>
    </row>
    <row r="504" ht="12.75" hidden="1">
      <c r="A504" s="3"/>
    </row>
    <row r="505" ht="12.75" hidden="1">
      <c r="A505" s="3"/>
    </row>
    <row r="506" ht="12.75" hidden="1">
      <c r="A506" s="3"/>
    </row>
    <row r="507" ht="12.75" hidden="1">
      <c r="A507" s="3"/>
    </row>
    <row r="508" ht="12.75" hidden="1">
      <c r="A508" s="3"/>
    </row>
    <row r="509" ht="12.75" hidden="1">
      <c r="A509" s="3"/>
    </row>
    <row r="510" ht="12.75" hidden="1">
      <c r="A510" s="3"/>
    </row>
    <row r="511" ht="12.75" hidden="1">
      <c r="A511" s="3"/>
    </row>
    <row r="512" ht="12.75" hidden="1">
      <c r="A512" s="3"/>
    </row>
    <row r="513" ht="12.75" hidden="1">
      <c r="A513" s="3"/>
    </row>
    <row r="514" ht="12.75" hidden="1">
      <c r="A514" s="3"/>
    </row>
    <row r="515" ht="12.75" hidden="1">
      <c r="A515" s="3"/>
    </row>
    <row r="516" ht="12.75" hidden="1">
      <c r="A516" s="3"/>
    </row>
    <row r="517" ht="12.75" hidden="1">
      <c r="A517" s="3"/>
    </row>
    <row r="518" ht="12.75" hidden="1">
      <c r="A518" s="3"/>
    </row>
    <row r="519" ht="12.75" hidden="1">
      <c r="A519" s="3"/>
    </row>
    <row r="520" ht="12.75" hidden="1">
      <c r="A520" s="3"/>
    </row>
    <row r="521" ht="12.75" hidden="1">
      <c r="A521" s="3"/>
    </row>
    <row r="522" ht="12.75" hidden="1">
      <c r="A522" s="3"/>
    </row>
    <row r="523" ht="12.75" hidden="1">
      <c r="A523" s="3"/>
    </row>
    <row r="524" ht="12.75" hidden="1">
      <c r="A524" s="3"/>
    </row>
    <row r="525" ht="12.75" hidden="1">
      <c r="A525" s="3"/>
    </row>
    <row r="526" ht="12.75" hidden="1">
      <c r="A526" s="3"/>
    </row>
    <row r="527" ht="12.75" hidden="1">
      <c r="A527" s="3"/>
    </row>
    <row r="528" ht="12.75" hidden="1">
      <c r="A528" s="3"/>
    </row>
    <row r="529" ht="12.75" hidden="1">
      <c r="A529" s="3"/>
    </row>
    <row r="530" ht="12.75" hidden="1">
      <c r="A530" s="3"/>
    </row>
    <row r="531" ht="12.75" hidden="1">
      <c r="A531" s="3"/>
    </row>
    <row r="532" ht="12.75" hidden="1">
      <c r="A532" s="3"/>
    </row>
    <row r="533" ht="12.75" hidden="1">
      <c r="A533" s="3"/>
    </row>
    <row r="534" ht="12.75" hidden="1">
      <c r="A534" s="3"/>
    </row>
    <row r="535" ht="12.75" hidden="1">
      <c r="A535" s="3"/>
    </row>
    <row r="536" ht="12.75" hidden="1">
      <c r="A536" s="3"/>
    </row>
    <row r="537" ht="12.75" hidden="1">
      <c r="A537" s="3"/>
    </row>
    <row r="538" ht="12.75" hidden="1">
      <c r="A538" s="3"/>
    </row>
    <row r="539" ht="12.75" hidden="1">
      <c r="A539" s="3"/>
    </row>
    <row r="540" ht="12.75" hidden="1">
      <c r="A540" s="3"/>
    </row>
    <row r="541" ht="12.75" hidden="1">
      <c r="A541" s="3"/>
    </row>
    <row r="542" ht="12.75" hidden="1">
      <c r="A542" s="3"/>
    </row>
    <row r="543" ht="12.75" hidden="1">
      <c r="A543" s="3"/>
    </row>
    <row r="544" ht="12.75" hidden="1">
      <c r="A544" s="3"/>
    </row>
    <row r="545" ht="12.75" hidden="1">
      <c r="A545" s="3"/>
    </row>
    <row r="546" ht="12.75" hidden="1">
      <c r="A546" s="3"/>
    </row>
    <row r="547" ht="12.75" hidden="1">
      <c r="A547" s="3"/>
    </row>
    <row r="548" ht="12.75" hidden="1">
      <c r="A548" s="3"/>
    </row>
    <row r="549" ht="12.75" hidden="1">
      <c r="A549" s="3"/>
    </row>
    <row r="550" ht="12.75" hidden="1">
      <c r="A550" s="3"/>
    </row>
    <row r="551" ht="12.75" hidden="1">
      <c r="A551" s="3"/>
    </row>
    <row r="552" ht="12.75" hidden="1">
      <c r="A552" s="3"/>
    </row>
    <row r="553" ht="12.75" hidden="1">
      <c r="A553" s="3"/>
    </row>
    <row r="554" ht="12.75" hidden="1">
      <c r="A554" s="3"/>
    </row>
    <row r="555" ht="12.75" hidden="1">
      <c r="A555" s="3"/>
    </row>
    <row r="556" ht="12.75" hidden="1">
      <c r="A556" s="3"/>
    </row>
    <row r="557" ht="12.75" hidden="1">
      <c r="A557" s="3"/>
    </row>
    <row r="558" ht="12.75" hidden="1">
      <c r="A558" s="3"/>
    </row>
    <row r="559" ht="12.75" hidden="1">
      <c r="A559" s="3"/>
    </row>
    <row r="560" ht="12.75" hidden="1">
      <c r="A560" s="3"/>
    </row>
    <row r="561" ht="12.75" hidden="1">
      <c r="A561" s="3"/>
    </row>
    <row r="562" ht="12.75" hidden="1">
      <c r="A562" s="3"/>
    </row>
    <row r="563" ht="12.75" hidden="1">
      <c r="A563" s="3"/>
    </row>
    <row r="564" ht="12.75" hidden="1">
      <c r="A564" s="3"/>
    </row>
    <row r="565" ht="12.75" hidden="1">
      <c r="A565" s="3"/>
    </row>
    <row r="566" ht="12.75" hidden="1">
      <c r="A566" s="3"/>
    </row>
    <row r="567" ht="12.75" hidden="1">
      <c r="A567" s="3"/>
    </row>
    <row r="568" ht="12.75" hidden="1">
      <c r="A568" s="3"/>
    </row>
    <row r="569" ht="12.75" hidden="1">
      <c r="A569" s="3"/>
    </row>
    <row r="570" ht="12.75" hidden="1">
      <c r="A570" s="3"/>
    </row>
    <row r="571" ht="12.75" hidden="1">
      <c r="A571" s="3"/>
    </row>
    <row r="572" ht="12.75" hidden="1">
      <c r="A572" s="3"/>
    </row>
    <row r="573" ht="12.75" hidden="1">
      <c r="A573" s="3"/>
    </row>
    <row r="574" ht="12.75" hidden="1">
      <c r="A574" s="3"/>
    </row>
    <row r="575" ht="12.75" hidden="1">
      <c r="A575" s="3"/>
    </row>
    <row r="576" ht="12.75" hidden="1">
      <c r="A576" s="3"/>
    </row>
    <row r="577" ht="12.75" hidden="1">
      <c r="A577" s="3"/>
    </row>
    <row r="578" ht="12.75" hidden="1">
      <c r="A578" s="3"/>
    </row>
    <row r="579" ht="12.75" hidden="1">
      <c r="A579" s="3"/>
    </row>
    <row r="580" ht="12.75" hidden="1">
      <c r="A580" s="3"/>
    </row>
    <row r="581" ht="12.75" hidden="1">
      <c r="A581" s="3"/>
    </row>
    <row r="582" ht="12.75" hidden="1">
      <c r="A582" s="3"/>
    </row>
    <row r="583" ht="12.75" hidden="1">
      <c r="A583" s="3"/>
    </row>
    <row r="584" ht="12.75" hidden="1">
      <c r="A584" s="3"/>
    </row>
    <row r="585" ht="12.75" hidden="1">
      <c r="A585" s="3"/>
    </row>
    <row r="586" ht="12.75" hidden="1">
      <c r="A586" s="3"/>
    </row>
    <row r="587" ht="12.75" hidden="1">
      <c r="A587" s="3"/>
    </row>
    <row r="588" ht="12.75" hidden="1">
      <c r="A588" s="3"/>
    </row>
    <row r="589" ht="12.75" hidden="1">
      <c r="A589" s="3"/>
    </row>
    <row r="590" ht="12.75" hidden="1">
      <c r="A590" s="3"/>
    </row>
    <row r="591" ht="12.75" hidden="1">
      <c r="A591" s="3"/>
    </row>
    <row r="592" ht="12.75" hidden="1">
      <c r="A592" s="3"/>
    </row>
    <row r="593" ht="12.75" hidden="1">
      <c r="A593" s="3"/>
    </row>
    <row r="594" ht="12.75" hidden="1">
      <c r="A594" s="3"/>
    </row>
    <row r="595" ht="12.75" hidden="1">
      <c r="A595" s="3"/>
    </row>
    <row r="596" ht="12.75" hidden="1">
      <c r="A596" s="3"/>
    </row>
    <row r="597" ht="12.75" hidden="1">
      <c r="A597" s="3"/>
    </row>
    <row r="598" ht="12.75" hidden="1">
      <c r="A598" s="3"/>
    </row>
    <row r="599" ht="12.75" hidden="1">
      <c r="A599" s="3"/>
    </row>
    <row r="600" ht="12.75" hidden="1">
      <c r="A600" s="3"/>
    </row>
    <row r="601" ht="12.75" hidden="1">
      <c r="A601" s="3"/>
    </row>
    <row r="602" ht="12.75" hidden="1">
      <c r="A602" s="3"/>
    </row>
    <row r="603" ht="12.75" hidden="1">
      <c r="A603" s="3"/>
    </row>
    <row r="604" ht="12.75" hidden="1">
      <c r="A604" s="3"/>
    </row>
    <row r="605" ht="12.75" hidden="1">
      <c r="A605" s="3"/>
    </row>
    <row r="606" ht="12.75" hidden="1">
      <c r="A606" s="3"/>
    </row>
    <row r="607" ht="12.75" hidden="1">
      <c r="A607" s="3"/>
    </row>
    <row r="608" ht="12.75" hidden="1">
      <c r="A608" s="3"/>
    </row>
    <row r="609" ht="12.75" hidden="1">
      <c r="A609" s="3"/>
    </row>
    <row r="610" ht="12.75" hidden="1">
      <c r="A610" s="3"/>
    </row>
    <row r="611" ht="12.75" hidden="1">
      <c r="A611" s="3"/>
    </row>
    <row r="612" ht="12.75" hidden="1">
      <c r="A612" s="3"/>
    </row>
    <row r="613" ht="12.75" hidden="1">
      <c r="A613" s="3"/>
    </row>
    <row r="614" ht="12.75" hidden="1">
      <c r="A614" s="3"/>
    </row>
    <row r="615" ht="12.75" hidden="1">
      <c r="A615" s="3"/>
    </row>
    <row r="616" ht="12.75" hidden="1">
      <c r="A616" s="3"/>
    </row>
    <row r="617" ht="12.75" hidden="1">
      <c r="A617" s="3"/>
    </row>
    <row r="618" ht="12.75" hidden="1">
      <c r="A618" s="3"/>
    </row>
    <row r="619" ht="12.75" hidden="1">
      <c r="A619" s="3"/>
    </row>
    <row r="620" ht="12.75" hidden="1">
      <c r="A620" s="3"/>
    </row>
    <row r="621" ht="12.75" hidden="1">
      <c r="A621" s="3"/>
    </row>
    <row r="622" ht="12.75" hidden="1">
      <c r="A622" s="3"/>
    </row>
    <row r="623" ht="12.75" hidden="1">
      <c r="A623" s="3"/>
    </row>
    <row r="624" ht="12.75" hidden="1">
      <c r="A624" s="3"/>
    </row>
    <row r="625" ht="12.75" hidden="1">
      <c r="A625" s="3"/>
    </row>
    <row r="626" ht="12.75" hidden="1">
      <c r="A626" s="3"/>
    </row>
    <row r="627" ht="12.75" hidden="1">
      <c r="A627" s="3"/>
    </row>
    <row r="628" ht="12.75" hidden="1">
      <c r="A628" s="3"/>
    </row>
    <row r="629" ht="12.75" hidden="1">
      <c r="A629" s="3"/>
    </row>
    <row r="630" ht="12.75" hidden="1">
      <c r="A630" s="3"/>
    </row>
    <row r="631" ht="12.75" hidden="1">
      <c r="A631" s="3"/>
    </row>
    <row r="632" ht="12.75" hidden="1">
      <c r="A632" s="3"/>
    </row>
    <row r="633" ht="12.75" hidden="1">
      <c r="A633" s="3"/>
    </row>
    <row r="634" ht="12.75" hidden="1">
      <c r="A634" s="3"/>
    </row>
    <row r="635" ht="12.75" hidden="1">
      <c r="A635" s="3"/>
    </row>
    <row r="636" ht="12.75" hidden="1">
      <c r="A636" s="3"/>
    </row>
    <row r="637" ht="12.75" hidden="1">
      <c r="A637" s="3"/>
    </row>
    <row r="638" ht="12.75" hidden="1">
      <c r="A638" s="3"/>
    </row>
    <row r="639" ht="12.75" hidden="1">
      <c r="A639" s="3"/>
    </row>
    <row r="640" ht="12.75" hidden="1">
      <c r="A640" s="3"/>
    </row>
    <row r="641" ht="12.75" hidden="1">
      <c r="A641" s="3"/>
    </row>
    <row r="642" ht="12.75" hidden="1">
      <c r="A642" s="3"/>
    </row>
    <row r="643" ht="12.75" hidden="1">
      <c r="A643" s="3"/>
    </row>
    <row r="644" ht="12.75" hidden="1">
      <c r="A644" s="3"/>
    </row>
    <row r="645" ht="12.75" hidden="1">
      <c r="A645" s="3"/>
    </row>
    <row r="646" ht="12.75" hidden="1">
      <c r="A646" s="3"/>
    </row>
    <row r="647" ht="12.75" hidden="1">
      <c r="A647" s="3"/>
    </row>
    <row r="648" ht="12.75" hidden="1">
      <c r="A648" s="3"/>
    </row>
    <row r="649" ht="12.75" hidden="1">
      <c r="A649" s="3"/>
    </row>
    <row r="650" ht="12.75" hidden="1">
      <c r="A650" s="3"/>
    </row>
    <row r="651" ht="12.75" hidden="1">
      <c r="A651" s="3"/>
    </row>
    <row r="652" ht="12.75" hidden="1">
      <c r="A652" s="3"/>
    </row>
    <row r="653" ht="12.75" hidden="1">
      <c r="A653" s="3"/>
    </row>
    <row r="654" ht="12.75" hidden="1">
      <c r="A654" s="3"/>
    </row>
    <row r="655" ht="12.75" hidden="1">
      <c r="A655" s="3"/>
    </row>
    <row r="656" ht="12.75" hidden="1">
      <c r="A656" s="3"/>
    </row>
  </sheetData>
  <sheetProtection sheet="1" objects="1" scenarios="1"/>
  <mergeCells count="13">
    <mergeCell ref="A62:F62"/>
    <mergeCell ref="B1:D2"/>
    <mergeCell ref="E3:F3"/>
    <mergeCell ref="A76:B76"/>
    <mergeCell ref="A8:F8"/>
    <mergeCell ref="A4:F4"/>
    <mergeCell ref="A13:F13"/>
    <mergeCell ref="A23:F23"/>
    <mergeCell ref="A28:F28"/>
    <mergeCell ref="A68:F68"/>
    <mergeCell ref="A41:F41"/>
    <mergeCell ref="A47:F47"/>
    <mergeCell ref="A56:F56"/>
  </mergeCells>
  <printOptions/>
  <pageMargins left="0.75" right="0.75" top="1" bottom="1" header="0.5" footer="0.5"/>
  <pageSetup horizontalDpi="600" verticalDpi="600" orientation="portrait" scale="56" r:id="rId3"/>
  <headerFooter alignWithMargins="0">
    <oddHeader>&amp;L&amp;F&amp;R&amp;A</oddHeader>
    <oddFooter>&amp;LPage &amp;P of &amp;N&amp;RPrinted &amp;D</oddFooter>
  </headerFooter>
  <legacyDrawing r:id="rId2"/>
</worksheet>
</file>

<file path=xl/worksheets/sheet5.xml><?xml version="1.0" encoding="utf-8"?>
<worksheet xmlns="http://schemas.openxmlformats.org/spreadsheetml/2006/main" xmlns:r="http://schemas.openxmlformats.org/officeDocument/2006/relationships">
  <sheetPr codeName="Sheet5"/>
  <dimension ref="A1:H611"/>
  <sheetViews>
    <sheetView showGridLines="0" showRowColHeaders="0" zoomScale="80" zoomScaleNormal="80" zoomScaleSheetLayoutView="70" workbookViewId="0" topLeftCell="A39">
      <selection activeCell="A55" sqref="A55:B55"/>
    </sheetView>
  </sheetViews>
  <sheetFormatPr defaultColWidth="9.140625" defaultRowHeight="12.75" zeroHeight="1"/>
  <cols>
    <col min="1" max="1" width="60.421875" style="0" customWidth="1"/>
    <col min="2" max="4" width="14.140625" style="0" customWidth="1"/>
    <col min="5" max="5" width="15.28125" style="0" customWidth="1"/>
    <col min="7" max="7" width="3.57421875" style="0" customWidth="1"/>
    <col min="8" max="16384" width="0" style="0" hidden="1" customWidth="1"/>
  </cols>
  <sheetData>
    <row r="1" spans="1:8" s="8" customFormat="1" ht="38.25" customHeight="1">
      <c r="A1" s="85" t="s">
        <v>157</v>
      </c>
      <c r="B1" s="85"/>
      <c r="C1" s="457" t="s">
        <v>70</v>
      </c>
      <c r="D1" s="457"/>
      <c r="E1" s="457"/>
      <c r="F1" s="10"/>
      <c r="G1" s="10"/>
      <c r="H1" s="10"/>
    </row>
    <row r="2" spans="1:5" s="3" customFormat="1" ht="12.75">
      <c r="A2" s="84"/>
      <c r="B2" s="84"/>
      <c r="C2" s="160"/>
      <c r="D2" s="160"/>
      <c r="E2" s="160"/>
    </row>
    <row r="3" spans="1:5" s="3" customFormat="1" ht="51" customHeight="1">
      <c r="A3" s="94" t="s">
        <v>149</v>
      </c>
      <c r="B3" s="94" t="s">
        <v>171</v>
      </c>
      <c r="C3" s="161" t="s">
        <v>170</v>
      </c>
      <c r="D3" s="458" t="s">
        <v>135</v>
      </c>
      <c r="E3" s="458"/>
    </row>
    <row r="4" spans="1:5" s="3" customFormat="1" ht="15" customHeight="1">
      <c r="A4" s="128" t="s">
        <v>214</v>
      </c>
      <c r="B4" s="162"/>
      <c r="C4" s="135"/>
      <c r="D4" s="135"/>
      <c r="E4" s="163"/>
    </row>
    <row r="5" spans="1:5" s="3" customFormat="1" ht="15">
      <c r="A5" s="129" t="s">
        <v>150</v>
      </c>
      <c r="B5" s="164">
        <v>0</v>
      </c>
      <c r="C5" s="165">
        <f>B5/12</f>
        <v>0</v>
      </c>
      <c r="D5" s="166">
        <f>IF(C5=0,"",C5/'Rents and Income'!G29)</f>
      </c>
      <c r="E5" s="406" t="s">
        <v>249</v>
      </c>
    </row>
    <row r="6" spans="1:5" s="3" customFormat="1" ht="15">
      <c r="A6" s="129" t="s">
        <v>370</v>
      </c>
      <c r="B6" s="164">
        <v>0</v>
      </c>
      <c r="C6" s="165">
        <f aca="true" t="shared" si="0" ref="C6:C13">B6/12</f>
        <v>0</v>
      </c>
      <c r="D6" s="167">
        <f>IF(B6=0,"",B6/'Rents and Income'!$B$29)</f>
      </c>
      <c r="E6" s="406" t="s">
        <v>250</v>
      </c>
    </row>
    <row r="7" spans="1:5" s="3" customFormat="1" ht="15">
      <c r="A7" s="129" t="s">
        <v>151</v>
      </c>
      <c r="B7" s="164">
        <v>0</v>
      </c>
      <c r="C7" s="165">
        <f t="shared" si="0"/>
        <v>0</v>
      </c>
      <c r="D7" s="167">
        <f>IF(B7=0,"",B7/'Rents and Income'!$B$29)</f>
      </c>
      <c r="E7" s="406" t="s">
        <v>250</v>
      </c>
    </row>
    <row r="8" spans="1:5" s="3" customFormat="1" ht="15">
      <c r="A8" s="129" t="s">
        <v>152</v>
      </c>
      <c r="B8" s="164">
        <v>0</v>
      </c>
      <c r="C8" s="165">
        <f t="shared" si="0"/>
        <v>0</v>
      </c>
      <c r="D8" s="167">
        <f>IF(B8=0,"",B8/'Rents and Income'!$B$29)</f>
      </c>
      <c r="E8" s="406" t="s">
        <v>250</v>
      </c>
    </row>
    <row r="9" spans="1:5" s="3" customFormat="1" ht="15">
      <c r="A9" s="129" t="s">
        <v>153</v>
      </c>
      <c r="B9" s="164">
        <v>0</v>
      </c>
      <c r="C9" s="165">
        <f t="shared" si="0"/>
        <v>0</v>
      </c>
      <c r="D9" s="167">
        <f>IF(B9=0,"",B9/'Rents and Income'!$B$29)</f>
      </c>
      <c r="E9" s="406" t="s">
        <v>250</v>
      </c>
    </row>
    <row r="10" spans="1:5" s="3" customFormat="1" ht="15">
      <c r="A10" s="129" t="s">
        <v>154</v>
      </c>
      <c r="B10" s="164">
        <v>0</v>
      </c>
      <c r="C10" s="165">
        <f t="shared" si="0"/>
        <v>0</v>
      </c>
      <c r="D10" s="167">
        <f>IF(B10=0,"",B10/'Rents and Income'!$B$29)</f>
      </c>
      <c r="E10" s="406" t="s">
        <v>250</v>
      </c>
    </row>
    <row r="11" spans="1:5" s="3" customFormat="1" ht="15">
      <c r="A11" s="129" t="s">
        <v>155</v>
      </c>
      <c r="B11" s="164">
        <v>0</v>
      </c>
      <c r="C11" s="165">
        <f t="shared" si="0"/>
        <v>0</v>
      </c>
      <c r="D11" s="167">
        <f>IF(B11=0,"",B11/'Rents and Income'!$B$29)</f>
      </c>
      <c r="E11" s="406" t="s">
        <v>250</v>
      </c>
    </row>
    <row r="12" spans="1:5" s="3" customFormat="1" ht="15">
      <c r="A12" s="129" t="s">
        <v>156</v>
      </c>
      <c r="B12" s="164">
        <v>0</v>
      </c>
      <c r="C12" s="165">
        <f t="shared" si="0"/>
        <v>0</v>
      </c>
      <c r="D12" s="167">
        <f>IF(B12=0,"",B12/'Rents and Income'!$B$29)</f>
      </c>
      <c r="E12" s="406" t="s">
        <v>250</v>
      </c>
    </row>
    <row r="13" spans="1:5" s="3" customFormat="1" ht="15">
      <c r="A13" s="129" t="s">
        <v>399</v>
      </c>
      <c r="B13" s="164">
        <v>0</v>
      </c>
      <c r="C13" s="165">
        <f t="shared" si="0"/>
        <v>0</v>
      </c>
      <c r="D13" s="167">
        <f>IF(B13=0,"",B13/'Rents and Income'!$B$29)</f>
      </c>
      <c r="E13" s="406" t="s">
        <v>250</v>
      </c>
    </row>
    <row r="14" spans="1:5" s="3" customFormat="1" ht="15">
      <c r="A14" s="128" t="s">
        <v>297</v>
      </c>
      <c r="B14" s="168"/>
      <c r="C14" s="169"/>
      <c r="D14" s="170"/>
      <c r="E14" s="163"/>
    </row>
    <row r="15" spans="1:5" s="3" customFormat="1" ht="15">
      <c r="A15" s="129" t="s">
        <v>158</v>
      </c>
      <c r="B15" s="164">
        <v>0</v>
      </c>
      <c r="C15" s="165">
        <f aca="true" t="shared" si="1" ref="C15:C27">B15/12</f>
        <v>0</v>
      </c>
      <c r="D15" s="167">
        <f>IF(B15=0,"",B15/'Rents and Income'!$B$29)</f>
      </c>
      <c r="E15" s="406" t="s">
        <v>250</v>
      </c>
    </row>
    <row r="16" spans="1:5" s="3" customFormat="1" ht="15">
      <c r="A16" s="129" t="s">
        <v>371</v>
      </c>
      <c r="B16" s="164">
        <v>0</v>
      </c>
      <c r="C16" s="165">
        <f t="shared" si="1"/>
        <v>0</v>
      </c>
      <c r="D16" s="167">
        <f>IF(B16=0,"",B16/'Rents and Income'!$B$29)</f>
      </c>
      <c r="E16" s="406" t="s">
        <v>250</v>
      </c>
    </row>
    <row r="17" spans="1:5" s="3" customFormat="1" ht="15">
      <c r="A17" s="129" t="s">
        <v>159</v>
      </c>
      <c r="B17" s="164">
        <v>0</v>
      </c>
      <c r="C17" s="165">
        <f t="shared" si="1"/>
        <v>0</v>
      </c>
      <c r="D17" s="167">
        <f>IF(B17=0,"",B17/'Rents and Income'!$B$29)</f>
      </c>
      <c r="E17" s="406" t="s">
        <v>250</v>
      </c>
    </row>
    <row r="18" spans="1:5" s="3" customFormat="1" ht="15">
      <c r="A18" s="129" t="s">
        <v>160</v>
      </c>
      <c r="B18" s="164">
        <v>0</v>
      </c>
      <c r="C18" s="165">
        <f t="shared" si="1"/>
        <v>0</v>
      </c>
      <c r="D18" s="167">
        <f>IF(B18=0,"",B18/'Rents and Income'!$B$29)</f>
      </c>
      <c r="E18" s="406" t="s">
        <v>250</v>
      </c>
    </row>
    <row r="19" spans="1:5" s="3" customFormat="1" ht="15">
      <c r="A19" s="129" t="s">
        <v>298</v>
      </c>
      <c r="B19" s="164">
        <v>0</v>
      </c>
      <c r="C19" s="165">
        <f t="shared" si="1"/>
        <v>0</v>
      </c>
      <c r="D19" s="167">
        <f>IF(B19=0,"",B19/'Rents and Income'!$B$29)</f>
      </c>
      <c r="E19" s="406" t="s">
        <v>250</v>
      </c>
    </row>
    <row r="20" spans="1:5" s="3" customFormat="1" ht="15">
      <c r="A20" s="129" t="s">
        <v>161</v>
      </c>
      <c r="B20" s="164">
        <v>0</v>
      </c>
      <c r="C20" s="165">
        <f t="shared" si="1"/>
        <v>0</v>
      </c>
      <c r="D20" s="167">
        <f>IF(B20=0,"",B20/'Rents and Income'!$B$29)</f>
      </c>
      <c r="E20" s="406" t="s">
        <v>250</v>
      </c>
    </row>
    <row r="21" spans="1:5" s="3" customFormat="1" ht="15">
      <c r="A21" s="129" t="s">
        <v>162</v>
      </c>
      <c r="B21" s="164">
        <v>0</v>
      </c>
      <c r="C21" s="165">
        <f t="shared" si="1"/>
        <v>0</v>
      </c>
      <c r="D21" s="167">
        <f>IF(B21=0,"",B21/'Rents and Income'!$B$29)</f>
      </c>
      <c r="E21" s="406" t="s">
        <v>250</v>
      </c>
    </row>
    <row r="22" spans="1:5" s="3" customFormat="1" ht="15">
      <c r="A22" s="129" t="s">
        <v>163</v>
      </c>
      <c r="B22" s="164">
        <v>0</v>
      </c>
      <c r="C22" s="165">
        <f t="shared" si="1"/>
        <v>0</v>
      </c>
      <c r="D22" s="167">
        <f>IF(B22=0,"",B22/'Rents and Income'!$B$29)</f>
      </c>
      <c r="E22" s="406" t="s">
        <v>250</v>
      </c>
    </row>
    <row r="23" spans="1:5" s="3" customFormat="1" ht="15">
      <c r="A23" s="129" t="s">
        <v>216</v>
      </c>
      <c r="B23" s="164">
        <v>0</v>
      </c>
      <c r="C23" s="165">
        <f t="shared" si="1"/>
        <v>0</v>
      </c>
      <c r="D23" s="167">
        <f>IF(B23=0,"",B23/'Rents and Income'!$B$29)</f>
      </c>
      <c r="E23" s="406" t="s">
        <v>250</v>
      </c>
    </row>
    <row r="24" spans="1:5" s="3" customFormat="1" ht="15">
      <c r="A24" s="129" t="s">
        <v>215</v>
      </c>
      <c r="B24" s="164">
        <v>0</v>
      </c>
      <c r="C24" s="165">
        <f t="shared" si="1"/>
        <v>0</v>
      </c>
      <c r="D24" s="167">
        <f>IF(B24=0,"",B24/'Rents and Income'!$B$29)</f>
      </c>
      <c r="E24" s="406" t="s">
        <v>250</v>
      </c>
    </row>
    <row r="25" spans="1:5" s="3" customFormat="1" ht="15">
      <c r="A25" s="129" t="s">
        <v>326</v>
      </c>
      <c r="B25" s="164">
        <v>0</v>
      </c>
      <c r="C25" s="165">
        <f t="shared" si="1"/>
        <v>0</v>
      </c>
      <c r="D25" s="167">
        <f>IF(B25=0,"",B25/'Rents and Income'!$B$29)</f>
      </c>
      <c r="E25" s="406" t="s">
        <v>250</v>
      </c>
    </row>
    <row r="26" spans="1:5" s="3" customFormat="1" ht="15">
      <c r="A26" s="129" t="s">
        <v>201</v>
      </c>
      <c r="B26" s="164">
        <v>0</v>
      </c>
      <c r="C26" s="165">
        <f t="shared" si="1"/>
        <v>0</v>
      </c>
      <c r="D26" s="167">
        <f>IF(B26=0,"",B26/'Rents and Income'!$B$29)</f>
      </c>
      <c r="E26" s="406" t="s">
        <v>250</v>
      </c>
    </row>
    <row r="27" spans="1:5" s="3" customFormat="1" ht="15">
      <c r="A27" s="129" t="s">
        <v>297</v>
      </c>
      <c r="B27" s="164">
        <v>0</v>
      </c>
      <c r="C27" s="165">
        <f t="shared" si="1"/>
        <v>0</v>
      </c>
      <c r="D27" s="167">
        <f>IF(B27=0,"",B27/'Rents and Income'!$B$29)</f>
      </c>
      <c r="E27" s="406" t="s">
        <v>250</v>
      </c>
    </row>
    <row r="28" spans="1:5" s="3" customFormat="1" ht="15">
      <c r="A28" s="128" t="s">
        <v>164</v>
      </c>
      <c r="B28" s="171"/>
      <c r="C28" s="169"/>
      <c r="D28" s="170"/>
      <c r="E28" s="163"/>
    </row>
    <row r="29" spans="1:5" s="3" customFormat="1" ht="15">
      <c r="A29" s="129" t="s">
        <v>165</v>
      </c>
      <c r="B29" s="164">
        <v>0</v>
      </c>
      <c r="C29" s="165">
        <f>B29/12</f>
        <v>0</v>
      </c>
      <c r="D29" s="167">
        <f>IF(B29=0,"",B29/'Rents and Income'!$B$29)</f>
      </c>
      <c r="E29" s="406" t="s">
        <v>250</v>
      </c>
    </row>
    <row r="30" spans="1:5" s="3" customFormat="1" ht="15">
      <c r="A30" s="129" t="s">
        <v>299</v>
      </c>
      <c r="B30" s="164">
        <v>0</v>
      </c>
      <c r="C30" s="165">
        <f>B30/12</f>
        <v>0</v>
      </c>
      <c r="D30" s="167">
        <f>IF(B30=0,"",B30/'Rents and Income'!$B$29)</f>
      </c>
      <c r="E30" s="406" t="s">
        <v>250</v>
      </c>
    </row>
    <row r="31" spans="1:5" s="3" customFormat="1" ht="15">
      <c r="A31" s="129" t="s">
        <v>166</v>
      </c>
      <c r="B31" s="164">
        <v>0</v>
      </c>
      <c r="C31" s="165">
        <f>B31/12</f>
        <v>0</v>
      </c>
      <c r="D31" s="167">
        <f>IF(B31=0,"",B31/'Rents and Income'!$B$29)</f>
      </c>
      <c r="E31" s="406" t="s">
        <v>250</v>
      </c>
    </row>
    <row r="32" spans="1:5" s="3" customFormat="1" ht="15">
      <c r="A32" s="129" t="s">
        <v>400</v>
      </c>
      <c r="B32" s="164">
        <v>0</v>
      </c>
      <c r="C32" s="165">
        <f>B32/12</f>
        <v>0</v>
      </c>
      <c r="D32" s="167">
        <f>IF(B32=0,"",B32/'Rents and Income'!$B$29)</f>
      </c>
      <c r="E32" s="406" t="s">
        <v>250</v>
      </c>
    </row>
    <row r="33" spans="1:5" s="3" customFormat="1" ht="15">
      <c r="A33" s="128" t="s">
        <v>213</v>
      </c>
      <c r="B33" s="171"/>
      <c r="C33" s="169"/>
      <c r="D33" s="172"/>
      <c r="E33" s="163"/>
    </row>
    <row r="34" spans="1:5" s="3" customFormat="1" ht="15">
      <c r="A34" s="129" t="s">
        <v>300</v>
      </c>
      <c r="B34" s="164">
        <v>0</v>
      </c>
      <c r="C34" s="165">
        <f aca="true" t="shared" si="2" ref="C34:C44">B34/12</f>
        <v>0</v>
      </c>
      <c r="D34" s="173">
        <f>IF('Operating Pro-Forma'!$C$15=0,"",IF(B34=0,"",B34/'Operating Pro-Forma'!$C$15))</f>
      </c>
      <c r="E34" s="406" t="s">
        <v>374</v>
      </c>
    </row>
    <row r="35" spans="1:5" s="3" customFormat="1" ht="15">
      <c r="A35" s="129" t="s">
        <v>301</v>
      </c>
      <c r="B35" s="164">
        <v>0</v>
      </c>
      <c r="C35" s="165">
        <f t="shared" si="2"/>
        <v>0</v>
      </c>
      <c r="D35" s="173">
        <f>IF('Operating Pro-Forma'!$C$15=0,"",IF(B35=0,"",B35/'Operating Pro-Forma'!$C$15))</f>
      </c>
      <c r="E35" s="406" t="s">
        <v>374</v>
      </c>
    </row>
    <row r="36" spans="1:5" s="3" customFormat="1" ht="15">
      <c r="A36" s="129" t="s">
        <v>167</v>
      </c>
      <c r="B36" s="164">
        <v>0</v>
      </c>
      <c r="C36" s="165">
        <f t="shared" si="2"/>
        <v>0</v>
      </c>
      <c r="D36" s="167">
        <f>IF(B36=0,"",B36/'Rents and Income'!$B$29)</f>
      </c>
      <c r="E36" s="406" t="s">
        <v>250</v>
      </c>
    </row>
    <row r="37" spans="1:5" s="3" customFormat="1" ht="15">
      <c r="A37" s="129" t="s">
        <v>168</v>
      </c>
      <c r="B37" s="164">
        <v>0</v>
      </c>
      <c r="C37" s="165">
        <f t="shared" si="2"/>
        <v>0</v>
      </c>
      <c r="D37" s="167">
        <f>IF(B37=0,"",B37/'Rents and Income'!$B$29)</f>
      </c>
      <c r="E37" s="406" t="s">
        <v>250</v>
      </c>
    </row>
    <row r="38" spans="1:5" s="3" customFormat="1" ht="15">
      <c r="A38" s="129" t="s">
        <v>6</v>
      </c>
      <c r="B38" s="164">
        <v>0</v>
      </c>
      <c r="C38" s="165">
        <f t="shared" si="2"/>
        <v>0</v>
      </c>
      <c r="D38" s="167">
        <f>IF(B38=0,"",B38/'Rents and Income'!$B$29)</f>
      </c>
      <c r="E38" s="406" t="s">
        <v>250</v>
      </c>
    </row>
    <row r="39" spans="1:5" s="3" customFormat="1" ht="15">
      <c r="A39" s="147" t="s">
        <v>320</v>
      </c>
      <c r="B39" s="164">
        <v>0</v>
      </c>
      <c r="C39" s="165">
        <f t="shared" si="2"/>
        <v>0</v>
      </c>
      <c r="D39" s="167">
        <f>IF(B39=0,"",B39/'Rents and Income'!$B$29)</f>
      </c>
      <c r="E39" s="406" t="s">
        <v>250</v>
      </c>
    </row>
    <row r="40" spans="1:5" s="3" customFormat="1" ht="15">
      <c r="A40" s="147" t="s">
        <v>321</v>
      </c>
      <c r="B40" s="164">
        <v>0</v>
      </c>
      <c r="C40" s="165">
        <f t="shared" si="2"/>
        <v>0</v>
      </c>
      <c r="D40" s="167">
        <f>IF(B40=0,"",B40/'Rents and Income'!$B$29)</f>
      </c>
      <c r="E40" s="406" t="s">
        <v>250</v>
      </c>
    </row>
    <row r="41" spans="1:5" s="3" customFormat="1" ht="15">
      <c r="A41" s="147" t="s">
        <v>322</v>
      </c>
      <c r="B41" s="164">
        <v>0</v>
      </c>
      <c r="C41" s="165">
        <f t="shared" si="2"/>
        <v>0</v>
      </c>
      <c r="D41" s="167">
        <f>IF(B41=0,"",B41/'Rents and Income'!$B$29)</f>
      </c>
      <c r="E41" s="406" t="s">
        <v>250</v>
      </c>
    </row>
    <row r="42" spans="1:5" s="3" customFormat="1" ht="15">
      <c r="A42" s="147" t="s">
        <v>323</v>
      </c>
      <c r="B42" s="164">
        <v>0</v>
      </c>
      <c r="C42" s="165">
        <f t="shared" si="2"/>
        <v>0</v>
      </c>
      <c r="D42" s="167">
        <f>IF(B42=0,"",B42/'Rents and Income'!$B$29)</f>
      </c>
      <c r="E42" s="406" t="s">
        <v>250</v>
      </c>
    </row>
    <row r="43" spans="1:5" s="3" customFormat="1" ht="15">
      <c r="A43" s="147" t="s">
        <v>324</v>
      </c>
      <c r="B43" s="164">
        <v>0</v>
      </c>
      <c r="C43" s="165">
        <f t="shared" si="2"/>
        <v>0</v>
      </c>
      <c r="D43" s="167">
        <f>IF(B43=0,"",B43/'Rents and Income'!$B$29)</f>
      </c>
      <c r="E43" s="406" t="s">
        <v>250</v>
      </c>
    </row>
    <row r="44" spans="1:5" s="3" customFormat="1" ht="15">
      <c r="A44" s="147" t="s">
        <v>325</v>
      </c>
      <c r="B44" s="164">
        <v>0</v>
      </c>
      <c r="C44" s="165">
        <f t="shared" si="2"/>
        <v>0</v>
      </c>
      <c r="D44" s="167">
        <f>IF(B44=0,"",B44/'Rents and Income'!$B$29)</f>
      </c>
      <c r="E44" s="406" t="s">
        <v>250</v>
      </c>
    </row>
    <row r="45" spans="1:5" s="3" customFormat="1" ht="15">
      <c r="A45" s="155"/>
      <c r="B45" s="155"/>
      <c r="C45" s="174"/>
      <c r="D45" s="175"/>
      <c r="E45" s="176"/>
    </row>
    <row r="46" spans="1:5" s="3" customFormat="1" ht="15">
      <c r="A46" s="128" t="s">
        <v>169</v>
      </c>
      <c r="B46" s="165">
        <f>SUM(B5:B44)</f>
        <v>0</v>
      </c>
      <c r="C46" s="165">
        <f>B46/12</f>
        <v>0</v>
      </c>
      <c r="D46" s="173">
        <f>IF('Operating Pro-Forma'!$C$15=0,"",IF(B46=0,"",B46/'Operating Pro-Forma'!$C$15))</f>
      </c>
      <c r="E46" s="406" t="s">
        <v>374</v>
      </c>
    </row>
    <row r="47" spans="1:5" ht="12.75">
      <c r="A47" s="84"/>
      <c r="B47" s="84"/>
      <c r="C47" s="177"/>
      <c r="D47" s="177"/>
      <c r="E47" s="177"/>
    </row>
    <row r="48" spans="1:5" ht="15">
      <c r="A48" s="115" t="s">
        <v>172</v>
      </c>
      <c r="B48" s="178">
        <v>0</v>
      </c>
      <c r="C48" s="177"/>
      <c r="D48" s="177"/>
      <c r="E48" s="177"/>
    </row>
    <row r="49" spans="1:5" ht="12.75">
      <c r="A49" s="84"/>
      <c r="B49" s="84"/>
      <c r="C49" s="177"/>
      <c r="D49" s="177"/>
      <c r="E49" s="177"/>
    </row>
    <row r="50" spans="1:5" ht="12.75">
      <c r="A50" s="159" t="s">
        <v>287</v>
      </c>
      <c r="B50" s="84"/>
      <c r="C50" s="177"/>
      <c r="D50" s="177"/>
      <c r="E50" s="177"/>
    </row>
    <row r="51" spans="1:5" ht="25.5">
      <c r="A51" s="94"/>
      <c r="B51" s="94" t="s">
        <v>282</v>
      </c>
      <c r="C51" s="179" t="s">
        <v>78</v>
      </c>
      <c r="D51" s="179" t="str">
        <f>CONCATENATE(Requirements!D51," Affordable Units")</f>
        <v> Affordable Units</v>
      </c>
      <c r="E51" s="177"/>
    </row>
    <row r="52" spans="1:5" ht="15">
      <c r="A52" s="180" t="s">
        <v>283</v>
      </c>
      <c r="B52" s="181">
        <f>'Rents and Income'!B33</f>
        <v>0</v>
      </c>
      <c r="C52" s="182">
        <f>'Rents and Income'!C33</f>
        <v>0</v>
      </c>
      <c r="D52" s="182">
        <f>'Rents and Income'!D33</f>
        <v>0</v>
      </c>
      <c r="E52" s="177"/>
    </row>
    <row r="53" spans="1:5" ht="25.5" customHeight="1">
      <c r="A53" s="456" t="s">
        <v>317</v>
      </c>
      <c r="B53" s="456"/>
      <c r="C53" s="456"/>
      <c r="D53" s="456"/>
      <c r="E53" s="456"/>
    </row>
    <row r="54" spans="1:5" ht="12.75">
      <c r="A54" s="84"/>
      <c r="B54" s="84"/>
      <c r="C54" s="84"/>
      <c r="D54" s="84"/>
      <c r="E54" s="84"/>
    </row>
    <row r="55" spans="1:5" ht="12.75">
      <c r="A55" s="460" t="s">
        <v>355</v>
      </c>
      <c r="B55" s="460"/>
      <c r="C55" s="84"/>
      <c r="D55" s="84"/>
      <c r="E55" s="84"/>
    </row>
    <row r="56" spans="1:5" ht="15">
      <c r="A56" s="183" t="s">
        <v>303</v>
      </c>
      <c r="B56" s="164">
        <v>0</v>
      </c>
      <c r="C56" s="84"/>
      <c r="D56" s="84"/>
      <c r="E56" s="84"/>
    </row>
    <row r="57" spans="1:5" ht="15">
      <c r="A57" s="183" t="s">
        <v>302</v>
      </c>
      <c r="B57" s="165">
        <f>B37</f>
        <v>0</v>
      </c>
      <c r="C57" s="84"/>
      <c r="D57" s="84"/>
      <c r="E57" s="84"/>
    </row>
    <row r="58" spans="1:5" s="35" customFormat="1" ht="15" customHeight="1">
      <c r="A58" s="459" t="str">
        <f>CONCATENATE("Average Capital Needs Test: ",IF(B56=0," need data",IF(B37=0," need data",IF(B57&lt;B56," Reserve insufficient to meet specified average capital needs."," Reserve sufficient to meet specified average capital needs."))))</f>
        <v>Average Capital Needs Test:  need data</v>
      </c>
      <c r="B58" s="459"/>
      <c r="C58" s="459"/>
      <c r="D58" s="459"/>
      <c r="E58" s="459"/>
    </row>
    <row r="59" spans="1:5" s="35" customFormat="1" ht="15" customHeight="1">
      <c r="A59" s="459" t="str">
        <f>CONCATENATE("$720 per Unit, per Year Test: ",IF(B57=0," need data",IF(B57/12/'Rents and Income'!B29&lt;720," Reserve insufficient to meet $720 per unit, per year criterion."," Reserve sufficient to meet $720 per unit, per year criterion.")))</f>
        <v>$720 per Unit, per Year Test:  need data</v>
      </c>
      <c r="B59" s="459"/>
      <c r="C59" s="459"/>
      <c r="D59" s="459"/>
      <c r="E59" s="459"/>
    </row>
    <row r="60" spans="1:5" ht="39.75" customHeight="1">
      <c r="A60" s="455" t="s">
        <v>406</v>
      </c>
      <c r="B60" s="455"/>
      <c r="C60" s="455"/>
      <c r="D60" s="455"/>
      <c r="E60" s="455"/>
    </row>
    <row r="61" spans="1:5" ht="12.75">
      <c r="A61" s="84"/>
      <c r="B61" s="84"/>
      <c r="C61" s="84"/>
      <c r="D61" s="84"/>
      <c r="E61" s="84"/>
    </row>
    <row r="62" spans="1:5" ht="25.5">
      <c r="A62" s="159" t="s">
        <v>357</v>
      </c>
      <c r="B62" s="159"/>
      <c r="C62" s="84"/>
      <c r="D62" s="84"/>
      <c r="E62" s="84"/>
    </row>
    <row r="63" spans="1:5" ht="15">
      <c r="A63" s="184" t="s">
        <v>19</v>
      </c>
      <c r="B63" s="164">
        <v>0</v>
      </c>
      <c r="C63" s="84"/>
      <c r="D63" s="84"/>
      <c r="E63" s="84"/>
    </row>
    <row r="64" spans="1:5" ht="15">
      <c r="A64" s="184" t="s">
        <v>20</v>
      </c>
      <c r="B64" s="164">
        <v>0</v>
      </c>
      <c r="C64" s="84"/>
      <c r="D64" s="84"/>
      <c r="E64" s="84"/>
    </row>
    <row r="65" spans="1:5" ht="15">
      <c r="A65" s="184" t="s">
        <v>21</v>
      </c>
      <c r="B65" s="164">
        <v>0</v>
      </c>
      <c r="C65" s="84"/>
      <c r="D65" s="84"/>
      <c r="E65" s="84"/>
    </row>
    <row r="66" spans="1:5" ht="15">
      <c r="A66" s="184" t="s">
        <v>22</v>
      </c>
      <c r="B66" s="164">
        <v>0</v>
      </c>
      <c r="C66" s="84"/>
      <c r="D66" s="84"/>
      <c r="E66" s="84"/>
    </row>
    <row r="67" spans="1:5" ht="15">
      <c r="A67" s="184" t="s">
        <v>23</v>
      </c>
      <c r="B67" s="164">
        <v>0</v>
      </c>
      <c r="C67" s="84"/>
      <c r="D67" s="84"/>
      <c r="E67" s="84"/>
    </row>
    <row r="68" spans="1:5" ht="39" customHeight="1">
      <c r="A68" s="456" t="s">
        <v>356</v>
      </c>
      <c r="B68" s="456"/>
      <c r="C68" s="456"/>
      <c r="D68" s="456"/>
      <c r="E68" s="456"/>
    </row>
    <row r="69" spans="1:5" ht="12.75">
      <c r="A69" s="84"/>
      <c r="B69" s="84"/>
      <c r="C69" s="84"/>
      <c r="D69" s="84"/>
      <c r="E69" s="84"/>
    </row>
    <row r="70" spans="1:5" ht="12.75">
      <c r="A70" s="84" t="s">
        <v>424</v>
      </c>
      <c r="B70" s="84"/>
      <c r="C70" s="84"/>
      <c r="D70" s="84"/>
      <c r="E70" s="84"/>
    </row>
    <row r="71" spans="1:2" ht="12.75">
      <c r="A71" s="3"/>
      <c r="B71" s="3"/>
    </row>
    <row r="72" spans="1:2" ht="12.75" hidden="1">
      <c r="A72" s="3"/>
      <c r="B72" s="3"/>
    </row>
    <row r="73" spans="1:2" ht="12.75" hidden="1">
      <c r="A73" s="3"/>
      <c r="B73" s="3"/>
    </row>
    <row r="74" spans="1:2" ht="12.75" hidden="1">
      <c r="A74" s="3"/>
      <c r="B74" s="3"/>
    </row>
    <row r="75" spans="1:2" ht="12.75" hidden="1">
      <c r="A75" s="3"/>
      <c r="B75" s="3"/>
    </row>
    <row r="76" spans="1:2" ht="12.75" hidden="1">
      <c r="A76" s="3"/>
      <c r="B76" s="3"/>
    </row>
    <row r="77" spans="1:2" ht="12.75" hidden="1">
      <c r="A77" s="3"/>
      <c r="B77" s="3"/>
    </row>
    <row r="78" spans="1:2" ht="12.75" hidden="1">
      <c r="A78" s="3"/>
      <c r="B78" s="3"/>
    </row>
    <row r="79" spans="1:2" ht="12.75" hidden="1">
      <c r="A79" s="3"/>
      <c r="B79" s="3"/>
    </row>
    <row r="80" spans="1:2" ht="12.75" hidden="1">
      <c r="A80" s="3"/>
      <c r="B80" s="3"/>
    </row>
    <row r="81" spans="1:2" ht="12.75" hidden="1">
      <c r="A81" s="3"/>
      <c r="B81" s="3"/>
    </row>
    <row r="82" spans="1:2" ht="12.75" hidden="1">
      <c r="A82" s="3"/>
      <c r="B82" s="3"/>
    </row>
    <row r="83" spans="1:2" ht="12.75" hidden="1">
      <c r="A83" s="3"/>
      <c r="B83" s="3"/>
    </row>
    <row r="84" spans="1:2" ht="12.75" hidden="1">
      <c r="A84" s="3"/>
      <c r="B84" s="3"/>
    </row>
    <row r="85" spans="1:2" ht="12.75" hidden="1">
      <c r="A85" s="3"/>
      <c r="B85" s="3"/>
    </row>
    <row r="86" spans="1:2" ht="12.75" hidden="1">
      <c r="A86" s="3"/>
      <c r="B86" s="3"/>
    </row>
    <row r="87" spans="1:2" ht="12.75" hidden="1">
      <c r="A87" s="3"/>
      <c r="B87" s="3"/>
    </row>
    <row r="88" spans="1:2" ht="12.75" hidden="1">
      <c r="A88" s="3"/>
      <c r="B88" s="3"/>
    </row>
    <row r="89" spans="1:2" ht="12.75" hidden="1">
      <c r="A89" s="3"/>
      <c r="B89" s="3"/>
    </row>
    <row r="90" spans="1:2" ht="12.75" hidden="1">
      <c r="A90" s="3"/>
      <c r="B90" s="3"/>
    </row>
    <row r="91" spans="1:2" ht="12.75" hidden="1">
      <c r="A91" s="3"/>
      <c r="B91" s="3"/>
    </row>
    <row r="92" spans="1:2" ht="12.75" hidden="1">
      <c r="A92" s="3"/>
      <c r="B92" s="3"/>
    </row>
    <row r="93" spans="1:2" ht="12.75" hidden="1">
      <c r="A93" s="3"/>
      <c r="B93" s="3"/>
    </row>
    <row r="94" spans="1:2" ht="12.75" hidden="1">
      <c r="A94" s="3"/>
      <c r="B94" s="3"/>
    </row>
    <row r="95" spans="1:2" ht="12.75" hidden="1">
      <c r="A95" s="3"/>
      <c r="B95" s="3"/>
    </row>
    <row r="96" spans="1:2" ht="12.75" hidden="1">
      <c r="A96" s="3"/>
      <c r="B96" s="3"/>
    </row>
    <row r="97" spans="1:2" ht="12.75" hidden="1">
      <c r="A97" s="3"/>
      <c r="B97" s="3"/>
    </row>
    <row r="98" spans="1:2" ht="12.75" hidden="1">
      <c r="A98" s="3"/>
      <c r="B98" s="3"/>
    </row>
    <row r="99" spans="1:2" ht="12.75" hidden="1">
      <c r="A99" s="3"/>
      <c r="B99" s="3"/>
    </row>
    <row r="100" spans="1:2" ht="12.75" hidden="1">
      <c r="A100" s="3"/>
      <c r="B100" s="3"/>
    </row>
    <row r="101" spans="1:2" ht="12.75" hidden="1">
      <c r="A101" s="3"/>
      <c r="B101" s="3"/>
    </row>
    <row r="102" spans="1:2" ht="12.75" hidden="1">
      <c r="A102" s="3"/>
      <c r="B102" s="3"/>
    </row>
    <row r="103" spans="1:2" ht="12.75" hidden="1">
      <c r="A103" s="3"/>
      <c r="B103" s="3"/>
    </row>
    <row r="104" spans="1:2" ht="12.75" hidden="1">
      <c r="A104" s="3"/>
      <c r="B104" s="3"/>
    </row>
    <row r="105" spans="1:2" ht="12.75" hidden="1">
      <c r="A105" s="3"/>
      <c r="B105" s="3"/>
    </row>
    <row r="106" spans="1:2" ht="12.75" hidden="1">
      <c r="A106" s="3"/>
      <c r="B106" s="3"/>
    </row>
    <row r="107" spans="1:2" ht="12.75" hidden="1">
      <c r="A107" s="3"/>
      <c r="B107" s="3"/>
    </row>
    <row r="108" spans="1:2" ht="12.75" hidden="1">
      <c r="A108" s="3"/>
      <c r="B108" s="3"/>
    </row>
    <row r="109" spans="1:2" ht="12.75" hidden="1">
      <c r="A109" s="3"/>
      <c r="B109" s="3"/>
    </row>
    <row r="110" spans="1:2" ht="12.75" hidden="1">
      <c r="A110" s="3"/>
      <c r="B110" s="3"/>
    </row>
    <row r="111" spans="1:2" ht="12.75" hidden="1">
      <c r="A111" s="3"/>
      <c r="B111" s="3"/>
    </row>
    <row r="112" spans="1:2" ht="12.75" hidden="1">
      <c r="A112" s="3"/>
      <c r="B112" s="3"/>
    </row>
    <row r="113" spans="1:2" ht="12.75" hidden="1">
      <c r="A113" s="3"/>
      <c r="B113" s="3"/>
    </row>
    <row r="114" spans="1:2" ht="12.75" hidden="1">
      <c r="A114" s="3"/>
      <c r="B114" s="3"/>
    </row>
    <row r="115" spans="1:2" ht="12.75" hidden="1">
      <c r="A115" s="3"/>
      <c r="B115" s="3"/>
    </row>
    <row r="116" spans="1:2" ht="12.75" hidden="1">
      <c r="A116" s="3"/>
      <c r="B116" s="3"/>
    </row>
    <row r="117" spans="1:2" ht="12.75" hidden="1">
      <c r="A117" s="3"/>
      <c r="B117" s="3"/>
    </row>
    <row r="118" spans="1:2" ht="12.75" hidden="1">
      <c r="A118" s="3"/>
      <c r="B118" s="3"/>
    </row>
    <row r="119" spans="1:2" ht="12.75" hidden="1">
      <c r="A119" s="3"/>
      <c r="B119" s="3"/>
    </row>
    <row r="120" spans="1:2" ht="12.75" hidden="1">
      <c r="A120" s="3"/>
      <c r="B120" s="3"/>
    </row>
    <row r="121" spans="1:2" ht="12.75" hidden="1">
      <c r="A121" s="3"/>
      <c r="B121" s="3"/>
    </row>
    <row r="122" spans="1:2" ht="12.75" hidden="1">
      <c r="A122" s="3"/>
      <c r="B122" s="3"/>
    </row>
    <row r="123" spans="1:2" ht="12.75" hidden="1">
      <c r="A123" s="3"/>
      <c r="B123" s="3"/>
    </row>
    <row r="124" spans="1:2" ht="12.75" hidden="1">
      <c r="A124" s="3"/>
      <c r="B124" s="3"/>
    </row>
    <row r="125" spans="1:2" ht="12.75" hidden="1">
      <c r="A125" s="3"/>
      <c r="B125" s="3"/>
    </row>
    <row r="126" spans="1:2" ht="12.75" hidden="1">
      <c r="A126" s="3"/>
      <c r="B126" s="3"/>
    </row>
    <row r="127" spans="1:2" ht="12.75" hidden="1">
      <c r="A127" s="3"/>
      <c r="B127" s="3"/>
    </row>
    <row r="128" spans="1:2" ht="12.75" hidden="1">
      <c r="A128" s="3"/>
      <c r="B128" s="3"/>
    </row>
    <row r="129" spans="1:2" ht="12.75" hidden="1">
      <c r="A129" s="3"/>
      <c r="B129" s="3"/>
    </row>
    <row r="130" spans="1:2" ht="12.75" hidden="1">
      <c r="A130" s="3"/>
      <c r="B130" s="3"/>
    </row>
    <row r="131" spans="1:2" ht="12.75" hidden="1">
      <c r="A131" s="3"/>
      <c r="B131" s="3"/>
    </row>
    <row r="132" spans="1:2" ht="12.75" hidden="1">
      <c r="A132" s="3"/>
      <c r="B132" s="3"/>
    </row>
    <row r="133" spans="1:2" ht="12.75" hidden="1">
      <c r="A133" s="3"/>
      <c r="B133" s="3"/>
    </row>
    <row r="134" spans="1:2" ht="12.75" hidden="1">
      <c r="A134" s="3"/>
      <c r="B134" s="3"/>
    </row>
    <row r="135" spans="1:2" ht="12.75" hidden="1">
      <c r="A135" s="3"/>
      <c r="B135" s="3"/>
    </row>
    <row r="136" spans="1:2" ht="12.75" hidden="1">
      <c r="A136" s="3"/>
      <c r="B136" s="3"/>
    </row>
    <row r="137" spans="1:2" ht="12.75" hidden="1">
      <c r="A137" s="3"/>
      <c r="B137" s="3"/>
    </row>
    <row r="138" spans="1:2" ht="12.75" hidden="1">
      <c r="A138" s="3"/>
      <c r="B138" s="3"/>
    </row>
    <row r="139" spans="1:2" ht="12.75" hidden="1">
      <c r="A139" s="3"/>
      <c r="B139" s="3"/>
    </row>
    <row r="140" spans="1:2" ht="12.75" hidden="1">
      <c r="A140" s="3"/>
      <c r="B140" s="3"/>
    </row>
    <row r="141" spans="1:2" ht="12.75" hidden="1">
      <c r="A141" s="3"/>
      <c r="B141" s="3"/>
    </row>
    <row r="142" spans="1:2" ht="12.75" hidden="1">
      <c r="A142" s="3"/>
      <c r="B142" s="3"/>
    </row>
    <row r="143" spans="1:2" ht="12.75" hidden="1">
      <c r="A143" s="3"/>
      <c r="B143" s="3"/>
    </row>
    <row r="144" spans="1:2" ht="12.75" hidden="1">
      <c r="A144" s="3"/>
      <c r="B144" s="3"/>
    </row>
    <row r="145" spans="1:2" ht="12.75" hidden="1">
      <c r="A145" s="3"/>
      <c r="B145" s="3"/>
    </row>
    <row r="146" spans="1:2" ht="12.75" hidden="1">
      <c r="A146" s="3"/>
      <c r="B146" s="3"/>
    </row>
    <row r="147" spans="1:2" ht="12.75" hidden="1">
      <c r="A147" s="3"/>
      <c r="B147" s="3"/>
    </row>
    <row r="148" spans="1:2" ht="12.75" hidden="1">
      <c r="A148" s="3"/>
      <c r="B148" s="3"/>
    </row>
    <row r="149" spans="1:2" ht="12.75" hidden="1">
      <c r="A149" s="3"/>
      <c r="B149" s="3"/>
    </row>
    <row r="150" spans="1:2" ht="12.75" hidden="1">
      <c r="A150" s="3"/>
      <c r="B150" s="3"/>
    </row>
    <row r="151" spans="1:2" ht="12.75" hidden="1">
      <c r="A151" s="3"/>
      <c r="B151" s="3"/>
    </row>
    <row r="152" spans="1:2" ht="12.75" hidden="1">
      <c r="A152" s="3"/>
      <c r="B152" s="3"/>
    </row>
    <row r="153" spans="1:2" ht="12.75" hidden="1">
      <c r="A153" s="3"/>
      <c r="B153" s="3"/>
    </row>
    <row r="154" spans="1:2" ht="12.75" hidden="1">
      <c r="A154" s="3"/>
      <c r="B154" s="3"/>
    </row>
    <row r="155" spans="1:2" ht="12.75" hidden="1">
      <c r="A155" s="3"/>
      <c r="B155" s="3"/>
    </row>
    <row r="156" spans="1:2" ht="12.75" hidden="1">
      <c r="A156" s="3"/>
      <c r="B156" s="3"/>
    </row>
    <row r="157" spans="1:2" ht="12.75" hidden="1">
      <c r="A157" s="3"/>
      <c r="B157" s="3"/>
    </row>
    <row r="158" spans="1:2" ht="12.75" hidden="1">
      <c r="A158" s="3"/>
      <c r="B158" s="3"/>
    </row>
    <row r="159" spans="1:2" ht="12.75" hidden="1">
      <c r="A159" s="3"/>
      <c r="B159" s="3"/>
    </row>
    <row r="160" spans="1:2" ht="12.75" hidden="1">
      <c r="A160" s="3"/>
      <c r="B160" s="3"/>
    </row>
    <row r="161" spans="1:2" ht="12.75" hidden="1">
      <c r="A161" s="3"/>
      <c r="B161" s="3"/>
    </row>
    <row r="162" spans="1:2" ht="12.75" hidden="1">
      <c r="A162" s="3"/>
      <c r="B162" s="3"/>
    </row>
    <row r="163" spans="1:2" ht="12.75" hidden="1">
      <c r="A163" s="3"/>
      <c r="B163" s="3"/>
    </row>
    <row r="164" spans="1:2" ht="12.75" hidden="1">
      <c r="A164" s="3"/>
      <c r="B164" s="3"/>
    </row>
    <row r="165" spans="1:2" ht="12.75" hidden="1">
      <c r="A165" s="3"/>
      <c r="B165" s="3"/>
    </row>
    <row r="166" spans="1:2" ht="12.75" hidden="1">
      <c r="A166" s="3"/>
      <c r="B166" s="3"/>
    </row>
    <row r="167" spans="1:2" ht="12.75" hidden="1">
      <c r="A167" s="3"/>
      <c r="B167" s="3"/>
    </row>
    <row r="168" spans="1:2" ht="12.75" hidden="1">
      <c r="A168" s="3"/>
      <c r="B168" s="3"/>
    </row>
    <row r="169" spans="1:2" ht="12.75" hidden="1">
      <c r="A169" s="3"/>
      <c r="B169" s="3"/>
    </row>
    <row r="170" spans="1:2" ht="12.75" hidden="1">
      <c r="A170" s="3"/>
      <c r="B170" s="3"/>
    </row>
    <row r="171" spans="1:2" ht="12.75" hidden="1">
      <c r="A171" s="3"/>
      <c r="B171" s="3"/>
    </row>
    <row r="172" spans="1:2" ht="12.75" hidden="1">
      <c r="A172" s="3"/>
      <c r="B172" s="3"/>
    </row>
    <row r="173" spans="1:2" ht="12.75" hidden="1">
      <c r="A173" s="3"/>
      <c r="B173" s="3"/>
    </row>
    <row r="174" spans="1:2" ht="12.75" hidden="1">
      <c r="A174" s="3"/>
      <c r="B174" s="3"/>
    </row>
    <row r="175" spans="1:2" ht="12.75" hidden="1">
      <c r="A175" s="3"/>
      <c r="B175" s="3"/>
    </row>
    <row r="176" spans="1:2" ht="12.75" hidden="1">
      <c r="A176" s="3"/>
      <c r="B176" s="3"/>
    </row>
    <row r="177" spans="1:2" ht="12.75" hidden="1">
      <c r="A177" s="3"/>
      <c r="B177" s="3"/>
    </row>
    <row r="178" spans="1:2" ht="12.75" hidden="1">
      <c r="A178" s="3"/>
      <c r="B178" s="3"/>
    </row>
    <row r="179" spans="1:2" ht="12.75" hidden="1">
      <c r="A179" s="3"/>
      <c r="B179" s="3"/>
    </row>
    <row r="180" spans="1:2" ht="12.75" hidden="1">
      <c r="A180" s="3"/>
      <c r="B180" s="3"/>
    </row>
    <row r="181" spans="1:2" ht="12.75" hidden="1">
      <c r="A181" s="3"/>
      <c r="B181" s="3"/>
    </row>
    <row r="182" spans="1:2" ht="12.75" hidden="1">
      <c r="A182" s="3"/>
      <c r="B182" s="3"/>
    </row>
    <row r="183" spans="1:2" ht="12.75" hidden="1">
      <c r="A183" s="3"/>
      <c r="B183" s="3"/>
    </row>
    <row r="184" spans="1:2" ht="12.75" hidden="1">
      <c r="A184" s="3"/>
      <c r="B184" s="3"/>
    </row>
    <row r="185" spans="1:2" ht="12.75" hidden="1">
      <c r="A185" s="3"/>
      <c r="B185" s="3"/>
    </row>
    <row r="186" spans="1:2" ht="12.75" hidden="1">
      <c r="A186" s="3"/>
      <c r="B186" s="3"/>
    </row>
    <row r="187" spans="1:2" ht="12.75" hidden="1">
      <c r="A187" s="3"/>
      <c r="B187" s="3"/>
    </row>
    <row r="188" spans="1:2" ht="12.75" hidden="1">
      <c r="A188" s="3"/>
      <c r="B188" s="3"/>
    </row>
    <row r="189" spans="1:2" ht="12.75" hidden="1">
      <c r="A189" s="3"/>
      <c r="B189" s="3"/>
    </row>
    <row r="190" spans="1:2" ht="12.75" hidden="1">
      <c r="A190" s="3"/>
      <c r="B190" s="3"/>
    </row>
    <row r="191" spans="1:2" ht="12.75" hidden="1">
      <c r="A191" s="3"/>
      <c r="B191" s="3"/>
    </row>
    <row r="192" spans="1:2" ht="12.75" hidden="1">
      <c r="A192" s="3"/>
      <c r="B192" s="3"/>
    </row>
    <row r="193" spans="1:2" ht="12.75" hidden="1">
      <c r="A193" s="3"/>
      <c r="B193" s="3"/>
    </row>
    <row r="194" spans="1:2" ht="12.75" hidden="1">
      <c r="A194" s="3"/>
      <c r="B194" s="3"/>
    </row>
    <row r="195" spans="1:2" ht="12.75" hidden="1">
      <c r="A195" s="3"/>
      <c r="B195" s="3"/>
    </row>
    <row r="196" spans="1:2" ht="12.75" hidden="1">
      <c r="A196" s="3"/>
      <c r="B196" s="3"/>
    </row>
    <row r="197" spans="1:2" ht="12.75" hidden="1">
      <c r="A197" s="3"/>
      <c r="B197" s="3"/>
    </row>
    <row r="198" spans="1:2" ht="12.75" hidden="1">
      <c r="A198" s="3"/>
      <c r="B198" s="3"/>
    </row>
    <row r="199" spans="1:2" ht="12.75" hidden="1">
      <c r="A199" s="3"/>
      <c r="B199" s="3"/>
    </row>
    <row r="200" spans="1:2" ht="12.75" hidden="1">
      <c r="A200" s="3"/>
      <c r="B200" s="3"/>
    </row>
    <row r="201" spans="1:2" ht="12.75" hidden="1">
      <c r="A201" s="3"/>
      <c r="B201" s="3"/>
    </row>
    <row r="202" spans="1:2" ht="12.75" hidden="1">
      <c r="A202" s="3"/>
      <c r="B202" s="3"/>
    </row>
    <row r="203" spans="1:2" ht="12.75" hidden="1">
      <c r="A203" s="3"/>
      <c r="B203" s="3"/>
    </row>
    <row r="204" spans="1:2" ht="12.75" hidden="1">
      <c r="A204" s="3"/>
      <c r="B204" s="3"/>
    </row>
    <row r="205" spans="1:2" ht="12.75" hidden="1">
      <c r="A205" s="3"/>
      <c r="B205" s="3"/>
    </row>
    <row r="206" spans="1:2" ht="12.75" hidden="1">
      <c r="A206" s="3"/>
      <c r="B206" s="3"/>
    </row>
    <row r="207" spans="1:2" ht="12.75" hidden="1">
      <c r="A207" s="3"/>
      <c r="B207" s="3"/>
    </row>
    <row r="208" spans="1:2" ht="12.75" hidden="1">
      <c r="A208" s="3"/>
      <c r="B208" s="3"/>
    </row>
    <row r="209" spans="1:2" ht="12.75" hidden="1">
      <c r="A209" s="3"/>
      <c r="B209" s="3"/>
    </row>
    <row r="210" spans="1:2" ht="12.75" hidden="1">
      <c r="A210" s="3"/>
      <c r="B210" s="3"/>
    </row>
    <row r="211" spans="1:2" ht="12.75" hidden="1">
      <c r="A211" s="3"/>
      <c r="B211" s="3"/>
    </row>
    <row r="212" spans="1:2" ht="12.75" hidden="1">
      <c r="A212" s="3"/>
      <c r="B212" s="3"/>
    </row>
    <row r="213" spans="1:2" ht="12.75" hidden="1">
      <c r="A213" s="3"/>
      <c r="B213" s="3"/>
    </row>
    <row r="214" spans="1:2" ht="12.75" hidden="1">
      <c r="A214" s="3"/>
      <c r="B214" s="3"/>
    </row>
    <row r="215" spans="1:2" ht="12.75" hidden="1">
      <c r="A215" s="3"/>
      <c r="B215" s="3"/>
    </row>
    <row r="216" spans="1:2" ht="12.75" hidden="1">
      <c r="A216" s="3"/>
      <c r="B216" s="3"/>
    </row>
    <row r="217" spans="1:2" ht="12.75" hidden="1">
      <c r="A217" s="3"/>
      <c r="B217" s="3"/>
    </row>
    <row r="218" spans="1:2" ht="12.75" hidden="1">
      <c r="A218" s="3"/>
      <c r="B218" s="3"/>
    </row>
    <row r="219" spans="1:2" ht="12.75" hidden="1">
      <c r="A219" s="3"/>
      <c r="B219" s="3"/>
    </row>
    <row r="220" spans="1:2" ht="12.75" hidden="1">
      <c r="A220" s="3"/>
      <c r="B220" s="3"/>
    </row>
    <row r="221" spans="1:2" ht="12.75" hidden="1">
      <c r="A221" s="3"/>
      <c r="B221" s="3"/>
    </row>
    <row r="222" spans="1:2" ht="12.75" hidden="1">
      <c r="A222" s="3"/>
      <c r="B222" s="3"/>
    </row>
    <row r="223" spans="1:2" ht="12.75" hidden="1">
      <c r="A223" s="3"/>
      <c r="B223" s="3"/>
    </row>
    <row r="224" spans="1:2" ht="12.75" hidden="1">
      <c r="A224" s="3"/>
      <c r="B224" s="3"/>
    </row>
    <row r="225" spans="1:2" ht="12.75" hidden="1">
      <c r="A225" s="3"/>
      <c r="B225" s="3"/>
    </row>
    <row r="226" spans="1:2" ht="12.75" hidden="1">
      <c r="A226" s="3"/>
      <c r="B226" s="3"/>
    </row>
    <row r="227" spans="1:2" ht="12.75" hidden="1">
      <c r="A227" s="3"/>
      <c r="B227" s="3"/>
    </row>
    <row r="228" spans="1:2" ht="12.75" hidden="1">
      <c r="A228" s="3"/>
      <c r="B228" s="3"/>
    </row>
    <row r="229" spans="1:2" ht="12.75" hidden="1">
      <c r="A229" s="3"/>
      <c r="B229" s="3"/>
    </row>
    <row r="230" spans="1:2" ht="12.75" hidden="1">
      <c r="A230" s="3"/>
      <c r="B230" s="3"/>
    </row>
    <row r="231" spans="1:2" ht="12.75" hidden="1">
      <c r="A231" s="3"/>
      <c r="B231" s="3"/>
    </row>
    <row r="232" spans="1:2" ht="12.75" hidden="1">
      <c r="A232" s="3"/>
      <c r="B232" s="3"/>
    </row>
    <row r="233" spans="1:2" ht="12.75" hidden="1">
      <c r="A233" s="3"/>
      <c r="B233" s="3"/>
    </row>
    <row r="234" spans="1:2" ht="12.75" hidden="1">
      <c r="A234" s="3"/>
      <c r="B234" s="3"/>
    </row>
    <row r="235" spans="1:2" ht="12.75" hidden="1">
      <c r="A235" s="3"/>
      <c r="B235" s="3"/>
    </row>
    <row r="236" spans="1:2" ht="12.75" hidden="1">
      <c r="A236" s="3"/>
      <c r="B236" s="3"/>
    </row>
    <row r="237" spans="1:2" ht="12.75" hidden="1">
      <c r="A237" s="3"/>
      <c r="B237" s="3"/>
    </row>
    <row r="238" spans="1:2" ht="12.75" hidden="1">
      <c r="A238" s="3"/>
      <c r="B238" s="3"/>
    </row>
    <row r="239" spans="1:2" ht="12.75" hidden="1">
      <c r="A239" s="3"/>
      <c r="B239" s="3"/>
    </row>
    <row r="240" spans="1:2" ht="12.75" hidden="1">
      <c r="A240" s="3"/>
      <c r="B240" s="3"/>
    </row>
    <row r="241" spans="1:2" ht="12.75" hidden="1">
      <c r="A241" s="3"/>
      <c r="B241" s="3"/>
    </row>
    <row r="242" spans="1:2" ht="12.75" hidden="1">
      <c r="A242" s="3"/>
      <c r="B242" s="3"/>
    </row>
    <row r="243" spans="1:2" ht="12.75" hidden="1">
      <c r="A243" s="3"/>
      <c r="B243" s="3"/>
    </row>
    <row r="244" spans="1:2" ht="12.75" hidden="1">
      <c r="A244" s="3"/>
      <c r="B244" s="3"/>
    </row>
    <row r="245" spans="1:2" ht="12.75" hidden="1">
      <c r="A245" s="3"/>
      <c r="B245" s="3"/>
    </row>
    <row r="246" spans="1:2" ht="12.75" hidden="1">
      <c r="A246" s="3"/>
      <c r="B246" s="3"/>
    </row>
    <row r="247" spans="1:2" ht="12.75" hidden="1">
      <c r="A247" s="3"/>
      <c r="B247" s="3"/>
    </row>
    <row r="248" spans="1:2" ht="12.75" hidden="1">
      <c r="A248" s="3"/>
      <c r="B248" s="3"/>
    </row>
    <row r="249" spans="1:2" ht="12.75" hidden="1">
      <c r="A249" s="3"/>
      <c r="B249" s="3"/>
    </row>
    <row r="250" spans="1:2" ht="12.75" hidden="1">
      <c r="A250" s="3"/>
      <c r="B250" s="3"/>
    </row>
    <row r="251" spans="1:2" ht="12.75" hidden="1">
      <c r="A251" s="3"/>
      <c r="B251" s="3"/>
    </row>
    <row r="252" spans="1:2" ht="12.75" hidden="1">
      <c r="A252" s="3"/>
      <c r="B252" s="3"/>
    </row>
    <row r="253" spans="1:2" ht="12.75" hidden="1">
      <c r="A253" s="3"/>
      <c r="B253" s="3"/>
    </row>
    <row r="254" spans="1:2" ht="12.75" hidden="1">
      <c r="A254" s="3"/>
      <c r="B254" s="3"/>
    </row>
    <row r="255" spans="1:2" ht="12.75" hidden="1">
      <c r="A255" s="3"/>
      <c r="B255" s="3"/>
    </row>
    <row r="256" spans="1:2" ht="12.75" hidden="1">
      <c r="A256" s="3"/>
      <c r="B256" s="3"/>
    </row>
    <row r="257" spans="1:2" ht="12.75" hidden="1">
      <c r="A257" s="3"/>
      <c r="B257" s="3"/>
    </row>
    <row r="258" spans="1:2" ht="12.75" hidden="1">
      <c r="A258" s="3"/>
      <c r="B258" s="3"/>
    </row>
    <row r="259" spans="1:2" ht="12.75" hidden="1">
      <c r="A259" s="3"/>
      <c r="B259" s="3"/>
    </row>
    <row r="260" spans="1:2" ht="12.75" hidden="1">
      <c r="A260" s="3"/>
      <c r="B260" s="3"/>
    </row>
    <row r="261" spans="1:2" ht="12.75" hidden="1">
      <c r="A261" s="3"/>
      <c r="B261" s="3"/>
    </row>
    <row r="262" spans="1:2" ht="12.75" hidden="1">
      <c r="A262" s="3"/>
      <c r="B262" s="3"/>
    </row>
    <row r="263" spans="1:2" ht="12.75" hidden="1">
      <c r="A263" s="3"/>
      <c r="B263" s="3"/>
    </row>
    <row r="264" spans="1:2" ht="12.75" hidden="1">
      <c r="A264" s="3"/>
      <c r="B264" s="3"/>
    </row>
    <row r="265" spans="1:2" ht="12.75" hidden="1">
      <c r="A265" s="3"/>
      <c r="B265" s="3"/>
    </row>
    <row r="266" spans="1:2" ht="12.75" hidden="1">
      <c r="A266" s="3"/>
      <c r="B266" s="3"/>
    </row>
    <row r="267" spans="1:2" ht="12.75" hidden="1">
      <c r="A267" s="3"/>
      <c r="B267" s="3"/>
    </row>
    <row r="268" spans="1:2" ht="12.75" hidden="1">
      <c r="A268" s="3"/>
      <c r="B268" s="3"/>
    </row>
    <row r="269" spans="1:2" ht="12.75" hidden="1">
      <c r="A269" s="3"/>
      <c r="B269" s="3"/>
    </row>
    <row r="270" spans="1:2" ht="12.75" hidden="1">
      <c r="A270" s="3"/>
      <c r="B270" s="3"/>
    </row>
    <row r="271" spans="1:2" ht="12.75" hidden="1">
      <c r="A271" s="3"/>
      <c r="B271" s="3"/>
    </row>
    <row r="272" spans="1:2" ht="12.75" hidden="1">
      <c r="A272" s="3"/>
      <c r="B272" s="3"/>
    </row>
    <row r="273" spans="1:2" ht="12.75" hidden="1">
      <c r="A273" s="3"/>
      <c r="B273" s="3"/>
    </row>
    <row r="274" spans="1:2" ht="12.75" hidden="1">
      <c r="A274" s="3"/>
      <c r="B274" s="3"/>
    </row>
    <row r="275" spans="1:2" ht="12.75" hidden="1">
      <c r="A275" s="3"/>
      <c r="B275" s="3"/>
    </row>
    <row r="276" spans="1:2" ht="12.75" hidden="1">
      <c r="A276" s="3"/>
      <c r="B276" s="3"/>
    </row>
    <row r="277" spans="1:2" ht="12.75" hidden="1">
      <c r="A277" s="3"/>
      <c r="B277" s="3"/>
    </row>
    <row r="278" spans="1:2" ht="12.75" hidden="1">
      <c r="A278" s="3"/>
      <c r="B278" s="3"/>
    </row>
    <row r="279" spans="1:2" ht="12.75" hidden="1">
      <c r="A279" s="3"/>
      <c r="B279" s="3"/>
    </row>
    <row r="280" spans="1:2" ht="12.75" hidden="1">
      <c r="A280" s="3"/>
      <c r="B280" s="3"/>
    </row>
    <row r="281" spans="1:2" ht="12.75" hidden="1">
      <c r="A281" s="3"/>
      <c r="B281" s="3"/>
    </row>
    <row r="282" spans="1:2" ht="12.75" hidden="1">
      <c r="A282" s="3"/>
      <c r="B282" s="3"/>
    </row>
    <row r="283" spans="1:2" ht="12.75" hidden="1">
      <c r="A283" s="3"/>
      <c r="B283" s="3"/>
    </row>
    <row r="284" spans="1:2" ht="12.75" hidden="1">
      <c r="A284" s="3"/>
      <c r="B284" s="3"/>
    </row>
    <row r="285" spans="1:2" ht="12.75" hidden="1">
      <c r="A285" s="3"/>
      <c r="B285" s="3"/>
    </row>
    <row r="286" spans="1:2" ht="12.75" hidden="1">
      <c r="A286" s="3"/>
      <c r="B286" s="3"/>
    </row>
    <row r="287" spans="1:2" ht="12.75" hidden="1">
      <c r="A287" s="3"/>
      <c r="B287" s="3"/>
    </row>
    <row r="288" spans="1:2" ht="12.75" hidden="1">
      <c r="A288" s="3"/>
      <c r="B288" s="3"/>
    </row>
    <row r="289" spans="1:2" ht="12.75" hidden="1">
      <c r="A289" s="3"/>
      <c r="B289" s="3"/>
    </row>
    <row r="290" spans="1:2" ht="12.75" hidden="1">
      <c r="A290" s="3"/>
      <c r="B290" s="3"/>
    </row>
    <row r="291" spans="1:2" ht="12.75" hidden="1">
      <c r="A291" s="3"/>
      <c r="B291" s="3"/>
    </row>
    <row r="292" spans="1:2" ht="12.75" hidden="1">
      <c r="A292" s="3"/>
      <c r="B292" s="3"/>
    </row>
    <row r="293" spans="1:2" ht="12.75" hidden="1">
      <c r="A293" s="3"/>
      <c r="B293" s="3"/>
    </row>
    <row r="294" spans="1:2" ht="12.75" hidden="1">
      <c r="A294" s="3"/>
      <c r="B294" s="3"/>
    </row>
    <row r="295" spans="1:2" ht="12.75" hidden="1">
      <c r="A295" s="3"/>
      <c r="B295" s="3"/>
    </row>
    <row r="296" spans="1:2" ht="12.75" hidden="1">
      <c r="A296" s="3"/>
      <c r="B296" s="3"/>
    </row>
    <row r="297" spans="1:2" ht="12.75" hidden="1">
      <c r="A297" s="3"/>
      <c r="B297" s="3"/>
    </row>
    <row r="298" spans="1:2" ht="12.75" hidden="1">
      <c r="A298" s="3"/>
      <c r="B298" s="3"/>
    </row>
    <row r="299" spans="1:2" ht="12.75" hidden="1">
      <c r="A299" s="3"/>
      <c r="B299" s="3"/>
    </row>
    <row r="300" spans="1:2" ht="12.75" hidden="1">
      <c r="A300" s="3"/>
      <c r="B300" s="3"/>
    </row>
    <row r="301" spans="1:2" ht="12.75" hidden="1">
      <c r="A301" s="3"/>
      <c r="B301" s="3"/>
    </row>
    <row r="302" spans="1:2" ht="12.75" hidden="1">
      <c r="A302" s="3"/>
      <c r="B302" s="3"/>
    </row>
    <row r="303" spans="1:2" ht="12.75" hidden="1">
      <c r="A303" s="3"/>
      <c r="B303" s="3"/>
    </row>
    <row r="304" spans="1:2" ht="12.75" hidden="1">
      <c r="A304" s="3"/>
      <c r="B304" s="3"/>
    </row>
    <row r="305" spans="1:2" ht="12.75" hidden="1">
      <c r="A305" s="3"/>
      <c r="B305" s="3"/>
    </row>
    <row r="306" spans="1:2" ht="12.75" hidden="1">
      <c r="A306" s="3"/>
      <c r="B306" s="3"/>
    </row>
    <row r="307" spans="1:2" ht="12.75" hidden="1">
      <c r="A307" s="3"/>
      <c r="B307" s="3"/>
    </row>
    <row r="308" spans="1:2" ht="12.75" hidden="1">
      <c r="A308" s="3"/>
      <c r="B308" s="3"/>
    </row>
    <row r="309" spans="1:2" ht="12.75" hidden="1">
      <c r="A309" s="3"/>
      <c r="B309" s="3"/>
    </row>
    <row r="310" spans="1:2" ht="12.75" hidden="1">
      <c r="A310" s="3"/>
      <c r="B310" s="3"/>
    </row>
    <row r="311" spans="1:2" ht="12.75" hidden="1">
      <c r="A311" s="3"/>
      <c r="B311" s="3"/>
    </row>
    <row r="312" spans="1:2" ht="12.75" hidden="1">
      <c r="A312" s="3"/>
      <c r="B312" s="3"/>
    </row>
    <row r="313" spans="1:2" ht="12.75" hidden="1">
      <c r="A313" s="3"/>
      <c r="B313" s="3"/>
    </row>
    <row r="314" spans="1:2" ht="12.75" hidden="1">
      <c r="A314" s="3"/>
      <c r="B314" s="3"/>
    </row>
    <row r="315" spans="1:2" ht="12.75" hidden="1">
      <c r="A315" s="3"/>
      <c r="B315" s="3"/>
    </row>
    <row r="316" spans="1:2" ht="12.75" hidden="1">
      <c r="A316" s="3"/>
      <c r="B316" s="3"/>
    </row>
    <row r="317" spans="1:2" ht="12.75" hidden="1">
      <c r="A317" s="3"/>
      <c r="B317" s="3"/>
    </row>
    <row r="318" spans="1:2" ht="12.75" hidden="1">
      <c r="A318" s="3"/>
      <c r="B318" s="3"/>
    </row>
    <row r="319" spans="1:2" ht="12.75" hidden="1">
      <c r="A319" s="3"/>
      <c r="B319" s="3"/>
    </row>
    <row r="320" spans="1:2" ht="12.75" hidden="1">
      <c r="A320" s="3"/>
      <c r="B320" s="3"/>
    </row>
    <row r="321" spans="1:2" ht="12.75" hidden="1">
      <c r="A321" s="3"/>
      <c r="B321" s="3"/>
    </row>
    <row r="322" spans="1:2" ht="12.75" hidden="1">
      <c r="A322" s="3"/>
      <c r="B322" s="3"/>
    </row>
    <row r="323" spans="1:2" ht="12.75" hidden="1">
      <c r="A323" s="3"/>
      <c r="B323" s="3"/>
    </row>
    <row r="324" spans="1:2" ht="12.75" hidden="1">
      <c r="A324" s="3"/>
      <c r="B324" s="3"/>
    </row>
    <row r="325" spans="1:2" ht="12.75" hidden="1">
      <c r="A325" s="3"/>
      <c r="B325" s="3"/>
    </row>
    <row r="326" spans="1:2" ht="12.75" hidden="1">
      <c r="A326" s="3"/>
      <c r="B326" s="3"/>
    </row>
    <row r="327" spans="1:2" ht="12.75" hidden="1">
      <c r="A327" s="3"/>
      <c r="B327" s="3"/>
    </row>
    <row r="328" spans="1:2" ht="12.75" hidden="1">
      <c r="A328" s="3"/>
      <c r="B328" s="3"/>
    </row>
    <row r="329" spans="1:2" ht="12.75" hidden="1">
      <c r="A329" s="3"/>
      <c r="B329" s="3"/>
    </row>
    <row r="330" spans="1:2" ht="12.75" hidden="1">
      <c r="A330" s="3"/>
      <c r="B330" s="3"/>
    </row>
    <row r="331" spans="1:2" ht="12.75" hidden="1">
      <c r="A331" s="3"/>
      <c r="B331" s="3"/>
    </row>
    <row r="332" spans="1:2" ht="12.75" hidden="1">
      <c r="A332" s="3"/>
      <c r="B332" s="3"/>
    </row>
    <row r="333" spans="1:2" ht="12.75" hidden="1">
      <c r="A333" s="3"/>
      <c r="B333" s="3"/>
    </row>
    <row r="334" spans="1:2" ht="12.75" hidden="1">
      <c r="A334" s="3"/>
      <c r="B334" s="3"/>
    </row>
    <row r="335" spans="1:2" ht="12.75" hidden="1">
      <c r="A335" s="3"/>
      <c r="B335" s="3"/>
    </row>
    <row r="336" spans="1:2" ht="12.75" hidden="1">
      <c r="A336" s="3"/>
      <c r="B336" s="3"/>
    </row>
    <row r="337" spans="1:2" ht="12.75" hidden="1">
      <c r="A337" s="3"/>
      <c r="B337" s="3"/>
    </row>
    <row r="338" spans="1:2" ht="12.75" hidden="1">
      <c r="A338" s="3"/>
      <c r="B338" s="3"/>
    </row>
    <row r="339" spans="1:2" ht="12.75" hidden="1">
      <c r="A339" s="3"/>
      <c r="B339" s="3"/>
    </row>
    <row r="340" spans="1:2" ht="12.75" hidden="1">
      <c r="A340" s="3"/>
      <c r="B340" s="3"/>
    </row>
    <row r="341" spans="1:2" ht="12.75" hidden="1">
      <c r="A341" s="3"/>
      <c r="B341" s="3"/>
    </row>
    <row r="342" spans="1:2" ht="12.75" hidden="1">
      <c r="A342" s="3"/>
      <c r="B342" s="3"/>
    </row>
    <row r="343" spans="1:2" ht="12.75" hidden="1">
      <c r="A343" s="3"/>
      <c r="B343" s="3"/>
    </row>
    <row r="344" spans="1:2" ht="12.75" hidden="1">
      <c r="A344" s="3"/>
      <c r="B344" s="3"/>
    </row>
    <row r="345" spans="1:2" ht="12.75" hidden="1">
      <c r="A345" s="3"/>
      <c r="B345" s="3"/>
    </row>
    <row r="346" spans="1:2" ht="12.75" hidden="1">
      <c r="A346" s="3"/>
      <c r="B346" s="3"/>
    </row>
    <row r="347" spans="1:2" ht="12.75" hidden="1">
      <c r="A347" s="3"/>
      <c r="B347" s="3"/>
    </row>
    <row r="348" spans="1:2" ht="12.75" hidden="1">
      <c r="A348" s="3"/>
      <c r="B348" s="3"/>
    </row>
    <row r="349" spans="1:2" ht="12.75" hidden="1">
      <c r="A349" s="3"/>
      <c r="B349" s="3"/>
    </row>
    <row r="350" spans="1:2" ht="12.75" hidden="1">
      <c r="A350" s="3"/>
      <c r="B350" s="3"/>
    </row>
    <row r="351" spans="1:2" ht="12.75" hidden="1">
      <c r="A351" s="3"/>
      <c r="B351" s="3"/>
    </row>
    <row r="352" spans="1:2" ht="12.75" hidden="1">
      <c r="A352" s="3"/>
      <c r="B352" s="3"/>
    </row>
    <row r="353" spans="1:2" ht="12.75" hidden="1">
      <c r="A353" s="3"/>
      <c r="B353" s="3"/>
    </row>
    <row r="354" spans="1:2" ht="12.75" hidden="1">
      <c r="A354" s="3"/>
      <c r="B354" s="3"/>
    </row>
    <row r="355" spans="1:2" ht="12.75" hidden="1">
      <c r="A355" s="3"/>
      <c r="B355" s="3"/>
    </row>
    <row r="356" spans="1:2" ht="12.75" hidden="1">
      <c r="A356" s="3"/>
      <c r="B356" s="3"/>
    </row>
    <row r="357" spans="1:2" ht="12.75" hidden="1">
      <c r="A357" s="3"/>
      <c r="B357" s="3"/>
    </row>
    <row r="358" spans="1:2" ht="12.75" hidden="1">
      <c r="A358" s="3"/>
      <c r="B358" s="3"/>
    </row>
    <row r="359" spans="1:2" ht="12.75" hidden="1">
      <c r="A359" s="3"/>
      <c r="B359" s="3"/>
    </row>
    <row r="360" spans="1:2" ht="12.75" hidden="1">
      <c r="A360" s="3"/>
      <c r="B360" s="3"/>
    </row>
    <row r="361" spans="1:2" ht="12.75" hidden="1">
      <c r="A361" s="3"/>
      <c r="B361" s="3"/>
    </row>
    <row r="362" spans="1:2" ht="12.75" hidden="1">
      <c r="A362" s="3"/>
      <c r="B362" s="3"/>
    </row>
    <row r="363" spans="1:2" ht="12.75" hidden="1">
      <c r="A363" s="3"/>
      <c r="B363" s="3"/>
    </row>
    <row r="364" spans="1:2" ht="12.75" hidden="1">
      <c r="A364" s="3"/>
      <c r="B364" s="3"/>
    </row>
    <row r="365" spans="1:2" ht="12.75" hidden="1">
      <c r="A365" s="3"/>
      <c r="B365" s="3"/>
    </row>
    <row r="366" spans="1:2" ht="12.75" hidden="1">
      <c r="A366" s="3"/>
      <c r="B366" s="3"/>
    </row>
    <row r="367" spans="1:2" ht="12.75" hidden="1">
      <c r="A367" s="3"/>
      <c r="B367" s="3"/>
    </row>
    <row r="368" spans="1:2" ht="12.75" hidden="1">
      <c r="A368" s="3"/>
      <c r="B368" s="3"/>
    </row>
    <row r="369" spans="1:2" ht="12.75" hidden="1">
      <c r="A369" s="3"/>
      <c r="B369" s="3"/>
    </row>
    <row r="370" spans="1:2" ht="12.75" hidden="1">
      <c r="A370" s="3"/>
      <c r="B370" s="3"/>
    </row>
    <row r="371" spans="1:2" ht="12.75" hidden="1">
      <c r="A371" s="3"/>
      <c r="B371" s="3"/>
    </row>
    <row r="372" spans="1:2" ht="12.75" hidden="1">
      <c r="A372" s="3"/>
      <c r="B372" s="3"/>
    </row>
    <row r="373" spans="1:2" ht="12.75" hidden="1">
      <c r="A373" s="3"/>
      <c r="B373" s="3"/>
    </row>
    <row r="374" spans="1:2" ht="12.75" hidden="1">
      <c r="A374" s="3"/>
      <c r="B374" s="3"/>
    </row>
    <row r="375" spans="1:2" ht="12.75" hidden="1">
      <c r="A375" s="3"/>
      <c r="B375" s="3"/>
    </row>
    <row r="376" spans="1:2" ht="12.75" hidden="1">
      <c r="A376" s="3"/>
      <c r="B376" s="3"/>
    </row>
    <row r="377" spans="1:2" ht="12.75" hidden="1">
      <c r="A377" s="3"/>
      <c r="B377" s="3"/>
    </row>
    <row r="378" spans="1:2" ht="12.75" hidden="1">
      <c r="A378" s="3"/>
      <c r="B378" s="3"/>
    </row>
    <row r="379" spans="1:2" ht="12.75" hidden="1">
      <c r="A379" s="3"/>
      <c r="B379" s="3"/>
    </row>
    <row r="380" spans="1:2" ht="12.75" hidden="1">
      <c r="A380" s="3"/>
      <c r="B380" s="3"/>
    </row>
    <row r="381" spans="1:2" ht="12.75" hidden="1">
      <c r="A381" s="3"/>
      <c r="B381" s="3"/>
    </row>
    <row r="382" spans="1:2" ht="12.75" hidden="1">
      <c r="A382" s="3"/>
      <c r="B382" s="3"/>
    </row>
    <row r="383" spans="1:2" ht="12.75" hidden="1">
      <c r="A383" s="3"/>
      <c r="B383" s="3"/>
    </row>
    <row r="384" spans="1:2" ht="12.75" hidden="1">
      <c r="A384" s="3"/>
      <c r="B384" s="3"/>
    </row>
    <row r="385" spans="1:2" ht="12.75" hidden="1">
      <c r="A385" s="3"/>
      <c r="B385" s="3"/>
    </row>
    <row r="386" spans="1:2" ht="12.75" hidden="1">
      <c r="A386" s="3"/>
      <c r="B386" s="3"/>
    </row>
    <row r="387" spans="1:2" ht="12.75" hidden="1">
      <c r="A387" s="3"/>
      <c r="B387" s="3"/>
    </row>
    <row r="388" spans="1:2" ht="12.75" hidden="1">
      <c r="A388" s="3"/>
      <c r="B388" s="3"/>
    </row>
    <row r="389" spans="1:2" ht="12.75" hidden="1">
      <c r="A389" s="3"/>
      <c r="B389" s="3"/>
    </row>
    <row r="390" spans="1:2" ht="12.75" hidden="1">
      <c r="A390" s="3"/>
      <c r="B390" s="3"/>
    </row>
    <row r="391" spans="1:2" ht="12.75" hidden="1">
      <c r="A391" s="3"/>
      <c r="B391" s="3"/>
    </row>
    <row r="392" spans="1:2" ht="12.75" hidden="1">
      <c r="A392" s="3"/>
      <c r="B392" s="3"/>
    </row>
    <row r="393" spans="1:2" ht="12.75" hidden="1">
      <c r="A393" s="3"/>
      <c r="B393" s="3"/>
    </row>
    <row r="394" spans="1:2" ht="12.75" hidden="1">
      <c r="A394" s="3"/>
      <c r="B394" s="3"/>
    </row>
    <row r="395" spans="1:2" ht="12.75" hidden="1">
      <c r="A395" s="3"/>
      <c r="B395" s="3"/>
    </row>
    <row r="396" spans="1:2" ht="12.75" hidden="1">
      <c r="A396" s="3"/>
      <c r="B396" s="3"/>
    </row>
    <row r="397" spans="1:2" ht="12.75" hidden="1">
      <c r="A397" s="3"/>
      <c r="B397" s="3"/>
    </row>
    <row r="398" spans="1:2" ht="12.75" hidden="1">
      <c r="A398" s="3"/>
      <c r="B398" s="3"/>
    </row>
    <row r="399" spans="1:2" ht="12.75" hidden="1">
      <c r="A399" s="3"/>
      <c r="B399" s="3"/>
    </row>
    <row r="400" spans="1:2" ht="12.75" hidden="1">
      <c r="A400" s="3"/>
      <c r="B400" s="3"/>
    </row>
    <row r="401" spans="1:2" ht="12.75" hidden="1">
      <c r="A401" s="3"/>
      <c r="B401" s="3"/>
    </row>
    <row r="402" spans="1:2" ht="12.75" hidden="1">
      <c r="A402" s="3"/>
      <c r="B402" s="3"/>
    </row>
    <row r="403" spans="1:2" ht="12.75" hidden="1">
      <c r="A403" s="3"/>
      <c r="B403" s="3"/>
    </row>
    <row r="404" spans="1:2" ht="12.75" hidden="1">
      <c r="A404" s="3"/>
      <c r="B404" s="3"/>
    </row>
    <row r="405" spans="1:2" ht="12.75" hidden="1">
      <c r="A405" s="3"/>
      <c r="B405" s="3"/>
    </row>
    <row r="406" spans="1:2" ht="12.75" hidden="1">
      <c r="A406" s="3"/>
      <c r="B406" s="3"/>
    </row>
    <row r="407" spans="1:2" ht="12.75" hidden="1">
      <c r="A407" s="3"/>
      <c r="B407" s="3"/>
    </row>
    <row r="408" spans="1:2" ht="12.75" hidden="1">
      <c r="A408" s="3"/>
      <c r="B408" s="3"/>
    </row>
    <row r="409" spans="1:2" ht="12.75" hidden="1">
      <c r="A409" s="3"/>
      <c r="B409" s="3"/>
    </row>
    <row r="410" spans="1:2" ht="12.75" hidden="1">
      <c r="A410" s="3"/>
      <c r="B410" s="3"/>
    </row>
    <row r="411" spans="1:2" ht="12.75" hidden="1">
      <c r="A411" s="3"/>
      <c r="B411" s="3"/>
    </row>
    <row r="412" spans="1:2" ht="12.75" hidden="1">
      <c r="A412" s="3"/>
      <c r="B412" s="3"/>
    </row>
    <row r="413" spans="1:2" ht="12.75" hidden="1">
      <c r="A413" s="3"/>
      <c r="B413" s="3"/>
    </row>
    <row r="414" spans="1:2" ht="12.75" hidden="1">
      <c r="A414" s="3"/>
      <c r="B414" s="3"/>
    </row>
    <row r="415" spans="1:2" ht="12.75" hidden="1">
      <c r="A415" s="3"/>
      <c r="B415" s="3"/>
    </row>
    <row r="416" spans="1:2" ht="12.75" hidden="1">
      <c r="A416" s="3"/>
      <c r="B416" s="3"/>
    </row>
    <row r="417" spans="1:2" ht="12.75" hidden="1">
      <c r="A417" s="3"/>
      <c r="B417" s="3"/>
    </row>
    <row r="418" spans="1:2" ht="12.75" hidden="1">
      <c r="A418" s="3"/>
      <c r="B418" s="3"/>
    </row>
    <row r="419" spans="1:2" ht="12.75" hidden="1">
      <c r="A419" s="3"/>
      <c r="B419" s="3"/>
    </row>
    <row r="420" spans="1:2" ht="12.75" hidden="1">
      <c r="A420" s="3"/>
      <c r="B420" s="3"/>
    </row>
    <row r="421" spans="1:2" ht="12.75" hidden="1">
      <c r="A421" s="3"/>
      <c r="B421" s="3"/>
    </row>
    <row r="422" spans="1:2" ht="12.75" hidden="1">
      <c r="A422" s="3"/>
      <c r="B422" s="3"/>
    </row>
    <row r="423" spans="1:2" ht="12.75" hidden="1">
      <c r="A423" s="3"/>
      <c r="B423" s="3"/>
    </row>
    <row r="424" spans="1:2" ht="12.75" hidden="1">
      <c r="A424" s="3"/>
      <c r="B424" s="3"/>
    </row>
    <row r="425" spans="1:2" ht="12.75" hidden="1">
      <c r="A425" s="3"/>
      <c r="B425" s="3"/>
    </row>
    <row r="426" spans="1:2" ht="12.75" hidden="1">
      <c r="A426" s="3"/>
      <c r="B426" s="3"/>
    </row>
    <row r="427" spans="1:2" ht="12.75" hidden="1">
      <c r="A427" s="3"/>
      <c r="B427" s="3"/>
    </row>
    <row r="428" spans="1:2" ht="12.75" hidden="1">
      <c r="A428" s="3"/>
      <c r="B428" s="3"/>
    </row>
    <row r="429" spans="1:2" ht="12.75" hidden="1">
      <c r="A429" s="3"/>
      <c r="B429" s="3"/>
    </row>
    <row r="430" spans="1:2" ht="12.75" hidden="1">
      <c r="A430" s="3"/>
      <c r="B430" s="3"/>
    </row>
    <row r="431" spans="1:2" ht="12.75" hidden="1">
      <c r="A431" s="3"/>
      <c r="B431" s="3"/>
    </row>
    <row r="432" spans="1:2" ht="12.75" hidden="1">
      <c r="A432" s="3"/>
      <c r="B432" s="3"/>
    </row>
    <row r="433" spans="1:2" ht="12.75" hidden="1">
      <c r="A433" s="3"/>
      <c r="B433" s="3"/>
    </row>
    <row r="434" spans="1:2" ht="12.75" hidden="1">
      <c r="A434" s="3"/>
      <c r="B434" s="3"/>
    </row>
    <row r="435" spans="1:2" ht="12.75" hidden="1">
      <c r="A435" s="3"/>
      <c r="B435" s="3"/>
    </row>
    <row r="436" spans="1:2" ht="12.75" hidden="1">
      <c r="A436" s="3"/>
      <c r="B436" s="3"/>
    </row>
    <row r="437" spans="1:2" ht="12.75" hidden="1">
      <c r="A437" s="3"/>
      <c r="B437" s="3"/>
    </row>
    <row r="438" spans="1:2" ht="12.75" hidden="1">
      <c r="A438" s="3"/>
      <c r="B438" s="3"/>
    </row>
    <row r="439" spans="1:2" ht="12.75" hidden="1">
      <c r="A439" s="3"/>
      <c r="B439" s="3"/>
    </row>
    <row r="440" spans="1:2" ht="12.75" hidden="1">
      <c r="A440" s="3"/>
      <c r="B440" s="3"/>
    </row>
    <row r="441" spans="1:2" ht="12.75" hidden="1">
      <c r="A441" s="3"/>
      <c r="B441" s="3"/>
    </row>
    <row r="442" spans="1:2" ht="12.75" hidden="1">
      <c r="A442" s="3"/>
      <c r="B442" s="3"/>
    </row>
    <row r="443" spans="1:2" ht="12.75" hidden="1">
      <c r="A443" s="3"/>
      <c r="B443" s="3"/>
    </row>
    <row r="444" spans="1:2" ht="12.75" hidden="1">
      <c r="A444" s="3"/>
      <c r="B444" s="3"/>
    </row>
    <row r="445" spans="1:2" ht="12.75" hidden="1">
      <c r="A445" s="3"/>
      <c r="B445" s="3"/>
    </row>
    <row r="446" spans="1:2" ht="12.75" hidden="1">
      <c r="A446" s="3"/>
      <c r="B446" s="3"/>
    </row>
    <row r="447" spans="1:2" ht="12.75" hidden="1">
      <c r="A447" s="3"/>
      <c r="B447" s="3"/>
    </row>
    <row r="448" spans="1:2" ht="12.75" hidden="1">
      <c r="A448" s="3"/>
      <c r="B448" s="3"/>
    </row>
    <row r="449" spans="1:2" ht="12.75" hidden="1">
      <c r="A449" s="3"/>
      <c r="B449" s="3"/>
    </row>
    <row r="450" spans="1:2" ht="12.75" hidden="1">
      <c r="A450" s="3"/>
      <c r="B450" s="3"/>
    </row>
    <row r="451" spans="1:2" ht="12.75" hidden="1">
      <c r="A451" s="3"/>
      <c r="B451" s="3"/>
    </row>
    <row r="452" spans="1:2" ht="12.75" hidden="1">
      <c r="A452" s="3"/>
      <c r="B452" s="3"/>
    </row>
    <row r="453" spans="1:2" ht="12.75" hidden="1">
      <c r="A453" s="3"/>
      <c r="B453" s="3"/>
    </row>
    <row r="454" spans="1:2" ht="12.75" hidden="1">
      <c r="A454" s="3"/>
      <c r="B454" s="3"/>
    </row>
    <row r="455" spans="1:2" ht="12.75" hidden="1">
      <c r="A455" s="3"/>
      <c r="B455" s="3"/>
    </row>
    <row r="456" spans="1:2" ht="12.75" hidden="1">
      <c r="A456" s="3"/>
      <c r="B456" s="3"/>
    </row>
    <row r="457" spans="1:2" ht="12.75" hidden="1">
      <c r="A457" s="3"/>
      <c r="B457" s="3"/>
    </row>
    <row r="458" spans="1:2" ht="12.75" hidden="1">
      <c r="A458" s="3"/>
      <c r="B458" s="3"/>
    </row>
    <row r="459" spans="1:2" ht="12.75" hidden="1">
      <c r="A459" s="3"/>
      <c r="B459" s="3"/>
    </row>
    <row r="460" spans="1:2" ht="12.75" hidden="1">
      <c r="A460" s="3"/>
      <c r="B460" s="3"/>
    </row>
    <row r="461" spans="1:2" ht="12.75" hidden="1">
      <c r="A461" s="3"/>
      <c r="B461" s="3"/>
    </row>
    <row r="462" spans="1:2" ht="12.75" hidden="1">
      <c r="A462" s="3"/>
      <c r="B462" s="3"/>
    </row>
    <row r="463" spans="1:2" ht="12.75" hidden="1">
      <c r="A463" s="3"/>
      <c r="B463" s="3"/>
    </row>
    <row r="464" spans="1:2" ht="12.75" hidden="1">
      <c r="A464" s="3"/>
      <c r="B464" s="3"/>
    </row>
    <row r="465" spans="1:2" ht="12.75" hidden="1">
      <c r="A465" s="3"/>
      <c r="B465" s="3"/>
    </row>
    <row r="466" spans="1:2" ht="12.75" hidden="1">
      <c r="A466" s="3"/>
      <c r="B466" s="3"/>
    </row>
    <row r="467" spans="1:2" ht="12.75" hidden="1">
      <c r="A467" s="3"/>
      <c r="B467" s="3"/>
    </row>
    <row r="468" spans="1:2" ht="12.75" hidden="1">
      <c r="A468" s="3"/>
      <c r="B468" s="3"/>
    </row>
    <row r="469" spans="1:2" ht="12.75" hidden="1">
      <c r="A469" s="3"/>
      <c r="B469" s="3"/>
    </row>
    <row r="470" spans="1:2" ht="12.75" hidden="1">
      <c r="A470" s="3"/>
      <c r="B470" s="3"/>
    </row>
    <row r="471" spans="1:2" ht="12.75" hidden="1">
      <c r="A471" s="3"/>
      <c r="B471" s="3"/>
    </row>
    <row r="472" spans="1:2" ht="12.75" hidden="1">
      <c r="A472" s="3"/>
      <c r="B472" s="3"/>
    </row>
    <row r="473" spans="1:2" ht="12.75" hidden="1">
      <c r="A473" s="3"/>
      <c r="B473" s="3"/>
    </row>
    <row r="474" spans="1:2" ht="12.75" hidden="1">
      <c r="A474" s="3"/>
      <c r="B474" s="3"/>
    </row>
    <row r="475" spans="1:2" ht="12.75" hidden="1">
      <c r="A475" s="3"/>
      <c r="B475" s="3"/>
    </row>
    <row r="476" spans="1:2" ht="12.75" hidden="1">
      <c r="A476" s="3"/>
      <c r="B476" s="3"/>
    </row>
    <row r="477" spans="1:2" ht="12.75" hidden="1">
      <c r="A477" s="3"/>
      <c r="B477" s="3"/>
    </row>
    <row r="478" spans="1:2" ht="12.75" hidden="1">
      <c r="A478" s="3"/>
      <c r="B478" s="3"/>
    </row>
    <row r="479" spans="1:2" ht="12.75" hidden="1">
      <c r="A479" s="3"/>
      <c r="B479" s="3"/>
    </row>
    <row r="480" spans="1:2" ht="12.75" hidden="1">
      <c r="A480" s="3"/>
      <c r="B480" s="3"/>
    </row>
    <row r="481" spans="1:2" ht="12.75" hidden="1">
      <c r="A481" s="3"/>
      <c r="B481" s="3"/>
    </row>
    <row r="482" spans="1:2" ht="12.75" hidden="1">
      <c r="A482" s="3"/>
      <c r="B482" s="3"/>
    </row>
    <row r="483" spans="1:2" ht="12.75" hidden="1">
      <c r="A483" s="3"/>
      <c r="B483" s="3"/>
    </row>
    <row r="484" spans="1:2" ht="12.75" hidden="1">
      <c r="A484" s="3"/>
      <c r="B484" s="3"/>
    </row>
    <row r="485" spans="1:2" ht="12.75" hidden="1">
      <c r="A485" s="3"/>
      <c r="B485" s="3"/>
    </row>
    <row r="486" spans="1:2" ht="12.75" hidden="1">
      <c r="A486" s="3"/>
      <c r="B486" s="3"/>
    </row>
    <row r="487" spans="1:2" ht="12.75" hidden="1">
      <c r="A487" s="3"/>
      <c r="B487" s="3"/>
    </row>
    <row r="488" spans="1:2" ht="12.75" hidden="1">
      <c r="A488" s="3"/>
      <c r="B488" s="3"/>
    </row>
    <row r="489" spans="1:2" ht="12.75" hidden="1">
      <c r="A489" s="3"/>
      <c r="B489" s="3"/>
    </row>
    <row r="490" spans="1:2" ht="12.75" hidden="1">
      <c r="A490" s="3"/>
      <c r="B490" s="3"/>
    </row>
    <row r="491" spans="1:2" ht="12.75" hidden="1">
      <c r="A491" s="3"/>
      <c r="B491" s="3"/>
    </row>
    <row r="492" spans="1:2" ht="12.75" hidden="1">
      <c r="A492" s="3"/>
      <c r="B492" s="3"/>
    </row>
    <row r="493" spans="1:2" ht="12.75" hidden="1">
      <c r="A493" s="3"/>
      <c r="B493" s="3"/>
    </row>
    <row r="494" spans="1:2" ht="12.75" hidden="1">
      <c r="A494" s="3"/>
      <c r="B494" s="3"/>
    </row>
    <row r="495" spans="1:2" ht="12.75" hidden="1">
      <c r="A495" s="3"/>
      <c r="B495" s="3"/>
    </row>
    <row r="496" spans="1:2" ht="12.75" hidden="1">
      <c r="A496" s="3"/>
      <c r="B496" s="3"/>
    </row>
    <row r="497" spans="1:2" ht="12.75" hidden="1">
      <c r="A497" s="3"/>
      <c r="B497" s="3"/>
    </row>
    <row r="498" spans="1:2" ht="12.75" hidden="1">
      <c r="A498" s="3"/>
      <c r="B498" s="3"/>
    </row>
    <row r="499" spans="1:2" ht="12.75" hidden="1">
      <c r="A499" s="3"/>
      <c r="B499" s="3"/>
    </row>
    <row r="500" spans="1:2" ht="12.75" hidden="1">
      <c r="A500" s="3"/>
      <c r="B500" s="3"/>
    </row>
    <row r="501" spans="1:2" ht="12.75" hidden="1">
      <c r="A501" s="3"/>
      <c r="B501" s="3"/>
    </row>
    <row r="502" spans="1:2" ht="12.75" hidden="1">
      <c r="A502" s="3"/>
      <c r="B502" s="3"/>
    </row>
    <row r="503" spans="1:2" ht="12.75" hidden="1">
      <c r="A503" s="3"/>
      <c r="B503" s="3"/>
    </row>
    <row r="504" spans="1:2" ht="12.75" hidden="1">
      <c r="A504" s="3"/>
      <c r="B504" s="3"/>
    </row>
    <row r="505" spans="1:2" ht="12.75" hidden="1">
      <c r="A505" s="3"/>
      <c r="B505" s="3"/>
    </row>
    <row r="506" spans="1:2" ht="12.75" hidden="1">
      <c r="A506" s="3"/>
      <c r="B506" s="3"/>
    </row>
    <row r="507" spans="1:2" ht="12.75" hidden="1">
      <c r="A507" s="3"/>
      <c r="B507" s="3"/>
    </row>
    <row r="508" spans="1:2" ht="12.75" hidden="1">
      <c r="A508" s="3"/>
      <c r="B508" s="3"/>
    </row>
    <row r="509" spans="1:2" ht="12.75" hidden="1">
      <c r="A509" s="3"/>
      <c r="B509" s="3"/>
    </row>
    <row r="510" spans="1:2" ht="12.75" hidden="1">
      <c r="A510" s="3"/>
      <c r="B510" s="3"/>
    </row>
    <row r="511" spans="1:2" ht="12.75" hidden="1">
      <c r="A511" s="3"/>
      <c r="B511" s="3"/>
    </row>
    <row r="512" spans="1:2" ht="12.75" hidden="1">
      <c r="A512" s="3"/>
      <c r="B512" s="3"/>
    </row>
    <row r="513" spans="1:2" ht="12.75" hidden="1">
      <c r="A513" s="3"/>
      <c r="B513" s="3"/>
    </row>
    <row r="514" spans="1:2" ht="12.75" hidden="1">
      <c r="A514" s="3"/>
      <c r="B514" s="3"/>
    </row>
    <row r="515" spans="1:2" ht="12.75" hidden="1">
      <c r="A515" s="3"/>
      <c r="B515" s="3"/>
    </row>
    <row r="516" spans="1:2" ht="12.75" hidden="1">
      <c r="A516" s="3"/>
      <c r="B516" s="3"/>
    </row>
    <row r="517" spans="1:2" ht="12.75" hidden="1">
      <c r="A517" s="3"/>
      <c r="B517" s="3"/>
    </row>
    <row r="518" spans="1:2" ht="12.75" hidden="1">
      <c r="A518" s="3"/>
      <c r="B518" s="3"/>
    </row>
    <row r="519" spans="1:2" ht="12.75" hidden="1">
      <c r="A519" s="3"/>
      <c r="B519" s="3"/>
    </row>
    <row r="520" spans="1:2" ht="12.75" hidden="1">
      <c r="A520" s="3"/>
      <c r="B520" s="3"/>
    </row>
    <row r="521" spans="1:2" ht="12.75" hidden="1">
      <c r="A521" s="3"/>
      <c r="B521" s="3"/>
    </row>
    <row r="522" spans="1:2" ht="12.75" hidden="1">
      <c r="A522" s="3"/>
      <c r="B522" s="3"/>
    </row>
    <row r="523" spans="1:2" ht="12.75" hidden="1">
      <c r="A523" s="3"/>
      <c r="B523" s="3"/>
    </row>
    <row r="524" spans="1:2" ht="12.75" hidden="1">
      <c r="A524" s="3"/>
      <c r="B524" s="3"/>
    </row>
    <row r="525" spans="1:2" ht="12.75" hidden="1">
      <c r="A525" s="3"/>
      <c r="B525" s="3"/>
    </row>
    <row r="526" spans="1:2" ht="12.75" hidden="1">
      <c r="A526" s="3"/>
      <c r="B526" s="3"/>
    </row>
    <row r="527" spans="1:2" ht="12.75" hidden="1">
      <c r="A527" s="3"/>
      <c r="B527" s="3"/>
    </row>
    <row r="528" spans="1:2" ht="12.75" hidden="1">
      <c r="A528" s="3"/>
      <c r="B528" s="3"/>
    </row>
    <row r="529" spans="1:2" ht="12.75" hidden="1">
      <c r="A529" s="3"/>
      <c r="B529" s="3"/>
    </row>
    <row r="530" spans="1:2" ht="12.75" hidden="1">
      <c r="A530" s="3"/>
      <c r="B530" s="3"/>
    </row>
    <row r="531" spans="1:2" ht="12.75" hidden="1">
      <c r="A531" s="3"/>
      <c r="B531" s="3"/>
    </row>
    <row r="532" spans="1:2" ht="12.75" hidden="1">
      <c r="A532" s="3"/>
      <c r="B532" s="3"/>
    </row>
    <row r="533" spans="1:2" ht="12.75" hidden="1">
      <c r="A533" s="3"/>
      <c r="B533" s="3"/>
    </row>
    <row r="534" spans="1:2" ht="12.75" hidden="1">
      <c r="A534" s="3"/>
      <c r="B534" s="3"/>
    </row>
    <row r="535" spans="1:2" ht="12.75" hidden="1">
      <c r="A535" s="3"/>
      <c r="B535" s="3"/>
    </row>
    <row r="536" spans="1:2" ht="12.75" hidden="1">
      <c r="A536" s="3"/>
      <c r="B536" s="3"/>
    </row>
    <row r="537" spans="1:2" ht="12.75" hidden="1">
      <c r="A537" s="3"/>
      <c r="B537" s="3"/>
    </row>
    <row r="538" spans="1:2" ht="12.75" hidden="1">
      <c r="A538" s="3"/>
      <c r="B538" s="3"/>
    </row>
    <row r="539" spans="1:2" ht="12.75" hidden="1">
      <c r="A539" s="3"/>
      <c r="B539" s="3"/>
    </row>
    <row r="540" spans="1:2" ht="12.75" hidden="1">
      <c r="A540" s="3"/>
      <c r="B540" s="3"/>
    </row>
    <row r="541" spans="1:2" ht="12.75" hidden="1">
      <c r="A541" s="3"/>
      <c r="B541" s="3"/>
    </row>
    <row r="542" spans="1:2" ht="12.75" hidden="1">
      <c r="A542" s="3"/>
      <c r="B542" s="3"/>
    </row>
    <row r="543" spans="1:2" ht="12.75" hidden="1">
      <c r="A543" s="3"/>
      <c r="B543" s="3"/>
    </row>
    <row r="544" spans="1:2" ht="12.75" hidden="1">
      <c r="A544" s="3"/>
      <c r="B544" s="3"/>
    </row>
    <row r="545" spans="1:2" ht="12.75" hidden="1">
      <c r="A545" s="3"/>
      <c r="B545" s="3"/>
    </row>
    <row r="546" spans="1:2" ht="12.75" hidden="1">
      <c r="A546" s="3"/>
      <c r="B546" s="3"/>
    </row>
    <row r="547" spans="1:2" ht="12.75" hidden="1">
      <c r="A547" s="3"/>
      <c r="B547" s="3"/>
    </row>
    <row r="548" spans="1:2" ht="12.75" hidden="1">
      <c r="A548" s="3"/>
      <c r="B548" s="3"/>
    </row>
    <row r="549" spans="1:2" ht="12.75" hidden="1">
      <c r="A549" s="3"/>
      <c r="B549" s="3"/>
    </row>
    <row r="550" spans="1:2" ht="12.75" hidden="1">
      <c r="A550" s="3"/>
      <c r="B550" s="3"/>
    </row>
    <row r="551" spans="1:2" ht="12.75" hidden="1">
      <c r="A551" s="3"/>
      <c r="B551" s="3"/>
    </row>
    <row r="552" spans="1:2" ht="12.75" hidden="1">
      <c r="A552" s="3"/>
      <c r="B552" s="3"/>
    </row>
    <row r="553" spans="1:2" ht="12.75" hidden="1">
      <c r="A553" s="3"/>
      <c r="B553" s="3"/>
    </row>
    <row r="554" spans="1:2" ht="12.75" hidden="1">
      <c r="A554" s="3"/>
      <c r="B554" s="3"/>
    </row>
    <row r="555" spans="1:2" ht="12.75" hidden="1">
      <c r="A555" s="3"/>
      <c r="B555" s="3"/>
    </row>
    <row r="556" spans="1:2" ht="12.75" hidden="1">
      <c r="A556" s="3"/>
      <c r="B556" s="3"/>
    </row>
    <row r="557" spans="1:2" ht="12.75" hidden="1">
      <c r="A557" s="3"/>
      <c r="B557" s="3"/>
    </row>
    <row r="558" spans="1:2" ht="12.75" hidden="1">
      <c r="A558" s="3"/>
      <c r="B558" s="3"/>
    </row>
    <row r="559" spans="1:2" ht="12.75" hidden="1">
      <c r="A559" s="3"/>
      <c r="B559" s="3"/>
    </row>
    <row r="560" spans="1:2" ht="12.75" hidden="1">
      <c r="A560" s="3"/>
      <c r="B560" s="3"/>
    </row>
    <row r="561" spans="1:2" ht="12.75" hidden="1">
      <c r="A561" s="3"/>
      <c r="B561" s="3"/>
    </row>
    <row r="562" spans="1:2" ht="12.75" hidden="1">
      <c r="A562" s="3"/>
      <c r="B562" s="3"/>
    </row>
    <row r="563" spans="1:2" ht="12.75" hidden="1">
      <c r="A563" s="3"/>
      <c r="B563" s="3"/>
    </row>
    <row r="564" spans="1:2" ht="12.75" hidden="1">
      <c r="A564" s="3"/>
      <c r="B564" s="3"/>
    </row>
    <row r="565" spans="1:2" ht="12.75" hidden="1">
      <c r="A565" s="3"/>
      <c r="B565" s="3"/>
    </row>
    <row r="566" spans="1:2" ht="12.75" hidden="1">
      <c r="A566" s="3"/>
      <c r="B566" s="3"/>
    </row>
    <row r="567" spans="1:2" ht="12.75" hidden="1">
      <c r="A567" s="3"/>
      <c r="B567" s="3"/>
    </row>
    <row r="568" spans="1:2" ht="12.75" hidden="1">
      <c r="A568" s="3"/>
      <c r="B568" s="3"/>
    </row>
    <row r="569" spans="1:2" ht="12.75" hidden="1">
      <c r="A569" s="3"/>
      <c r="B569" s="3"/>
    </row>
    <row r="570" spans="1:2" ht="12.75" hidden="1">
      <c r="A570" s="3"/>
      <c r="B570" s="3"/>
    </row>
    <row r="571" spans="1:2" ht="12.75" hidden="1">
      <c r="A571" s="3"/>
      <c r="B571" s="3"/>
    </row>
    <row r="572" spans="1:2" ht="12.75" hidden="1">
      <c r="A572" s="3"/>
      <c r="B572" s="3"/>
    </row>
    <row r="573" spans="1:2" ht="12.75" hidden="1">
      <c r="A573" s="3"/>
      <c r="B573" s="3"/>
    </row>
    <row r="574" spans="1:2" ht="12.75" hidden="1">
      <c r="A574" s="3"/>
      <c r="B574" s="3"/>
    </row>
    <row r="575" spans="1:2" ht="12.75" hidden="1">
      <c r="A575" s="3"/>
      <c r="B575" s="3"/>
    </row>
    <row r="576" spans="1:2" ht="12.75" hidden="1">
      <c r="A576" s="3"/>
      <c r="B576" s="3"/>
    </row>
    <row r="577" spans="1:2" ht="12.75" hidden="1">
      <c r="A577" s="3"/>
      <c r="B577" s="3"/>
    </row>
    <row r="578" spans="1:2" ht="12.75" hidden="1">
      <c r="A578" s="3"/>
      <c r="B578" s="3"/>
    </row>
    <row r="579" spans="1:2" ht="12.75" hidden="1">
      <c r="A579" s="3"/>
      <c r="B579" s="3"/>
    </row>
    <row r="580" spans="1:2" ht="12.75" hidden="1">
      <c r="A580" s="3"/>
      <c r="B580" s="3"/>
    </row>
    <row r="581" spans="1:2" ht="12.75" hidden="1">
      <c r="A581" s="3"/>
      <c r="B581" s="3"/>
    </row>
    <row r="582" spans="1:2" ht="12.75" hidden="1">
      <c r="A582" s="3"/>
      <c r="B582" s="3"/>
    </row>
    <row r="583" spans="1:2" ht="12.75" hidden="1">
      <c r="A583" s="3"/>
      <c r="B583" s="3"/>
    </row>
    <row r="584" spans="1:2" ht="12.75" hidden="1">
      <c r="A584" s="3"/>
      <c r="B584" s="3"/>
    </row>
    <row r="585" spans="1:2" ht="12.75" hidden="1">
      <c r="A585" s="3"/>
      <c r="B585" s="3"/>
    </row>
    <row r="586" spans="1:2" ht="12.75" hidden="1">
      <c r="A586" s="3"/>
      <c r="B586" s="3"/>
    </row>
    <row r="587" spans="1:2" ht="12.75" hidden="1">
      <c r="A587" s="3"/>
      <c r="B587" s="3"/>
    </row>
    <row r="588" spans="1:2" ht="12.75" hidden="1">
      <c r="A588" s="3"/>
      <c r="B588" s="3"/>
    </row>
    <row r="589" spans="1:2" ht="12.75" hidden="1">
      <c r="A589" s="3"/>
      <c r="B589" s="3"/>
    </row>
    <row r="590" spans="1:2" ht="12.75" hidden="1">
      <c r="A590" s="3"/>
      <c r="B590" s="3"/>
    </row>
    <row r="591" spans="1:2" ht="12.75" hidden="1">
      <c r="A591" s="3"/>
      <c r="B591" s="3"/>
    </row>
    <row r="592" spans="1:2" ht="12.75" hidden="1">
      <c r="A592" s="3"/>
      <c r="B592" s="3"/>
    </row>
    <row r="593" spans="1:2" ht="12.75" hidden="1">
      <c r="A593" s="3"/>
      <c r="B593" s="3"/>
    </row>
    <row r="594" spans="1:2" ht="12.75" hidden="1">
      <c r="A594" s="3"/>
      <c r="B594" s="3"/>
    </row>
    <row r="595" spans="1:2" ht="12.75" hidden="1">
      <c r="A595" s="3"/>
      <c r="B595" s="3"/>
    </row>
    <row r="596" spans="1:2" ht="12.75" hidden="1">
      <c r="A596" s="3"/>
      <c r="B596" s="3"/>
    </row>
    <row r="597" spans="1:2" ht="12.75" hidden="1">
      <c r="A597" s="3"/>
      <c r="B597" s="3"/>
    </row>
    <row r="598" spans="1:2" ht="12.75" hidden="1">
      <c r="A598" s="3"/>
      <c r="B598" s="3"/>
    </row>
    <row r="599" spans="1:2" ht="12.75" hidden="1">
      <c r="A599" s="3"/>
      <c r="B599" s="3"/>
    </row>
    <row r="600" spans="1:2" ht="12.75" hidden="1">
      <c r="A600" s="3"/>
      <c r="B600" s="3"/>
    </row>
    <row r="601" spans="1:2" ht="12.75" hidden="1">
      <c r="A601" s="3"/>
      <c r="B601" s="3"/>
    </row>
    <row r="602" spans="1:2" ht="12.75" hidden="1">
      <c r="A602" s="3"/>
      <c r="B602" s="3"/>
    </row>
    <row r="603" spans="1:2" ht="12.75" hidden="1">
      <c r="A603" s="3"/>
      <c r="B603" s="3"/>
    </row>
    <row r="604" spans="1:2" ht="12.75" hidden="1">
      <c r="A604" s="3"/>
      <c r="B604" s="3"/>
    </row>
    <row r="605" spans="1:2" ht="12.75" hidden="1">
      <c r="A605" s="3"/>
      <c r="B605" s="3"/>
    </row>
    <row r="606" spans="1:2" ht="12.75" hidden="1">
      <c r="A606" s="3"/>
      <c r="B606" s="3"/>
    </row>
    <row r="607" spans="1:2" ht="12.75" hidden="1">
      <c r="A607" s="3"/>
      <c r="B607" s="3"/>
    </row>
    <row r="608" spans="1:2" ht="12.75" hidden="1">
      <c r="A608" s="3"/>
      <c r="B608" s="3"/>
    </row>
    <row r="609" spans="1:2" ht="12.75" hidden="1">
      <c r="A609" s="3"/>
      <c r="B609" s="3"/>
    </row>
    <row r="610" spans="1:2" ht="12.75" hidden="1">
      <c r="A610" s="3"/>
      <c r="B610" s="3"/>
    </row>
    <row r="611" spans="1:2" ht="12.75" hidden="1">
      <c r="A611" s="3"/>
      <c r="B611" s="3"/>
    </row>
  </sheetData>
  <sheetProtection sheet="1" objects="1" scenarios="1"/>
  <mergeCells count="8">
    <mergeCell ref="A60:E60"/>
    <mergeCell ref="A68:E68"/>
    <mergeCell ref="C1:E1"/>
    <mergeCell ref="D3:E3"/>
    <mergeCell ref="A53:E53"/>
    <mergeCell ref="A58:E58"/>
    <mergeCell ref="A59:E59"/>
    <mergeCell ref="A55:B55"/>
  </mergeCells>
  <printOptions/>
  <pageMargins left="0.75" right="0.75" top="1" bottom="1" header="0.5" footer="0.5"/>
  <pageSetup horizontalDpi="600" verticalDpi="600" orientation="portrait" scale="65" r:id="rId3"/>
  <headerFooter alignWithMargins="0">
    <oddHeader>&amp;L&amp;F&amp;R&amp;A</oddHeader>
    <oddFooter>&amp;LPage &amp;P of &amp;N&amp;RPrinted &amp;D</oddFooter>
  </headerFooter>
  <rowBreaks count="1" manualBreakCount="1">
    <brk id="54" max="4" man="1"/>
  </rowBreaks>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J79"/>
  <sheetViews>
    <sheetView showGridLines="0" showRowColHeaders="0" zoomScale="80" zoomScaleNormal="80" workbookViewId="0" topLeftCell="A1">
      <selection activeCell="B4" sqref="B4"/>
    </sheetView>
  </sheetViews>
  <sheetFormatPr defaultColWidth="9.140625" defaultRowHeight="15" customHeight="1" zeroHeight="1"/>
  <cols>
    <col min="1" max="1" width="51.28125" style="49" customWidth="1"/>
    <col min="2" max="3" width="15.7109375" style="49" customWidth="1"/>
    <col min="4" max="4" width="17.140625" style="46" customWidth="1"/>
    <col min="5" max="5" width="15.7109375" style="46" customWidth="1"/>
    <col min="6" max="16384" width="15.7109375" style="46" hidden="1" customWidth="1"/>
  </cols>
  <sheetData>
    <row r="1" spans="1:5" ht="30" customHeight="1">
      <c r="A1" s="185" t="s">
        <v>143</v>
      </c>
      <c r="B1" s="461" t="s">
        <v>70</v>
      </c>
      <c r="C1" s="461"/>
      <c r="D1" s="461"/>
      <c r="E1" s="186"/>
    </row>
    <row r="2" spans="1:6" ht="15" customHeight="1">
      <c r="A2" s="186"/>
      <c r="B2" s="186"/>
      <c r="C2" s="186"/>
      <c r="D2" s="186"/>
      <c r="E2" s="186"/>
      <c r="F2" s="48"/>
    </row>
    <row r="3" spans="1:5" ht="15" customHeight="1">
      <c r="A3" s="187" t="s">
        <v>61</v>
      </c>
      <c r="B3" s="188"/>
      <c r="C3" s="188"/>
      <c r="D3" s="186"/>
      <c r="E3" s="186"/>
    </row>
    <row r="4" spans="1:5" ht="15" customHeight="1">
      <c r="A4" s="189" t="s">
        <v>304</v>
      </c>
      <c r="B4" s="190">
        <v>0</v>
      </c>
      <c r="C4" s="191"/>
      <c r="D4" s="462" t="s">
        <v>410</v>
      </c>
      <c r="E4" s="463"/>
    </row>
    <row r="5" spans="1:5" ht="15" customHeight="1">
      <c r="A5" s="189" t="s">
        <v>305</v>
      </c>
      <c r="B5" s="192">
        <v>0</v>
      </c>
      <c r="C5" s="193"/>
      <c r="D5" s="463"/>
      <c r="E5" s="463"/>
    </row>
    <row r="6" spans="1:5" ht="15" customHeight="1">
      <c r="A6" s="189" t="s">
        <v>12</v>
      </c>
      <c r="B6" s="192">
        <v>0</v>
      </c>
      <c r="C6" s="194"/>
      <c r="D6" s="463"/>
      <c r="E6" s="463"/>
    </row>
    <row r="7" spans="1:5" ht="15" customHeight="1">
      <c r="A7" s="189" t="s">
        <v>13</v>
      </c>
      <c r="B7" s="192">
        <v>0</v>
      </c>
      <c r="C7" s="195"/>
      <c r="D7" s="463"/>
      <c r="E7" s="463"/>
    </row>
    <row r="8" spans="1:5" ht="15" customHeight="1">
      <c r="A8" s="189" t="s">
        <v>306</v>
      </c>
      <c r="B8" s="196">
        <v>0</v>
      </c>
      <c r="C8" s="197"/>
      <c r="D8" s="463"/>
      <c r="E8" s="463"/>
    </row>
    <row r="9" spans="1:5" ht="32.25" customHeight="1">
      <c r="A9" s="241" t="s">
        <v>196</v>
      </c>
      <c r="B9" s="198" t="s">
        <v>377</v>
      </c>
      <c r="C9" s="199"/>
      <c r="D9" s="463"/>
      <c r="E9" s="463"/>
    </row>
    <row r="10" spans="1:5" ht="15" customHeight="1">
      <c r="A10" s="186"/>
      <c r="B10" s="98"/>
      <c r="C10" s="200"/>
      <c r="D10" s="463"/>
      <c r="E10" s="463"/>
    </row>
    <row r="11" spans="1:5" ht="15" customHeight="1">
      <c r="A11" s="187" t="s">
        <v>401</v>
      </c>
      <c r="B11" s="201"/>
      <c r="C11" s="202"/>
      <c r="D11" s="186"/>
      <c r="E11" s="186"/>
    </row>
    <row r="12" spans="1:5" ht="15" customHeight="1">
      <c r="A12" s="189" t="s">
        <v>145</v>
      </c>
      <c r="B12" s="203">
        <v>0</v>
      </c>
      <c r="C12" s="199"/>
      <c r="D12" s="186"/>
      <c r="E12" s="186"/>
    </row>
    <row r="13" spans="1:5" ht="15" customHeight="1">
      <c r="A13" s="189" t="s">
        <v>195</v>
      </c>
      <c r="B13" s="198" t="s">
        <v>377</v>
      </c>
      <c r="C13" s="199"/>
      <c r="D13" s="186"/>
      <c r="E13" s="186"/>
    </row>
    <row r="14" spans="1:5" ht="15">
      <c r="A14" s="189" t="s">
        <v>12</v>
      </c>
      <c r="B14" s="192">
        <v>0</v>
      </c>
      <c r="C14" s="194"/>
      <c r="D14" s="186"/>
      <c r="E14" s="186"/>
    </row>
    <row r="15" spans="1:5" ht="15" customHeight="1">
      <c r="A15" s="189" t="s">
        <v>13</v>
      </c>
      <c r="B15" s="192">
        <v>0</v>
      </c>
      <c r="C15" s="204"/>
      <c r="D15" s="186"/>
      <c r="E15" s="186"/>
    </row>
    <row r="16" spans="1:5" ht="15" customHeight="1">
      <c r="A16" s="189" t="s">
        <v>306</v>
      </c>
      <c r="B16" s="196">
        <v>0</v>
      </c>
      <c r="C16" s="205"/>
      <c r="D16" s="186"/>
      <c r="E16" s="186"/>
    </row>
    <row r="17" spans="1:5" ht="15" customHeight="1">
      <c r="A17" s="186"/>
      <c r="B17" s="98"/>
      <c r="C17" s="200"/>
      <c r="D17" s="186"/>
      <c r="E17" s="186"/>
    </row>
    <row r="18" spans="1:5" ht="15" customHeight="1">
      <c r="A18" s="189" t="s">
        <v>257</v>
      </c>
      <c r="B18" s="203">
        <v>0</v>
      </c>
      <c r="C18" s="199"/>
      <c r="D18" s="186"/>
      <c r="E18" s="186"/>
    </row>
    <row r="19" spans="1:5" ht="15" customHeight="1">
      <c r="A19" s="189" t="s">
        <v>258</v>
      </c>
      <c r="B19" s="198" t="s">
        <v>377</v>
      </c>
      <c r="C19" s="199"/>
      <c r="D19" s="186"/>
      <c r="E19" s="186"/>
    </row>
    <row r="20" spans="1:5" ht="15" customHeight="1">
      <c r="A20" s="189" t="s">
        <v>259</v>
      </c>
      <c r="B20" s="192">
        <v>0</v>
      </c>
      <c r="C20" s="204"/>
      <c r="D20" s="186"/>
      <c r="E20" s="186"/>
    </row>
    <row r="21" spans="1:5" ht="15" customHeight="1">
      <c r="A21" s="189" t="s">
        <v>344</v>
      </c>
      <c r="B21" s="206">
        <v>0</v>
      </c>
      <c r="C21" s="207"/>
      <c r="D21" s="186"/>
      <c r="E21" s="186"/>
    </row>
    <row r="22" spans="1:5" ht="15" customHeight="1">
      <c r="A22" s="186"/>
      <c r="B22" s="98"/>
      <c r="C22" s="200"/>
      <c r="D22" s="186"/>
      <c r="E22" s="186"/>
    </row>
    <row r="23" spans="1:5" ht="15" customHeight="1">
      <c r="A23" s="189" t="s">
        <v>260</v>
      </c>
      <c r="B23" s="203">
        <v>0</v>
      </c>
      <c r="C23" s="199"/>
      <c r="D23" s="186"/>
      <c r="E23" s="186"/>
    </row>
    <row r="24" spans="1:5" ht="15" customHeight="1">
      <c r="A24" s="189" t="s">
        <v>261</v>
      </c>
      <c r="B24" s="198" t="s">
        <v>377</v>
      </c>
      <c r="C24" s="199"/>
      <c r="D24" s="186"/>
      <c r="E24" s="186"/>
    </row>
    <row r="25" spans="1:5" ht="15" customHeight="1">
      <c r="A25" s="189" t="s">
        <v>262</v>
      </c>
      <c r="B25" s="192">
        <v>0</v>
      </c>
      <c r="C25" s="204"/>
      <c r="D25" s="186"/>
      <c r="E25" s="186"/>
    </row>
    <row r="26" spans="1:5" ht="15" customHeight="1">
      <c r="A26" s="189" t="s">
        <v>345</v>
      </c>
      <c r="B26" s="206">
        <v>0</v>
      </c>
      <c r="C26" s="207"/>
      <c r="D26" s="186"/>
      <c r="E26" s="186"/>
    </row>
    <row r="27" spans="1:5" ht="15" customHeight="1">
      <c r="A27" s="208" t="s">
        <v>346</v>
      </c>
      <c r="B27" s="209"/>
      <c r="C27" s="207"/>
      <c r="D27" s="186"/>
      <c r="E27" s="186"/>
    </row>
    <row r="28" spans="1:5" ht="15" customHeight="1">
      <c r="A28" s="186"/>
      <c r="B28" s="98"/>
      <c r="C28" s="200"/>
      <c r="D28" s="186"/>
      <c r="E28" s="186"/>
    </row>
    <row r="29" spans="1:5" ht="15" customHeight="1">
      <c r="A29" s="187" t="s">
        <v>69</v>
      </c>
      <c r="B29" s="201"/>
      <c r="C29" s="210"/>
      <c r="D29" s="186"/>
      <c r="E29" s="186"/>
    </row>
    <row r="30" spans="1:7" ht="15" customHeight="1">
      <c r="A30" s="211" t="s">
        <v>146</v>
      </c>
      <c r="B30" s="203">
        <v>0</v>
      </c>
      <c r="C30" s="212"/>
      <c r="D30" s="186"/>
      <c r="E30" s="186"/>
      <c r="G30" s="50"/>
    </row>
    <row r="31" spans="1:5" ht="15" customHeight="1">
      <c r="A31" s="186"/>
      <c r="B31" s="98"/>
      <c r="C31" s="200"/>
      <c r="D31" s="186"/>
      <c r="E31" s="186"/>
    </row>
    <row r="32" spans="1:6" ht="15" customHeight="1">
      <c r="A32" s="187" t="s">
        <v>62</v>
      </c>
      <c r="B32" s="201"/>
      <c r="C32" s="200"/>
      <c r="D32" s="186"/>
      <c r="E32" s="186"/>
      <c r="F32" s="6"/>
    </row>
    <row r="33" spans="1:6" ht="15" customHeight="1">
      <c r="A33" s="189" t="s">
        <v>173</v>
      </c>
      <c r="B33" s="203">
        <v>0</v>
      </c>
      <c r="C33" s="213"/>
      <c r="D33" s="186"/>
      <c r="E33" s="186"/>
      <c r="F33" s="47"/>
    </row>
    <row r="34" spans="1:6" ht="15" customHeight="1">
      <c r="A34" s="189" t="s">
        <v>253</v>
      </c>
      <c r="B34" s="203">
        <v>0</v>
      </c>
      <c r="C34" s="213"/>
      <c r="D34" s="186"/>
      <c r="E34" s="214"/>
      <c r="F34" s="47"/>
    </row>
    <row r="35" spans="1:6" ht="15" customHeight="1">
      <c r="A35" s="189" t="s">
        <v>254</v>
      </c>
      <c r="B35" s="198" t="s">
        <v>377</v>
      </c>
      <c r="C35" s="213"/>
      <c r="D35" s="186"/>
      <c r="E35" s="186"/>
      <c r="F35" s="47"/>
    </row>
    <row r="36" spans="1:6" ht="15" customHeight="1">
      <c r="A36" s="189" t="s">
        <v>255</v>
      </c>
      <c r="B36" s="203">
        <v>0</v>
      </c>
      <c r="C36" s="213"/>
      <c r="D36" s="186"/>
      <c r="E36" s="186"/>
      <c r="F36" s="47"/>
    </row>
    <row r="37" spans="1:6" ht="15" customHeight="1">
      <c r="A37" s="189" t="s">
        <v>256</v>
      </c>
      <c r="B37" s="198" t="s">
        <v>377</v>
      </c>
      <c r="C37" s="213"/>
      <c r="D37" s="186"/>
      <c r="E37" s="186"/>
      <c r="F37" s="47"/>
    </row>
    <row r="38" spans="1:8" ht="15" customHeight="1">
      <c r="A38" s="189" t="s">
        <v>200</v>
      </c>
      <c r="B38" s="203">
        <v>0</v>
      </c>
      <c r="C38" s="215"/>
      <c r="D38" s="186"/>
      <c r="E38" s="186"/>
      <c r="F38" s="47"/>
      <c r="G38" s="51"/>
      <c r="H38" s="50"/>
    </row>
    <row r="39" spans="1:6" ht="15" customHeight="1">
      <c r="A39" s="189" t="s">
        <v>199</v>
      </c>
      <c r="B39" s="198" t="s">
        <v>377</v>
      </c>
      <c r="C39" s="213"/>
      <c r="D39" s="186"/>
      <c r="E39" s="214"/>
      <c r="F39" s="47"/>
    </row>
    <row r="40" spans="1:8" ht="15" customHeight="1">
      <c r="A40" s="216"/>
      <c r="B40" s="217"/>
      <c r="C40" s="218"/>
      <c r="D40" s="186"/>
      <c r="E40" s="186"/>
      <c r="F40" s="47"/>
      <c r="H40" s="49"/>
    </row>
    <row r="41" spans="1:6" ht="15">
      <c r="A41" s="187" t="s">
        <v>307</v>
      </c>
      <c r="B41" s="98"/>
      <c r="C41" s="186"/>
      <c r="D41" s="186"/>
      <c r="E41" s="186"/>
      <c r="F41" s="51"/>
    </row>
    <row r="42" spans="1:5" ht="15" customHeight="1">
      <c r="A42" s="189" t="s">
        <v>327</v>
      </c>
      <c r="B42" s="196">
        <v>0</v>
      </c>
      <c r="C42" s="197"/>
      <c r="D42" s="186"/>
      <c r="E42" s="186"/>
    </row>
    <row r="43" spans="1:5" s="47" customFormat="1" ht="15" customHeight="1">
      <c r="A43" s="208" t="s">
        <v>373</v>
      </c>
      <c r="B43" s="219"/>
      <c r="C43" s="220"/>
      <c r="D43" s="186"/>
      <c r="E43" s="186"/>
    </row>
    <row r="44" spans="1:5" ht="15" customHeight="1">
      <c r="A44" s="189" t="s">
        <v>309</v>
      </c>
      <c r="B44" s="203">
        <v>0</v>
      </c>
      <c r="C44" s="221"/>
      <c r="D44" s="186"/>
      <c r="E44" s="186"/>
    </row>
    <row r="45" spans="1:5" ht="15" customHeight="1">
      <c r="A45" s="189" t="s">
        <v>308</v>
      </c>
      <c r="B45" s="192">
        <v>0</v>
      </c>
      <c r="C45" s="221"/>
      <c r="D45" s="186"/>
      <c r="E45" s="186"/>
    </row>
    <row r="46" spans="1:5" ht="15" customHeight="1">
      <c r="A46" s="189" t="s">
        <v>358</v>
      </c>
      <c r="B46" s="203">
        <v>0</v>
      </c>
      <c r="C46" s="221"/>
      <c r="D46" s="186"/>
      <c r="E46" s="186"/>
    </row>
    <row r="47" spans="1:5" ht="15" customHeight="1">
      <c r="A47" s="208" t="s">
        <v>359</v>
      </c>
      <c r="B47" s="222"/>
      <c r="C47" s="221"/>
      <c r="D47" s="186"/>
      <c r="E47" s="186"/>
    </row>
    <row r="48" spans="1:5" ht="15" customHeight="1">
      <c r="A48" s="186"/>
      <c r="B48" s="186"/>
      <c r="C48" s="186"/>
      <c r="D48" s="186"/>
      <c r="E48" s="186"/>
    </row>
    <row r="49" spans="1:10" s="51" customFormat="1" ht="15" customHeight="1">
      <c r="A49" s="223" t="s">
        <v>85</v>
      </c>
      <c r="B49" s="224" t="s">
        <v>30</v>
      </c>
      <c r="C49" s="225"/>
      <c r="D49" s="186"/>
      <c r="E49" s="214"/>
      <c r="F49" s="46"/>
      <c r="G49" s="11"/>
      <c r="H49" s="46"/>
      <c r="I49" s="46"/>
      <c r="J49" s="46"/>
    </row>
    <row r="50" spans="1:7" ht="15" customHeight="1">
      <c r="A50" s="189" t="s">
        <v>328</v>
      </c>
      <c r="B50" s="226">
        <f>IF(B4=0,0,(MAX(0,-PV($B$7/12,B8*12,(('Operating Pro-Forma'!C24/'Financing Sources'!B4/12))))))</f>
        <v>0</v>
      </c>
      <c r="C50" s="227" t="s">
        <v>330</v>
      </c>
      <c r="D50" s="186"/>
      <c r="E50" s="186"/>
      <c r="G50" s="11"/>
    </row>
    <row r="51" spans="1:5" ht="15" customHeight="1">
      <c r="A51" s="189" t="s">
        <v>329</v>
      </c>
      <c r="B51" s="226">
        <f>IF(B5=0,0,(IF(B44&gt;0,MAX(0,(B44)*B5))))</f>
        <v>0</v>
      </c>
      <c r="C51" s="227" t="s">
        <v>331</v>
      </c>
      <c r="D51" s="186"/>
      <c r="E51" s="186"/>
    </row>
    <row r="52" spans="1:5" ht="15" customHeight="1">
      <c r="A52" s="228" t="s">
        <v>194</v>
      </c>
      <c r="B52" s="229">
        <f>MIN(B50:B51)</f>
        <v>0</v>
      </c>
      <c r="C52" s="186"/>
      <c r="D52" s="186"/>
      <c r="E52" s="186"/>
    </row>
    <row r="53" spans="1:6" ht="15">
      <c r="A53" s="230"/>
      <c r="B53" s="186"/>
      <c r="C53" s="186"/>
      <c r="D53" s="186"/>
      <c r="E53" s="186"/>
      <c r="F53" s="51"/>
    </row>
    <row r="54" spans="1:5" ht="15" customHeight="1">
      <c r="A54" s="464" t="s">
        <v>144</v>
      </c>
      <c r="B54" s="467" t="s">
        <v>30</v>
      </c>
      <c r="C54" s="470" t="s">
        <v>31</v>
      </c>
      <c r="D54" s="470" t="s">
        <v>241</v>
      </c>
      <c r="E54" s="186"/>
    </row>
    <row r="55" spans="1:5" ht="15" customHeight="1">
      <c r="A55" s="465"/>
      <c r="B55" s="468"/>
      <c r="C55" s="471"/>
      <c r="D55" s="471"/>
      <c r="E55" s="186"/>
    </row>
    <row r="56" spans="1:5" ht="15" customHeight="1">
      <c r="A56" s="466"/>
      <c r="B56" s="469"/>
      <c r="C56" s="472"/>
      <c r="D56" s="472"/>
      <c r="E56" s="186"/>
    </row>
    <row r="57" spans="1:5" ht="15" customHeight="1">
      <c r="A57" s="231" t="s">
        <v>3</v>
      </c>
      <c r="B57" s="232">
        <f>B52</f>
        <v>0</v>
      </c>
      <c r="C57" s="233">
        <f aca="true" t="shared" si="0" ref="C57:C67">IF($B$68&gt;0,B57/$B$68,0)</f>
        <v>0</v>
      </c>
      <c r="D57" s="407" t="str">
        <f>B9</f>
        <v>Enter Source</v>
      </c>
      <c r="E57" s="186"/>
    </row>
    <row r="58" spans="1:5" ht="15" customHeight="1">
      <c r="A58" s="234" t="s">
        <v>145</v>
      </c>
      <c r="B58" s="235">
        <f>B12</f>
        <v>0</v>
      </c>
      <c r="C58" s="236">
        <f t="shared" si="0"/>
        <v>0</v>
      </c>
      <c r="D58" s="408" t="str">
        <f>B13</f>
        <v>Enter Source</v>
      </c>
      <c r="E58" s="186"/>
    </row>
    <row r="59" spans="1:5" ht="15" customHeight="1">
      <c r="A59" s="234" t="s">
        <v>257</v>
      </c>
      <c r="B59" s="235">
        <f>B18</f>
        <v>0</v>
      </c>
      <c r="C59" s="236">
        <f t="shared" si="0"/>
        <v>0</v>
      </c>
      <c r="D59" s="408" t="str">
        <f>B19</f>
        <v>Enter Source</v>
      </c>
      <c r="E59" s="186"/>
    </row>
    <row r="60" spans="1:5" ht="15" customHeight="1">
      <c r="A60" s="234" t="s">
        <v>260</v>
      </c>
      <c r="B60" s="235">
        <f>B23</f>
        <v>0</v>
      </c>
      <c r="C60" s="236">
        <f t="shared" si="0"/>
        <v>0</v>
      </c>
      <c r="D60" s="408" t="str">
        <f>B24</f>
        <v>Enter Source</v>
      </c>
      <c r="E60" s="186"/>
    </row>
    <row r="61" spans="1:5" ht="15" customHeight="1">
      <c r="A61" s="234" t="s">
        <v>146</v>
      </c>
      <c r="B61" s="235">
        <f>B30</f>
        <v>0</v>
      </c>
      <c r="C61" s="236">
        <f t="shared" si="0"/>
        <v>0</v>
      </c>
      <c r="D61" s="409" t="s">
        <v>197</v>
      </c>
      <c r="E61" s="186"/>
    </row>
    <row r="62" spans="1:5" ht="15" customHeight="1">
      <c r="A62" s="234" t="s">
        <v>173</v>
      </c>
      <c r="B62" s="235">
        <f>B33</f>
        <v>0</v>
      </c>
      <c r="C62" s="236">
        <f t="shared" si="0"/>
        <v>0</v>
      </c>
      <c r="D62" s="409" t="s">
        <v>198</v>
      </c>
      <c r="E62" s="186"/>
    </row>
    <row r="63" spans="1:6" ht="15" customHeight="1">
      <c r="A63" s="234" t="s">
        <v>253</v>
      </c>
      <c r="B63" s="235">
        <f>B34</f>
        <v>0</v>
      </c>
      <c r="C63" s="236">
        <f t="shared" si="0"/>
        <v>0</v>
      </c>
      <c r="D63" s="408" t="str">
        <f>B35</f>
        <v>Enter Source</v>
      </c>
      <c r="E63" s="186"/>
      <c r="F63" s="52"/>
    </row>
    <row r="64" spans="1:5" ht="15" customHeight="1">
      <c r="A64" s="234" t="s">
        <v>255</v>
      </c>
      <c r="B64" s="235">
        <f>B36</f>
        <v>0</v>
      </c>
      <c r="C64" s="236">
        <f t="shared" si="0"/>
        <v>0</v>
      </c>
      <c r="D64" s="408" t="str">
        <f>B37</f>
        <v>Enter Source</v>
      </c>
      <c r="E64" s="186"/>
    </row>
    <row r="65" spans="1:5" ht="15" customHeight="1">
      <c r="A65" s="234" t="s">
        <v>200</v>
      </c>
      <c r="B65" s="235">
        <f>B38</f>
        <v>0</v>
      </c>
      <c r="C65" s="236">
        <f t="shared" si="0"/>
        <v>0</v>
      </c>
      <c r="D65" s="408" t="str">
        <f>B39</f>
        <v>Enter Source</v>
      </c>
      <c r="E65" s="186"/>
    </row>
    <row r="66" spans="1:5" ht="15" customHeight="1">
      <c r="A66" s="237" t="str">
        <f>CONCATENATE('Custom Loans'!B5,"***")</f>
        <v>Custom Loan 1***</v>
      </c>
      <c r="B66" s="235">
        <f>'Custom Loans'!B7</f>
        <v>0</v>
      </c>
      <c r="C66" s="236">
        <f t="shared" si="0"/>
        <v>0</v>
      </c>
      <c r="D66" s="408" t="str">
        <f>'Custom Loans'!B6</f>
        <v>Enter Source</v>
      </c>
      <c r="E66" s="186"/>
    </row>
    <row r="67" spans="1:5" ht="15" customHeight="1">
      <c r="A67" s="237" t="str">
        <f>CONCATENATE('Custom Loans'!B15,"***")</f>
        <v>Custom Loan 2***</v>
      </c>
      <c r="B67" s="235">
        <f>'Custom Loans'!B17</f>
        <v>0</v>
      </c>
      <c r="C67" s="236">
        <f t="shared" si="0"/>
        <v>0</v>
      </c>
      <c r="D67" s="408" t="str">
        <f>'Custom Loans'!B16</f>
        <v>Enter Source</v>
      </c>
      <c r="E67" s="186"/>
    </row>
    <row r="68" spans="1:5" ht="15" customHeight="1">
      <c r="A68" s="238" t="s">
        <v>5</v>
      </c>
      <c r="B68" s="239">
        <f>SUM(B57:B67)</f>
        <v>0</v>
      </c>
      <c r="C68" s="240"/>
      <c r="D68" s="240"/>
      <c r="E68" s="186"/>
    </row>
    <row r="69" spans="1:5" ht="15" customHeight="1">
      <c r="A69" s="186" t="s">
        <v>405</v>
      </c>
      <c r="B69" s="186"/>
      <c r="C69" s="186"/>
      <c r="D69" s="186"/>
      <c r="E69" s="186"/>
    </row>
    <row r="70" spans="1:5" ht="15" customHeight="1">
      <c r="A70" s="186"/>
      <c r="B70" s="186"/>
      <c r="C70" s="186"/>
      <c r="D70" s="186"/>
      <c r="E70" s="186"/>
    </row>
    <row r="71" spans="1:5" ht="15" customHeight="1">
      <c r="A71" s="84" t="s">
        <v>425</v>
      </c>
      <c r="B71" s="186"/>
      <c r="C71" s="186"/>
      <c r="D71" s="186"/>
      <c r="E71" s="186"/>
    </row>
    <row r="72" spans="1:3" ht="15" customHeight="1">
      <c r="A72" s="46"/>
      <c r="B72" s="46"/>
      <c r="C72" s="46"/>
    </row>
    <row r="73" spans="1:7" ht="15" customHeight="1" hidden="1">
      <c r="A73" s="46"/>
      <c r="B73" s="46"/>
      <c r="C73" s="46"/>
      <c r="G73" s="53"/>
    </row>
    <row r="74" spans="1:7" ht="15" customHeight="1" hidden="1">
      <c r="A74" s="46"/>
      <c r="B74" s="46"/>
      <c r="C74" s="46"/>
      <c r="G74" s="54"/>
    </row>
    <row r="75" spans="1:7" ht="15" customHeight="1" hidden="1">
      <c r="A75" s="46"/>
      <c r="B75" s="46"/>
      <c r="C75" s="46"/>
      <c r="G75" s="55"/>
    </row>
    <row r="76" spans="1:7" ht="15" customHeight="1" hidden="1">
      <c r="A76" s="46"/>
      <c r="B76" s="46"/>
      <c r="C76" s="46"/>
      <c r="G76" s="55"/>
    </row>
    <row r="77" spans="1:7" ht="15" customHeight="1" hidden="1">
      <c r="A77" s="46"/>
      <c r="B77" s="46"/>
      <c r="C77" s="46"/>
      <c r="G77" s="54"/>
    </row>
    <row r="78" spans="1:7" ht="15" customHeight="1" hidden="1">
      <c r="A78" s="46"/>
      <c r="B78" s="46"/>
      <c r="C78" s="46"/>
      <c r="G78" s="54"/>
    </row>
    <row r="79" ht="15" customHeight="1" hidden="1">
      <c r="G79" s="54"/>
    </row>
  </sheetData>
  <sheetProtection sheet="1" objects="1" scenarios="1"/>
  <mergeCells count="6">
    <mergeCell ref="B1:D1"/>
    <mergeCell ref="D4:E10"/>
    <mergeCell ref="A54:A56"/>
    <mergeCell ref="B54:B56"/>
    <mergeCell ref="C54:C56"/>
    <mergeCell ref="D54:D56"/>
  </mergeCells>
  <printOptions horizontalCentered="1"/>
  <pageMargins left="0.5" right="0.5" top="1" bottom="1" header="0.5" footer="0.5"/>
  <pageSetup fitToHeight="1" fitToWidth="1" horizontalDpi="600" verticalDpi="600" orientation="portrait" scale="61" r:id="rId3"/>
  <headerFooter alignWithMargins="0">
    <oddHeader>&amp;L&amp;F&amp;R&amp;A</oddHeader>
    <oddFooter>&amp;LPage &amp;P of &amp;N&amp;RPrinted &amp;D</oddFooter>
  </headerFooter>
  <legacyDrawing r:id="rId2"/>
</worksheet>
</file>

<file path=xl/worksheets/sheet7.xml><?xml version="1.0" encoding="utf-8"?>
<worksheet xmlns="http://schemas.openxmlformats.org/spreadsheetml/2006/main" xmlns:r="http://schemas.openxmlformats.org/officeDocument/2006/relationships">
  <sheetPr codeName="Sheet7"/>
  <dimension ref="A1:AT25"/>
  <sheetViews>
    <sheetView showGridLines="0" showRowColHeaders="0" zoomScale="80" zoomScaleNormal="80" workbookViewId="0" topLeftCell="A1">
      <pane xSplit="1" topLeftCell="B1" activePane="topRight" state="frozen"/>
      <selection pane="topLeft" activeCell="A1" sqref="A1"/>
      <selection pane="topRight" activeCell="B5" sqref="B5"/>
    </sheetView>
  </sheetViews>
  <sheetFormatPr defaultColWidth="9.140625" defaultRowHeight="12.75" zeroHeight="1"/>
  <cols>
    <col min="1" max="1" width="45.57421875" style="148" customWidth="1"/>
    <col min="2" max="31" width="18.28125" style="148" customWidth="1"/>
    <col min="32" max="34" width="9.140625" style="148" customWidth="1"/>
    <col min="35" max="16384" width="0" style="148" hidden="1" customWidth="1"/>
  </cols>
  <sheetData>
    <row r="1" spans="1:4" ht="22.5">
      <c r="A1" s="242" t="s">
        <v>404</v>
      </c>
      <c r="C1" s="461" t="s">
        <v>70</v>
      </c>
      <c r="D1" s="461"/>
    </row>
    <row r="2" ht="15" customHeight="1"/>
    <row r="3" ht="15" customHeight="1">
      <c r="A3" s="243" t="s">
        <v>315</v>
      </c>
    </row>
    <row r="4" ht="15" customHeight="1"/>
    <row r="5" spans="1:2" ht="15" customHeight="1">
      <c r="A5" s="244" t="s">
        <v>311</v>
      </c>
      <c r="B5" s="198" t="s">
        <v>315</v>
      </c>
    </row>
    <row r="6" spans="1:2" ht="15" customHeight="1">
      <c r="A6" s="244" t="s">
        <v>313</v>
      </c>
      <c r="B6" s="198" t="s">
        <v>377</v>
      </c>
    </row>
    <row r="7" spans="1:2" ht="15" customHeight="1">
      <c r="A7" s="244" t="s">
        <v>333</v>
      </c>
      <c r="B7" s="245">
        <v>0</v>
      </c>
    </row>
    <row r="8" spans="1:2" ht="15" customHeight="1">
      <c r="A8" s="246"/>
      <c r="B8" s="177"/>
    </row>
    <row r="9" spans="1:31" s="186" customFormat="1" ht="15" customHeight="1">
      <c r="A9" s="247" t="s">
        <v>310</v>
      </c>
      <c r="B9" s="98"/>
      <c r="C9" s="248"/>
      <c r="D9" s="249"/>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row>
    <row r="10" spans="1:31" s="91" customFormat="1" ht="15" customHeight="1">
      <c r="A10" s="251" t="s">
        <v>44</v>
      </c>
      <c r="B10" s="252">
        <v>1</v>
      </c>
      <c r="C10" s="253">
        <v>2</v>
      </c>
      <c r="D10" s="253">
        <v>3</v>
      </c>
      <c r="E10" s="253">
        <v>4</v>
      </c>
      <c r="F10" s="253">
        <v>5</v>
      </c>
      <c r="G10" s="253">
        <v>6</v>
      </c>
      <c r="H10" s="253">
        <v>7</v>
      </c>
      <c r="I10" s="253">
        <v>8</v>
      </c>
      <c r="J10" s="253">
        <v>9</v>
      </c>
      <c r="K10" s="253">
        <v>10</v>
      </c>
      <c r="L10" s="253">
        <v>11</v>
      </c>
      <c r="M10" s="253">
        <v>12</v>
      </c>
      <c r="N10" s="253">
        <v>13</v>
      </c>
      <c r="O10" s="253">
        <v>14</v>
      </c>
      <c r="P10" s="253">
        <v>15</v>
      </c>
      <c r="Q10" s="253">
        <v>16</v>
      </c>
      <c r="R10" s="253">
        <v>17</v>
      </c>
      <c r="S10" s="253">
        <v>18</v>
      </c>
      <c r="T10" s="253">
        <v>19</v>
      </c>
      <c r="U10" s="253">
        <v>20</v>
      </c>
      <c r="V10" s="253">
        <v>21</v>
      </c>
      <c r="W10" s="253">
        <v>22</v>
      </c>
      <c r="X10" s="253">
        <v>23</v>
      </c>
      <c r="Y10" s="253">
        <v>24</v>
      </c>
      <c r="Z10" s="253">
        <v>25</v>
      </c>
      <c r="AA10" s="253">
        <v>26</v>
      </c>
      <c r="AB10" s="253">
        <v>27</v>
      </c>
      <c r="AC10" s="253">
        <v>28</v>
      </c>
      <c r="AD10" s="253">
        <v>29</v>
      </c>
      <c r="AE10" s="253">
        <v>30</v>
      </c>
    </row>
    <row r="11" spans="1:46" ht="15" customHeight="1">
      <c r="A11" s="254" t="str">
        <f>CONCATENATE("Payments on ",B5,"**")</f>
        <v>Payments on Custom Loan 1**</v>
      </c>
      <c r="B11" s="255">
        <v>0</v>
      </c>
      <c r="C11" s="255">
        <v>0</v>
      </c>
      <c r="D11" s="255">
        <v>0</v>
      </c>
      <c r="E11" s="255">
        <v>0</v>
      </c>
      <c r="F11" s="255">
        <v>0</v>
      </c>
      <c r="G11" s="255">
        <v>0</v>
      </c>
      <c r="H11" s="255">
        <v>0</v>
      </c>
      <c r="I11" s="255">
        <v>0</v>
      </c>
      <c r="J11" s="255">
        <v>0</v>
      </c>
      <c r="K11" s="255">
        <v>0</v>
      </c>
      <c r="L11" s="255">
        <v>0</v>
      </c>
      <c r="M11" s="255">
        <v>0</v>
      </c>
      <c r="N11" s="255">
        <v>0</v>
      </c>
      <c r="O11" s="255">
        <v>0</v>
      </c>
      <c r="P11" s="255">
        <v>0</v>
      </c>
      <c r="Q11" s="255">
        <v>0</v>
      </c>
      <c r="R11" s="255">
        <v>0</v>
      </c>
      <c r="S11" s="255">
        <v>0</v>
      </c>
      <c r="T11" s="255">
        <v>0</v>
      </c>
      <c r="U11" s="255">
        <v>0</v>
      </c>
      <c r="V11" s="255">
        <v>0</v>
      </c>
      <c r="W11" s="255">
        <v>0</v>
      </c>
      <c r="X11" s="255">
        <v>0</v>
      </c>
      <c r="Y11" s="255">
        <v>0</v>
      </c>
      <c r="Z11" s="255">
        <v>0</v>
      </c>
      <c r="AA11" s="255">
        <v>0</v>
      </c>
      <c r="AB11" s="255">
        <v>0</v>
      </c>
      <c r="AC11" s="255">
        <v>0</v>
      </c>
      <c r="AD11" s="255">
        <v>0</v>
      </c>
      <c r="AE11" s="255">
        <v>0</v>
      </c>
      <c r="AF11" s="177"/>
      <c r="AG11" s="177"/>
      <c r="AH11" s="177"/>
      <c r="AI11" s="177"/>
      <c r="AJ11" s="177"/>
      <c r="AK11" s="177"/>
      <c r="AL11" s="177"/>
      <c r="AM11" s="177"/>
      <c r="AN11" s="177"/>
      <c r="AO11" s="177"/>
      <c r="AP11" s="177"/>
      <c r="AQ11" s="177"/>
      <c r="AR11" s="177"/>
      <c r="AS11" s="177"/>
      <c r="AT11" s="177"/>
    </row>
    <row r="12" spans="1:31" s="259" customFormat="1" ht="15" customHeight="1">
      <c r="A12" s="256"/>
      <c r="B12" s="257"/>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row>
    <row r="13" spans="1:31" s="259" customFormat="1" ht="15" customHeight="1">
      <c r="A13" s="243" t="s">
        <v>316</v>
      </c>
      <c r="B13" s="257"/>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row>
    <row r="14" ht="15" customHeight="1">
      <c r="B14" s="177"/>
    </row>
    <row r="15" spans="1:2" ht="15" customHeight="1">
      <c r="A15" s="244" t="s">
        <v>312</v>
      </c>
      <c r="B15" s="198" t="s">
        <v>316</v>
      </c>
    </row>
    <row r="16" spans="1:2" ht="15" customHeight="1">
      <c r="A16" s="244" t="s">
        <v>314</v>
      </c>
      <c r="B16" s="198" t="s">
        <v>377</v>
      </c>
    </row>
    <row r="17" spans="1:2" ht="15" customHeight="1">
      <c r="A17" s="244" t="s">
        <v>334</v>
      </c>
      <c r="B17" s="245">
        <v>0</v>
      </c>
    </row>
    <row r="18" spans="1:2" ht="15" customHeight="1">
      <c r="A18" s="246"/>
      <c r="B18" s="177"/>
    </row>
    <row r="19" spans="1:31" s="186" customFormat="1" ht="15" customHeight="1">
      <c r="A19" s="247" t="s">
        <v>332</v>
      </c>
      <c r="B19" s="98"/>
      <c r="C19" s="248"/>
      <c r="D19" s="249"/>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row>
    <row r="20" spans="1:31" s="91" customFormat="1" ht="15" customHeight="1">
      <c r="A20" s="251" t="s">
        <v>44</v>
      </c>
      <c r="B20" s="252">
        <v>1</v>
      </c>
      <c r="C20" s="253">
        <v>2</v>
      </c>
      <c r="D20" s="253">
        <v>3</v>
      </c>
      <c r="E20" s="253">
        <v>4</v>
      </c>
      <c r="F20" s="253">
        <v>5</v>
      </c>
      <c r="G20" s="253">
        <v>6</v>
      </c>
      <c r="H20" s="253">
        <v>7</v>
      </c>
      <c r="I20" s="253">
        <v>8</v>
      </c>
      <c r="J20" s="253">
        <v>9</v>
      </c>
      <c r="K20" s="253">
        <v>10</v>
      </c>
      <c r="L20" s="253">
        <v>11</v>
      </c>
      <c r="M20" s="253">
        <v>12</v>
      </c>
      <c r="N20" s="253">
        <v>13</v>
      </c>
      <c r="O20" s="253">
        <v>14</v>
      </c>
      <c r="P20" s="253">
        <v>15</v>
      </c>
      <c r="Q20" s="253">
        <v>16</v>
      </c>
      <c r="R20" s="253">
        <v>17</v>
      </c>
      <c r="S20" s="253">
        <v>18</v>
      </c>
      <c r="T20" s="253">
        <v>19</v>
      </c>
      <c r="U20" s="253">
        <v>20</v>
      </c>
      <c r="V20" s="253">
        <v>21</v>
      </c>
      <c r="W20" s="253">
        <v>22</v>
      </c>
      <c r="X20" s="253">
        <v>23</v>
      </c>
      <c r="Y20" s="253">
        <v>24</v>
      </c>
      <c r="Z20" s="253">
        <v>25</v>
      </c>
      <c r="AA20" s="253">
        <v>26</v>
      </c>
      <c r="AB20" s="253">
        <v>27</v>
      </c>
      <c r="AC20" s="253">
        <v>28</v>
      </c>
      <c r="AD20" s="253">
        <v>29</v>
      </c>
      <c r="AE20" s="253">
        <v>30</v>
      </c>
    </row>
    <row r="21" spans="1:46" ht="15" customHeight="1">
      <c r="A21" s="254" t="str">
        <f>CONCATENATE("Payments on ",B15,"**")</f>
        <v>Payments on Custom Loan 2**</v>
      </c>
      <c r="B21" s="255">
        <v>0</v>
      </c>
      <c r="C21" s="255">
        <v>0</v>
      </c>
      <c r="D21" s="255">
        <v>0</v>
      </c>
      <c r="E21" s="255">
        <v>0</v>
      </c>
      <c r="F21" s="255">
        <v>0</v>
      </c>
      <c r="G21" s="255">
        <v>0</v>
      </c>
      <c r="H21" s="255">
        <v>0</v>
      </c>
      <c r="I21" s="255">
        <v>0</v>
      </c>
      <c r="J21" s="255">
        <v>0</v>
      </c>
      <c r="K21" s="255">
        <v>0</v>
      </c>
      <c r="L21" s="255">
        <v>0</v>
      </c>
      <c r="M21" s="255">
        <v>0</v>
      </c>
      <c r="N21" s="255">
        <v>0</v>
      </c>
      <c r="O21" s="255">
        <v>0</v>
      </c>
      <c r="P21" s="255">
        <v>0</v>
      </c>
      <c r="Q21" s="255">
        <v>0</v>
      </c>
      <c r="R21" s="255">
        <v>0</v>
      </c>
      <c r="S21" s="255">
        <v>0</v>
      </c>
      <c r="T21" s="255">
        <v>0</v>
      </c>
      <c r="U21" s="255">
        <v>0</v>
      </c>
      <c r="V21" s="255">
        <v>0</v>
      </c>
      <c r="W21" s="255">
        <v>0</v>
      </c>
      <c r="X21" s="255">
        <v>0</v>
      </c>
      <c r="Y21" s="255">
        <v>0</v>
      </c>
      <c r="Z21" s="255">
        <v>0</v>
      </c>
      <c r="AA21" s="255">
        <v>0</v>
      </c>
      <c r="AB21" s="255">
        <v>0</v>
      </c>
      <c r="AC21" s="255">
        <v>0</v>
      </c>
      <c r="AD21" s="255">
        <v>0</v>
      </c>
      <c r="AE21" s="255">
        <v>0</v>
      </c>
      <c r="AF21" s="177"/>
      <c r="AG21" s="177"/>
      <c r="AH21" s="177"/>
      <c r="AI21" s="177"/>
      <c r="AJ21" s="177"/>
      <c r="AK21" s="177"/>
      <c r="AL21" s="177"/>
      <c r="AM21" s="177"/>
      <c r="AN21" s="177"/>
      <c r="AO21" s="177"/>
      <c r="AP21" s="177"/>
      <c r="AQ21" s="177"/>
      <c r="AR21" s="177"/>
      <c r="AS21" s="177"/>
      <c r="AT21" s="177"/>
    </row>
    <row r="22" ht="17.25" customHeight="1">
      <c r="A22" s="148" t="s">
        <v>362</v>
      </c>
    </row>
    <row r="23" ht="17.25" customHeight="1"/>
    <row r="24" ht="17.25" customHeight="1">
      <c r="A24" s="456" t="s">
        <v>426</v>
      </c>
    </row>
    <row r="25" ht="17.25" customHeight="1">
      <c r="A25" s="456"/>
    </row>
    <row r="26" ht="17.25" customHeight="1"/>
  </sheetData>
  <sheetProtection sheet="1" objects="1" scenarios="1"/>
  <mergeCells count="2">
    <mergeCell ref="A24:A25"/>
    <mergeCell ref="C1:D1"/>
  </mergeCells>
  <printOptions/>
  <pageMargins left="0.75" right="0.75" top="1" bottom="1" header="0.5" footer="0.5"/>
  <pageSetup horizontalDpi="600" verticalDpi="600" orientation="landscape" scale="52" r:id="rId3"/>
  <headerFooter alignWithMargins="0">
    <oddHeader>&amp;L&amp;F&amp;R&amp;A</oddHeader>
    <oddFooter>&amp;LPage &amp;P of &amp;N&amp;RPrinted &amp;D</oddFooter>
  </headerFooter>
  <colBreaks count="3" manualBreakCount="3">
    <brk id="9" max="65535" man="1"/>
    <brk id="18" max="65535" man="1"/>
    <brk id="27" max="65535" man="1"/>
  </colBreaks>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IV471"/>
  <sheetViews>
    <sheetView showGridLines="0" showRowColHeaders="0" zoomScale="80" zoomScaleNormal="80" zoomScaleSheetLayoutView="80" workbookViewId="0" topLeftCell="A1">
      <pane xSplit="1" ySplit="4" topLeftCell="B5"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ustomHeight="1" zeroHeight="1"/>
  <cols>
    <col min="1" max="1" width="49.140625" style="4" customWidth="1"/>
    <col min="2" max="7" width="17.140625" style="12" customWidth="1"/>
    <col min="8" max="8" width="16.28125" style="12" customWidth="1"/>
    <col min="9" max="31" width="17.140625" style="12" customWidth="1"/>
    <col min="32" max="32" width="2.00390625" style="40" customWidth="1"/>
    <col min="33" max="16384" width="0" style="40" hidden="1" customWidth="1"/>
  </cols>
  <sheetData>
    <row r="1" spans="1:32" ht="30" customHeight="1">
      <c r="A1" s="85" t="s">
        <v>58</v>
      </c>
      <c r="B1" s="260"/>
      <c r="C1" s="261" t="s">
        <v>244</v>
      </c>
      <c r="D1" s="262"/>
      <c r="E1" s="126"/>
      <c r="F1" s="126"/>
      <c r="G1" s="261"/>
      <c r="H1" s="126"/>
      <c r="I1" s="126"/>
      <c r="J1" s="126"/>
      <c r="K1" s="126"/>
      <c r="L1" s="126"/>
      <c r="M1" s="126"/>
      <c r="N1" s="126"/>
      <c r="O1" s="126"/>
      <c r="P1" s="126"/>
      <c r="Q1" s="126"/>
      <c r="R1" s="126"/>
      <c r="S1" s="126"/>
      <c r="T1" s="126"/>
      <c r="U1" s="126"/>
      <c r="V1" s="126"/>
      <c r="W1" s="126"/>
      <c r="X1" s="126"/>
      <c r="Y1" s="126"/>
      <c r="Z1" s="126"/>
      <c r="AA1" s="126"/>
      <c r="AB1" s="126"/>
      <c r="AC1" s="126"/>
      <c r="AD1" s="126"/>
      <c r="AE1" s="126"/>
      <c r="AF1" s="263"/>
    </row>
    <row r="2" spans="1:32" ht="30" customHeight="1">
      <c r="A2" s="89"/>
      <c r="B2" s="260"/>
      <c r="C2" s="479" t="s">
        <v>417</v>
      </c>
      <c r="D2" s="479"/>
      <c r="E2" s="479"/>
      <c r="F2" s="479"/>
      <c r="G2" s="479"/>
      <c r="H2" s="126"/>
      <c r="I2" s="126"/>
      <c r="J2" s="126"/>
      <c r="K2" s="126"/>
      <c r="L2" s="126"/>
      <c r="M2" s="126"/>
      <c r="N2" s="126"/>
      <c r="O2" s="126"/>
      <c r="P2" s="126"/>
      <c r="Q2" s="126"/>
      <c r="R2" s="126"/>
      <c r="S2" s="126"/>
      <c r="T2" s="126"/>
      <c r="U2" s="126"/>
      <c r="V2" s="126"/>
      <c r="W2" s="126"/>
      <c r="X2" s="126"/>
      <c r="Y2" s="126"/>
      <c r="Z2" s="126"/>
      <c r="AA2" s="126"/>
      <c r="AB2" s="126"/>
      <c r="AC2" s="126"/>
      <c r="AD2" s="126"/>
      <c r="AE2" s="126"/>
      <c r="AF2" s="263"/>
    </row>
    <row r="3" spans="1:32" s="30" customFormat="1" ht="15" customHeight="1">
      <c r="A3" s="261" t="s">
        <v>71</v>
      </c>
      <c r="B3" s="86"/>
      <c r="C3" s="260"/>
      <c r="D3" s="262"/>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263"/>
    </row>
    <row r="4" spans="1:32" s="41" customFormat="1" ht="15" customHeight="1">
      <c r="A4" s="264" t="s">
        <v>44</v>
      </c>
      <c r="B4" s="265">
        <v>1</v>
      </c>
      <c r="C4" s="265">
        <v>2</v>
      </c>
      <c r="D4" s="265">
        <v>3</v>
      </c>
      <c r="E4" s="265">
        <v>4</v>
      </c>
      <c r="F4" s="265">
        <v>5</v>
      </c>
      <c r="G4" s="265">
        <v>6</v>
      </c>
      <c r="H4" s="265">
        <v>7</v>
      </c>
      <c r="I4" s="265">
        <v>8</v>
      </c>
      <c r="J4" s="265">
        <v>9</v>
      </c>
      <c r="K4" s="265">
        <v>10</v>
      </c>
      <c r="L4" s="265">
        <v>11</v>
      </c>
      <c r="M4" s="265">
        <v>12</v>
      </c>
      <c r="N4" s="265">
        <v>13</v>
      </c>
      <c r="O4" s="265">
        <v>14</v>
      </c>
      <c r="P4" s="265">
        <v>15</v>
      </c>
      <c r="Q4" s="265">
        <v>16</v>
      </c>
      <c r="R4" s="265">
        <v>17</v>
      </c>
      <c r="S4" s="265">
        <v>18</v>
      </c>
      <c r="T4" s="265">
        <v>19</v>
      </c>
      <c r="U4" s="265">
        <v>20</v>
      </c>
      <c r="V4" s="265">
        <v>21</v>
      </c>
      <c r="W4" s="265">
        <v>22</v>
      </c>
      <c r="X4" s="265">
        <v>23</v>
      </c>
      <c r="Y4" s="265">
        <v>24</v>
      </c>
      <c r="Z4" s="265">
        <v>25</v>
      </c>
      <c r="AA4" s="265">
        <v>26</v>
      </c>
      <c r="AB4" s="265">
        <v>27</v>
      </c>
      <c r="AC4" s="265">
        <v>28</v>
      </c>
      <c r="AD4" s="265">
        <v>29</v>
      </c>
      <c r="AE4" s="265">
        <v>30</v>
      </c>
      <c r="AF4" s="266"/>
    </row>
    <row r="5" spans="1:32" s="30" customFormat="1" ht="15" customHeight="1">
      <c r="A5" s="106"/>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3"/>
    </row>
    <row r="6" spans="1:32" s="30" customFormat="1" ht="15" customHeight="1">
      <c r="A6" s="261" t="s">
        <v>72</v>
      </c>
      <c r="B6" s="86"/>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263"/>
    </row>
    <row r="7" spans="1:32" s="30" customFormat="1" ht="15" customHeight="1">
      <c r="A7" s="231" t="s">
        <v>224</v>
      </c>
      <c r="B7" s="268">
        <f>ROUND(IF('Financing Sources'!$B$42&lt;B4,0,B67),0)</f>
        <v>0</v>
      </c>
      <c r="C7" s="268">
        <f>ROUND(IF('Financing Sources'!$B$42&lt;C4,0,C67),0)</f>
        <v>0</v>
      </c>
      <c r="D7" s="268">
        <f>ROUND(IF('Financing Sources'!$B$42&lt;D4,0,D67),0)</f>
        <v>0</v>
      </c>
      <c r="E7" s="268">
        <f>ROUND(IF('Financing Sources'!$B$42&lt;E4,0,E67),0)</f>
        <v>0</v>
      </c>
      <c r="F7" s="268">
        <f>ROUND(IF('Financing Sources'!$B$42&lt;F4,0,F67),0)</f>
        <v>0</v>
      </c>
      <c r="G7" s="268">
        <f>ROUND(IF('Financing Sources'!$B$42&lt;G4,0,G67),0)</f>
        <v>0</v>
      </c>
      <c r="H7" s="268">
        <f>ROUND(IF('Financing Sources'!$B$42&lt;H4,0,H67),0)</f>
        <v>0</v>
      </c>
      <c r="I7" s="268">
        <f>ROUND(IF('Financing Sources'!$B$42&lt;I4,0,I67),0)</f>
        <v>0</v>
      </c>
      <c r="J7" s="268">
        <f>ROUND(IF('Financing Sources'!$B$42&lt;J4,0,J67),0)</f>
        <v>0</v>
      </c>
      <c r="K7" s="268">
        <f>ROUND(IF('Financing Sources'!$B$42&lt;K4,0,K67),0)</f>
        <v>0</v>
      </c>
      <c r="L7" s="268">
        <f>ROUND(IF('Financing Sources'!$B$42&lt;L4,0,L67),0)</f>
        <v>0</v>
      </c>
      <c r="M7" s="268">
        <f>ROUND(IF('Financing Sources'!$B$42&lt;M4,0,M67),0)</f>
        <v>0</v>
      </c>
      <c r="N7" s="268">
        <f>ROUND(IF('Financing Sources'!$B$42&lt;N4,0,N67),0)</f>
        <v>0</v>
      </c>
      <c r="O7" s="268">
        <f>ROUND(IF('Financing Sources'!$B$42&lt;O4,0,O67),0)</f>
        <v>0</v>
      </c>
      <c r="P7" s="268">
        <f>ROUND(IF('Financing Sources'!$B$42&lt;P4,0,P67),0)</f>
        <v>0</v>
      </c>
      <c r="Q7" s="268">
        <f>ROUND(IF('Financing Sources'!$B$42&lt;Q4,0,Q67),0)</f>
        <v>0</v>
      </c>
      <c r="R7" s="268">
        <f>ROUND(IF('Financing Sources'!$B$42&lt;R4,0,R67),0)</f>
        <v>0</v>
      </c>
      <c r="S7" s="268">
        <f>ROUND(IF('Financing Sources'!$B$42&lt;S4,0,S67),0)</f>
        <v>0</v>
      </c>
      <c r="T7" s="268">
        <f>ROUND(IF('Financing Sources'!$B$42&lt;T4,0,T67),0)</f>
        <v>0</v>
      </c>
      <c r="U7" s="268">
        <f>ROUND(IF('Financing Sources'!$B$42&lt;U4,0,U67),0)</f>
        <v>0</v>
      </c>
      <c r="V7" s="268">
        <f>ROUND(IF('Financing Sources'!$B$42&lt;V4,0,V67),0)</f>
        <v>0</v>
      </c>
      <c r="W7" s="268">
        <f>ROUND(IF('Financing Sources'!$B$42&lt;W4,0,W67),0)</f>
        <v>0</v>
      </c>
      <c r="X7" s="268">
        <f>ROUND(IF('Financing Sources'!$B$42&lt;X4,0,X67),0)</f>
        <v>0</v>
      </c>
      <c r="Y7" s="268">
        <f>ROUND(IF('Financing Sources'!$B$42&lt;Y4,0,Y67),0)</f>
        <v>0</v>
      </c>
      <c r="Z7" s="268">
        <f>ROUND(IF('Financing Sources'!$B$42&lt;Z4,0,Z67),0)</f>
        <v>0</v>
      </c>
      <c r="AA7" s="268">
        <f>ROUND(IF('Financing Sources'!$B$42&lt;AA4,0,AA67),0)</f>
        <v>0</v>
      </c>
      <c r="AB7" s="268">
        <f>ROUND(IF('Financing Sources'!$B$42&lt;AB4,0,AB67),0)</f>
        <v>0</v>
      </c>
      <c r="AC7" s="268">
        <f>ROUND(IF('Financing Sources'!$B$42&lt;AC4,0,AC67),0)</f>
        <v>0</v>
      </c>
      <c r="AD7" s="268">
        <f>ROUND(IF('Financing Sources'!$B$42&lt;AD4,0,AD67),0)</f>
        <v>0</v>
      </c>
      <c r="AE7" s="269">
        <f>ROUND(IF('Financing Sources'!$B$42&lt;AE4,0,AE67),0)</f>
        <v>0</v>
      </c>
      <c r="AF7" s="263"/>
    </row>
    <row r="8" spans="1:32" s="30" customFormat="1" ht="15" customHeight="1">
      <c r="A8" s="234" t="s">
        <v>2</v>
      </c>
      <c r="B8" s="270">
        <f>ROUND(IF('Financing Sources'!$B$42&lt;B4,0,B68),0)</f>
        <v>0</v>
      </c>
      <c r="C8" s="270">
        <f>ROUND(IF('Financing Sources'!$B$42&lt;C4,0,C68),0)</f>
        <v>0</v>
      </c>
      <c r="D8" s="270">
        <f>ROUND(IF('Financing Sources'!$B$42&lt;D4,0,D68),0)</f>
        <v>0</v>
      </c>
      <c r="E8" s="270">
        <f>ROUND(IF('Financing Sources'!$B$42&lt;E4,0,E68),0)</f>
        <v>0</v>
      </c>
      <c r="F8" s="270">
        <f>ROUND(IF('Financing Sources'!$B$42&lt;F4,0,F68),0)</f>
        <v>0</v>
      </c>
      <c r="G8" s="270">
        <f>ROUND(IF('Financing Sources'!$B$42&lt;G4,0,G68),0)</f>
        <v>0</v>
      </c>
      <c r="H8" s="270">
        <f>ROUND(IF('Financing Sources'!$B$42&lt;H4,0,H68),0)</f>
        <v>0</v>
      </c>
      <c r="I8" s="270">
        <f>ROUND(IF('Financing Sources'!$B$42&lt;I4,0,I68),0)</f>
        <v>0</v>
      </c>
      <c r="J8" s="270">
        <f>ROUND(IF('Financing Sources'!$B$42&lt;J4,0,J68),0)</f>
        <v>0</v>
      </c>
      <c r="K8" s="270">
        <f>ROUND(IF('Financing Sources'!$B$42&lt;K4,0,K68),0)</f>
        <v>0</v>
      </c>
      <c r="L8" s="270">
        <f>ROUND(IF('Financing Sources'!$B$42&lt;L4,0,L68),0)</f>
        <v>0</v>
      </c>
      <c r="M8" s="270">
        <f>ROUND(IF('Financing Sources'!$B$42&lt;M4,0,M68),0)</f>
        <v>0</v>
      </c>
      <c r="N8" s="270">
        <f>ROUND(IF('Financing Sources'!$B$42&lt;N4,0,N68),0)</f>
        <v>0</v>
      </c>
      <c r="O8" s="270">
        <f>ROUND(IF('Financing Sources'!$B$42&lt;O4,0,O68),0)</f>
        <v>0</v>
      </c>
      <c r="P8" s="270">
        <f>ROUND(IF('Financing Sources'!$B$42&lt;P4,0,P68),0)</f>
        <v>0</v>
      </c>
      <c r="Q8" s="270">
        <f>ROUND(IF('Financing Sources'!$B$42&lt;Q4,0,Q68),0)</f>
        <v>0</v>
      </c>
      <c r="R8" s="270">
        <f>ROUND(IF('Financing Sources'!$B$42&lt;R4,0,R68),0)</f>
        <v>0</v>
      </c>
      <c r="S8" s="270">
        <f>ROUND(IF('Financing Sources'!$B$42&lt;S4,0,S68),0)</f>
        <v>0</v>
      </c>
      <c r="T8" s="270">
        <f>ROUND(IF('Financing Sources'!$B$42&lt;T4,0,T68),0)</f>
        <v>0</v>
      </c>
      <c r="U8" s="270">
        <f>ROUND(IF('Financing Sources'!$B$42&lt;U4,0,U68),0)</f>
        <v>0</v>
      </c>
      <c r="V8" s="270">
        <f>ROUND(IF('Financing Sources'!$B$42&lt;V4,0,V68),0)</f>
        <v>0</v>
      </c>
      <c r="W8" s="270">
        <f>ROUND(IF('Financing Sources'!$B$42&lt;W4,0,W68),0)</f>
        <v>0</v>
      </c>
      <c r="X8" s="270">
        <f>ROUND(IF('Financing Sources'!$B$42&lt;X4,0,X68),0)</f>
        <v>0</v>
      </c>
      <c r="Y8" s="270">
        <f>ROUND(IF('Financing Sources'!$B$42&lt;Y4,0,Y68),0)</f>
        <v>0</v>
      </c>
      <c r="Z8" s="270">
        <f>ROUND(IF('Financing Sources'!$B$42&lt;Z4,0,Z68),0)</f>
        <v>0</v>
      </c>
      <c r="AA8" s="270">
        <f>ROUND(IF('Financing Sources'!$B$42&lt;AA4,0,AA68),0)</f>
        <v>0</v>
      </c>
      <c r="AB8" s="270">
        <f>ROUND(IF('Financing Sources'!$B$42&lt;AB4,0,AB68),0)</f>
        <v>0</v>
      </c>
      <c r="AC8" s="270">
        <f>ROUND(IF('Financing Sources'!$B$42&lt;AC4,0,AC68),0)</f>
        <v>0</v>
      </c>
      <c r="AD8" s="270">
        <f>ROUND(IF('Financing Sources'!$B$42&lt;AD4,0,AD68),0)</f>
        <v>0</v>
      </c>
      <c r="AE8" s="271">
        <f>ROUND(IF('Financing Sources'!$B$42&lt;AE4,0,AE68),0)</f>
        <v>0</v>
      </c>
      <c r="AF8" s="263"/>
    </row>
    <row r="9" spans="1:32" s="30" customFormat="1" ht="15" customHeight="1">
      <c r="A9" s="234" t="str">
        <f>CONCATENATE(Requirements!D39," Affordable Rents")</f>
        <v>"Other" Affordable Rents</v>
      </c>
      <c r="B9" s="270">
        <f>ROUND(IF('Financing Sources'!$B$42&lt;B4,0,B71),0)</f>
        <v>0</v>
      </c>
      <c r="C9" s="270">
        <f>ROUND(IF('Financing Sources'!$B$42&lt;C4,0,C71),0)</f>
        <v>0</v>
      </c>
      <c r="D9" s="270">
        <f>ROUND(IF('Financing Sources'!$B$42&lt;D4,0,D71),0)</f>
        <v>0</v>
      </c>
      <c r="E9" s="270">
        <f>ROUND(IF('Financing Sources'!$B$42&lt;E4,0,E71),0)</f>
        <v>0</v>
      </c>
      <c r="F9" s="270">
        <f>ROUND(IF('Financing Sources'!$B$42&lt;F4,0,F71),0)</f>
        <v>0</v>
      </c>
      <c r="G9" s="270">
        <f>ROUND(IF('Financing Sources'!$B$42&lt;G4,0,G71),0)</f>
        <v>0</v>
      </c>
      <c r="H9" s="270">
        <f>ROUND(IF('Financing Sources'!$B$42&lt;H4,0,H71),0)</f>
        <v>0</v>
      </c>
      <c r="I9" s="270">
        <f>ROUND(IF('Financing Sources'!$B$42&lt;I4,0,I71),0)</f>
        <v>0</v>
      </c>
      <c r="J9" s="270">
        <f>ROUND(IF('Financing Sources'!$B$42&lt;J4,0,J71),0)</f>
        <v>0</v>
      </c>
      <c r="K9" s="270">
        <f>ROUND(IF('Financing Sources'!$B$42&lt;K4,0,K71),0)</f>
        <v>0</v>
      </c>
      <c r="L9" s="270">
        <f>ROUND(IF('Financing Sources'!$B$42&lt;L4,0,L71),0)</f>
        <v>0</v>
      </c>
      <c r="M9" s="270">
        <f>ROUND(IF('Financing Sources'!$B$42&lt;M4,0,M71),0)</f>
        <v>0</v>
      </c>
      <c r="N9" s="270">
        <f>ROUND(IF('Financing Sources'!$B$42&lt;N4,0,N71),0)</f>
        <v>0</v>
      </c>
      <c r="O9" s="270">
        <f>ROUND(IF('Financing Sources'!$B$42&lt;O4,0,O71),0)</f>
        <v>0</v>
      </c>
      <c r="P9" s="270">
        <f>ROUND(IF('Financing Sources'!$B$42&lt;P4,0,P71),0)</f>
        <v>0</v>
      </c>
      <c r="Q9" s="270">
        <f>ROUND(IF('Financing Sources'!$B$42&lt;Q4,0,Q71),0)</f>
        <v>0</v>
      </c>
      <c r="R9" s="270">
        <f>ROUND(IF('Financing Sources'!$B$42&lt;R4,0,R71),0)</f>
        <v>0</v>
      </c>
      <c r="S9" s="270">
        <f>ROUND(IF('Financing Sources'!$B$42&lt;S4,0,S71),0)</f>
        <v>0</v>
      </c>
      <c r="T9" s="270">
        <f>ROUND(IF('Financing Sources'!$B$42&lt;T4,0,T71),0)</f>
        <v>0</v>
      </c>
      <c r="U9" s="270">
        <f>ROUND(IF('Financing Sources'!$B$42&lt;U4,0,U71),0)</f>
        <v>0</v>
      </c>
      <c r="V9" s="270">
        <f>ROUND(IF('Financing Sources'!$B$42&lt;V4,0,V71),0)</f>
        <v>0</v>
      </c>
      <c r="W9" s="270">
        <f>ROUND(IF('Financing Sources'!$B$42&lt;W4,0,W71),0)</f>
        <v>0</v>
      </c>
      <c r="X9" s="270">
        <f>ROUND(IF('Financing Sources'!$B$42&lt;X4,0,X71),0)</f>
        <v>0</v>
      </c>
      <c r="Y9" s="270">
        <f>ROUND(IF('Financing Sources'!$B$42&lt;Y4,0,Y71),0)</f>
        <v>0</v>
      </c>
      <c r="Z9" s="270">
        <f>ROUND(IF('Financing Sources'!$B$42&lt;Z4,0,Z71),0)</f>
        <v>0</v>
      </c>
      <c r="AA9" s="270">
        <f>ROUND(IF('Financing Sources'!$B$42&lt;AA4,0,AA71),0)</f>
        <v>0</v>
      </c>
      <c r="AB9" s="270">
        <f>ROUND(IF('Financing Sources'!$B$42&lt;AB4,0,AB71),0)</f>
        <v>0</v>
      </c>
      <c r="AC9" s="270">
        <f>ROUND(IF('Financing Sources'!$B$42&lt;AC4,0,AC71),0)</f>
        <v>0</v>
      </c>
      <c r="AD9" s="270">
        <f>ROUND(IF('Financing Sources'!$B$42&lt;AD4,0,AD71),0)</f>
        <v>0</v>
      </c>
      <c r="AE9" s="271">
        <f>ROUND(IF('Financing Sources'!$B$42&lt;AE4,0,AE71),0)</f>
        <v>0</v>
      </c>
      <c r="AF9" s="263"/>
    </row>
    <row r="10" spans="1:32" s="41" customFormat="1" ht="15" customHeight="1">
      <c r="A10" s="228" t="s">
        <v>73</v>
      </c>
      <c r="B10" s="272">
        <f>SUM(B7:B9)</f>
        <v>0</v>
      </c>
      <c r="C10" s="272">
        <f>IF(C4&gt;'Financing Sources'!$B$42,0,SUM(C7:C9))</f>
        <v>0</v>
      </c>
      <c r="D10" s="272">
        <f>IF(D4&gt;'Financing Sources'!$B$42,0,SUM(D7:D9))</f>
        <v>0</v>
      </c>
      <c r="E10" s="272">
        <f>IF(E4&gt;'Financing Sources'!$B$42,0,SUM(E7:E9))</f>
        <v>0</v>
      </c>
      <c r="F10" s="272">
        <f>IF(F4&gt;'Financing Sources'!$B$42,0,SUM(F7:F9))</f>
        <v>0</v>
      </c>
      <c r="G10" s="272">
        <f>IF(G4&gt;'Financing Sources'!$B$42,0,SUM(G7:G9))</f>
        <v>0</v>
      </c>
      <c r="H10" s="272">
        <f>IF(H4&gt;'Financing Sources'!$B$42,0,SUM(H7:H9))</f>
        <v>0</v>
      </c>
      <c r="I10" s="272">
        <f>IF(I4&gt;'Financing Sources'!$B$42,0,SUM(I7:I9))</f>
        <v>0</v>
      </c>
      <c r="J10" s="272">
        <f>IF(J4&gt;'Financing Sources'!$B$42,0,SUM(J7:J9))</f>
        <v>0</v>
      </c>
      <c r="K10" s="272">
        <f>IF(K4&gt;'Financing Sources'!$B$42,0,SUM(K7:K9))</f>
        <v>0</v>
      </c>
      <c r="L10" s="272">
        <f>IF(L4&gt;'Financing Sources'!$B$42,0,SUM(L7:L9))</f>
        <v>0</v>
      </c>
      <c r="M10" s="272">
        <f>IF(M4&gt;'Financing Sources'!$B$42,0,SUM(M7:M9))</f>
        <v>0</v>
      </c>
      <c r="N10" s="272">
        <f>IF(N4&gt;'Financing Sources'!$B$42,0,SUM(N7:N9))</f>
        <v>0</v>
      </c>
      <c r="O10" s="272">
        <f>IF(O4&gt;'Financing Sources'!$B$42,0,SUM(O7:O9))</f>
        <v>0</v>
      </c>
      <c r="P10" s="272">
        <f>IF(P4&gt;'Financing Sources'!$B$42,0,SUM(P7:P9))</f>
        <v>0</v>
      </c>
      <c r="Q10" s="272">
        <f>IF(Q4&gt;'Financing Sources'!$B$42,0,SUM(Q7:Q9))</f>
        <v>0</v>
      </c>
      <c r="R10" s="272">
        <f>IF(R4&gt;'Financing Sources'!$B$42,0,SUM(R7:R9))</f>
        <v>0</v>
      </c>
      <c r="S10" s="272">
        <f>IF(S4&gt;'Financing Sources'!$B$42,0,SUM(S7:S9))</f>
        <v>0</v>
      </c>
      <c r="T10" s="272">
        <f>IF(T4&gt;'Financing Sources'!$B$42,0,SUM(T7:T9))</f>
        <v>0</v>
      </c>
      <c r="U10" s="272">
        <f>IF(U4&gt;'Financing Sources'!$B$42,0,SUM(U7:U9))</f>
        <v>0</v>
      </c>
      <c r="V10" s="272">
        <f>IF(V4&gt;'Financing Sources'!$B$42,0,SUM(V7:V9))</f>
        <v>0</v>
      </c>
      <c r="W10" s="272">
        <f>IF(W4&gt;'Financing Sources'!$B$42,0,SUM(W7:W9))</f>
        <v>0</v>
      </c>
      <c r="X10" s="272">
        <f>IF(X4&gt;'Financing Sources'!$B$42,0,SUM(X7:X9))</f>
        <v>0</v>
      </c>
      <c r="Y10" s="272">
        <f>IF(Y4&gt;'Financing Sources'!$B$42,0,SUM(Y7:Y9))</f>
        <v>0</v>
      </c>
      <c r="Z10" s="272">
        <f>IF(Z4&gt;'Financing Sources'!$B$42,0,SUM(Z7:Z9))</f>
        <v>0</v>
      </c>
      <c r="AA10" s="272">
        <f>IF(AA4&gt;'Financing Sources'!$B$42,0,SUM(AA7:AA9))</f>
        <v>0</v>
      </c>
      <c r="AB10" s="272">
        <f>IF(AB4&gt;'Financing Sources'!$B$42,0,SUM(AB7:AB9))</f>
        <v>0</v>
      </c>
      <c r="AC10" s="272">
        <f>IF(AC4&gt;'Financing Sources'!$B$42,0,SUM(AC7:AC9))</f>
        <v>0</v>
      </c>
      <c r="AD10" s="272">
        <f>IF(AD4&gt;'Financing Sources'!$B$42,0,SUM(AD7:AD9))</f>
        <v>0</v>
      </c>
      <c r="AE10" s="273">
        <f>IF(AE4&gt;'Financing Sources'!$B$42,0,SUM(AE7:AE9))</f>
        <v>0</v>
      </c>
      <c r="AF10" s="266"/>
    </row>
    <row r="11" spans="1:32" s="30" customFormat="1" ht="15" customHeight="1">
      <c r="A11" s="106"/>
      <c r="B11" s="92"/>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63"/>
    </row>
    <row r="12" spans="1:32" s="30" customFormat="1" ht="15" customHeight="1">
      <c r="A12" s="261" t="s">
        <v>37</v>
      </c>
      <c r="B12" s="86"/>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63"/>
    </row>
    <row r="13" spans="1:32" s="30" customFormat="1" ht="15" customHeight="1">
      <c r="A13" s="275" t="s">
        <v>4</v>
      </c>
      <c r="B13" s="276">
        <f>ROUND(-B78,0)</f>
        <v>0</v>
      </c>
      <c r="C13" s="276">
        <f>ROUND(-C78,0)</f>
        <v>0</v>
      </c>
      <c r="D13" s="276">
        <f>ROUND(-D78,0)</f>
        <v>0</v>
      </c>
      <c r="E13" s="276">
        <f aca="true" t="shared" si="0" ref="E13:AE13">ROUND(-E78,0)</f>
        <v>0</v>
      </c>
      <c r="F13" s="276">
        <f t="shared" si="0"/>
        <v>0</v>
      </c>
      <c r="G13" s="276">
        <f t="shared" si="0"/>
        <v>0</v>
      </c>
      <c r="H13" s="276">
        <f t="shared" si="0"/>
        <v>0</v>
      </c>
      <c r="I13" s="276">
        <f t="shared" si="0"/>
        <v>0</v>
      </c>
      <c r="J13" s="276">
        <f t="shared" si="0"/>
        <v>0</v>
      </c>
      <c r="K13" s="276">
        <f t="shared" si="0"/>
        <v>0</v>
      </c>
      <c r="L13" s="276">
        <f t="shared" si="0"/>
        <v>0</v>
      </c>
      <c r="M13" s="276">
        <f t="shared" si="0"/>
        <v>0</v>
      </c>
      <c r="N13" s="276">
        <f t="shared" si="0"/>
        <v>0</v>
      </c>
      <c r="O13" s="276">
        <f t="shared" si="0"/>
        <v>0</v>
      </c>
      <c r="P13" s="276">
        <f t="shared" si="0"/>
        <v>0</v>
      </c>
      <c r="Q13" s="276">
        <f t="shared" si="0"/>
        <v>0</v>
      </c>
      <c r="R13" s="276">
        <f t="shared" si="0"/>
        <v>0</v>
      </c>
      <c r="S13" s="276">
        <f t="shared" si="0"/>
        <v>0</v>
      </c>
      <c r="T13" s="276">
        <f t="shared" si="0"/>
        <v>0</v>
      </c>
      <c r="U13" s="276">
        <f t="shared" si="0"/>
        <v>0</v>
      </c>
      <c r="V13" s="276">
        <f t="shared" si="0"/>
        <v>0</v>
      </c>
      <c r="W13" s="276">
        <f t="shared" si="0"/>
        <v>0</v>
      </c>
      <c r="X13" s="276">
        <f t="shared" si="0"/>
        <v>0</v>
      </c>
      <c r="Y13" s="276">
        <f t="shared" si="0"/>
        <v>0</v>
      </c>
      <c r="Z13" s="276">
        <f t="shared" si="0"/>
        <v>0</v>
      </c>
      <c r="AA13" s="276">
        <f t="shared" si="0"/>
        <v>0</v>
      </c>
      <c r="AB13" s="276">
        <f t="shared" si="0"/>
        <v>0</v>
      </c>
      <c r="AC13" s="276">
        <f t="shared" si="0"/>
        <v>0</v>
      </c>
      <c r="AD13" s="276">
        <f t="shared" si="0"/>
        <v>0</v>
      </c>
      <c r="AE13" s="277">
        <f t="shared" si="0"/>
        <v>0</v>
      </c>
      <c r="AF13" s="263"/>
    </row>
    <row r="14" spans="1:32" s="30" customFormat="1" ht="15" customHeight="1">
      <c r="A14" s="234" t="s">
        <v>68</v>
      </c>
      <c r="B14" s="270">
        <f>ROUND(IF('Financing Sources'!$B$42&lt;B4,0,B73),0)</f>
        <v>0</v>
      </c>
      <c r="C14" s="270">
        <f>ROUND(IF('Financing Sources'!$B$42&lt;C4,0,C73),0)</f>
        <v>0</v>
      </c>
      <c r="D14" s="270">
        <f>ROUND(IF('Financing Sources'!$B$42&lt;D4,0,D73),0)</f>
        <v>0</v>
      </c>
      <c r="E14" s="270">
        <f>ROUND(IF('Financing Sources'!$B$42&lt;E4,0,E73),0)</f>
        <v>0</v>
      </c>
      <c r="F14" s="270">
        <f>ROUND(IF('Financing Sources'!$B$42&lt;F4,0,F73),0)</f>
        <v>0</v>
      </c>
      <c r="G14" s="270">
        <f>ROUND(IF('Financing Sources'!$B$42&lt;G4,0,G73),0)</f>
        <v>0</v>
      </c>
      <c r="H14" s="270">
        <f>ROUND(IF('Financing Sources'!$B$42&lt;H4,0,H73),0)</f>
        <v>0</v>
      </c>
      <c r="I14" s="270">
        <f>ROUND(IF('Financing Sources'!$B$42&lt;I4,0,I73),0)</f>
        <v>0</v>
      </c>
      <c r="J14" s="270">
        <f>ROUND(IF('Financing Sources'!$B$42&lt;J4,0,J73),0)</f>
        <v>0</v>
      </c>
      <c r="K14" s="270">
        <f>ROUND(IF('Financing Sources'!$B$42&lt;K4,0,K73),0)</f>
        <v>0</v>
      </c>
      <c r="L14" s="270">
        <f>ROUND(IF('Financing Sources'!$B$42&lt;L4,0,L73),0)</f>
        <v>0</v>
      </c>
      <c r="M14" s="270">
        <f>ROUND(IF('Financing Sources'!$B$42&lt;M4,0,M73),0)</f>
        <v>0</v>
      </c>
      <c r="N14" s="270">
        <f>ROUND(IF('Financing Sources'!$B$42&lt;N4,0,N73),0)</f>
        <v>0</v>
      </c>
      <c r="O14" s="270">
        <f>ROUND(IF('Financing Sources'!$B$42&lt;O4,0,O73),0)</f>
        <v>0</v>
      </c>
      <c r="P14" s="270">
        <f>ROUND(IF('Financing Sources'!$B$42&lt;P4,0,P73),0)</f>
        <v>0</v>
      </c>
      <c r="Q14" s="270">
        <f>ROUND(IF('Financing Sources'!$B$42&lt;Q4,0,Q73),0)</f>
        <v>0</v>
      </c>
      <c r="R14" s="270">
        <f>ROUND(IF('Financing Sources'!$B$42&lt;R4,0,R73),0)</f>
        <v>0</v>
      </c>
      <c r="S14" s="270">
        <f>ROUND(IF('Financing Sources'!$B$42&lt;S4,0,S73),0)</f>
        <v>0</v>
      </c>
      <c r="T14" s="270">
        <f>ROUND(IF('Financing Sources'!$B$42&lt;T4,0,T73),0)</f>
        <v>0</v>
      </c>
      <c r="U14" s="270">
        <f>ROUND(IF('Financing Sources'!$B$42&lt;U4,0,U73),0)</f>
        <v>0</v>
      </c>
      <c r="V14" s="270">
        <f>ROUND(IF('Financing Sources'!$B$42&lt;V4,0,V73),0)</f>
        <v>0</v>
      </c>
      <c r="W14" s="270">
        <f>ROUND(IF('Financing Sources'!$B$42&lt;W4,0,W73),0)</f>
        <v>0</v>
      </c>
      <c r="X14" s="270">
        <f>ROUND(IF('Financing Sources'!$B$42&lt;X4,0,X73),0)</f>
        <v>0</v>
      </c>
      <c r="Y14" s="270">
        <f>ROUND(IF('Financing Sources'!$B$42&lt;Y4,0,Y73),0)</f>
        <v>0</v>
      </c>
      <c r="Z14" s="270">
        <f>ROUND(IF('Financing Sources'!$B$42&lt;Z4,0,Z73),0)</f>
        <v>0</v>
      </c>
      <c r="AA14" s="270">
        <f>ROUND(IF('Financing Sources'!$B$42&lt;AA4,0,AA73),0)</f>
        <v>0</v>
      </c>
      <c r="AB14" s="270">
        <f>ROUND(IF('Financing Sources'!$B$42&lt;AB4,0,AB73),0)</f>
        <v>0</v>
      </c>
      <c r="AC14" s="270">
        <f>ROUND(IF('Financing Sources'!$B$42&lt;AC4,0,AC73),0)</f>
        <v>0</v>
      </c>
      <c r="AD14" s="270">
        <f>ROUND(IF('Financing Sources'!$B$42&lt;AD4,0,AD73),0)</f>
        <v>0</v>
      </c>
      <c r="AE14" s="271">
        <f>ROUND(IF('Financing Sources'!$B$42&lt;AE4,0,AE73),0)</f>
        <v>0</v>
      </c>
      <c r="AF14" s="263"/>
    </row>
    <row r="15" spans="1:32" s="41" customFormat="1" ht="15" customHeight="1">
      <c r="A15" s="278" t="s">
        <v>38</v>
      </c>
      <c r="B15" s="279">
        <f aca="true" t="shared" si="1" ref="B15:AE15">B10+B13+B14</f>
        <v>0</v>
      </c>
      <c r="C15" s="279">
        <f t="shared" si="1"/>
        <v>0</v>
      </c>
      <c r="D15" s="279">
        <f t="shared" si="1"/>
        <v>0</v>
      </c>
      <c r="E15" s="279">
        <f t="shared" si="1"/>
        <v>0</v>
      </c>
      <c r="F15" s="279">
        <f t="shared" si="1"/>
        <v>0</v>
      </c>
      <c r="G15" s="279">
        <f t="shared" si="1"/>
        <v>0</v>
      </c>
      <c r="H15" s="279">
        <f t="shared" si="1"/>
        <v>0</v>
      </c>
      <c r="I15" s="279">
        <f t="shared" si="1"/>
        <v>0</v>
      </c>
      <c r="J15" s="279">
        <f t="shared" si="1"/>
        <v>0</v>
      </c>
      <c r="K15" s="279">
        <f t="shared" si="1"/>
        <v>0</v>
      </c>
      <c r="L15" s="279">
        <f t="shared" si="1"/>
        <v>0</v>
      </c>
      <c r="M15" s="279">
        <f t="shared" si="1"/>
        <v>0</v>
      </c>
      <c r="N15" s="279">
        <f t="shared" si="1"/>
        <v>0</v>
      </c>
      <c r="O15" s="279">
        <f t="shared" si="1"/>
        <v>0</v>
      </c>
      <c r="P15" s="279">
        <f t="shared" si="1"/>
        <v>0</v>
      </c>
      <c r="Q15" s="279">
        <f t="shared" si="1"/>
        <v>0</v>
      </c>
      <c r="R15" s="279">
        <f t="shared" si="1"/>
        <v>0</v>
      </c>
      <c r="S15" s="279">
        <f t="shared" si="1"/>
        <v>0</v>
      </c>
      <c r="T15" s="279">
        <f t="shared" si="1"/>
        <v>0</v>
      </c>
      <c r="U15" s="279">
        <f t="shared" si="1"/>
        <v>0</v>
      </c>
      <c r="V15" s="279">
        <f t="shared" si="1"/>
        <v>0</v>
      </c>
      <c r="W15" s="279">
        <f t="shared" si="1"/>
        <v>0</v>
      </c>
      <c r="X15" s="279">
        <f t="shared" si="1"/>
        <v>0</v>
      </c>
      <c r="Y15" s="279">
        <f t="shared" si="1"/>
        <v>0</v>
      </c>
      <c r="Z15" s="279">
        <f t="shared" si="1"/>
        <v>0</v>
      </c>
      <c r="AA15" s="279">
        <f t="shared" si="1"/>
        <v>0</v>
      </c>
      <c r="AB15" s="279">
        <f t="shared" si="1"/>
        <v>0</v>
      </c>
      <c r="AC15" s="279">
        <f t="shared" si="1"/>
        <v>0</v>
      </c>
      <c r="AD15" s="279">
        <f t="shared" si="1"/>
        <v>0</v>
      </c>
      <c r="AE15" s="280">
        <f t="shared" si="1"/>
        <v>0</v>
      </c>
      <c r="AF15" s="266"/>
    </row>
    <row r="16" spans="1:32" s="30" customFormat="1" ht="15" customHeight="1">
      <c r="A16" s="106"/>
      <c r="B16" s="92"/>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63"/>
    </row>
    <row r="17" spans="1:32" s="30" customFormat="1" ht="15" customHeight="1">
      <c r="A17" s="261" t="s">
        <v>59</v>
      </c>
      <c r="B17" s="86"/>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63"/>
    </row>
    <row r="18" spans="1:32" s="30" customFormat="1" ht="15" customHeight="1">
      <c r="A18" s="281" t="s">
        <v>214</v>
      </c>
      <c r="B18" s="268">
        <f>ROUND(SUM('Operating Expenses'!B5:B13),0)</f>
        <v>0</v>
      </c>
      <c r="C18" s="268">
        <f>ROUND(IF(C$4&gt;'Financing Sources'!$B$42,0,B18*(1+'Operating Expenses'!$B$48)),0)</f>
        <v>0</v>
      </c>
      <c r="D18" s="268">
        <f>ROUND(IF(D$4&gt;'Financing Sources'!$B$42,0,C18*(1+'Operating Expenses'!$B$48)),0)</f>
        <v>0</v>
      </c>
      <c r="E18" s="268">
        <f>ROUND(IF(E$4&gt;'Financing Sources'!$B$42,0,D18*(1+'Operating Expenses'!$B$48)),0)</f>
        <v>0</v>
      </c>
      <c r="F18" s="268">
        <f>ROUND(IF(F$4&gt;'Financing Sources'!$B$42,0,E18*(1+'Operating Expenses'!$B$48)),0)</f>
        <v>0</v>
      </c>
      <c r="G18" s="268">
        <f>ROUND(IF(G$4&gt;'Financing Sources'!$B$42,0,F18*(1+'Operating Expenses'!$B$48)),0)</f>
        <v>0</v>
      </c>
      <c r="H18" s="268">
        <f>ROUND(IF(H$4&gt;'Financing Sources'!$B$42,0,G18*(1+'Operating Expenses'!$B$48)),0)</f>
        <v>0</v>
      </c>
      <c r="I18" s="268">
        <f>ROUND(IF(I$4&gt;'Financing Sources'!$B$42,0,H18*(1+'Operating Expenses'!$B$48)),0)</f>
        <v>0</v>
      </c>
      <c r="J18" s="268">
        <f>ROUND(IF(J$4&gt;'Financing Sources'!$B$42,0,I18*(1+'Operating Expenses'!$B$48)),0)</f>
        <v>0</v>
      </c>
      <c r="K18" s="268">
        <f>ROUND(IF(K$4&gt;'Financing Sources'!$B$42,0,J18*(1+'Operating Expenses'!$B$48)),0)</f>
        <v>0</v>
      </c>
      <c r="L18" s="268">
        <f>ROUND(IF(L$4&gt;'Financing Sources'!$B$42,0,K18*(1+'Operating Expenses'!$B$48)),0)</f>
        <v>0</v>
      </c>
      <c r="M18" s="268">
        <f>ROUND(IF(M$4&gt;'Financing Sources'!$B$42,0,L18*(1+'Operating Expenses'!$B$48)),0)</f>
        <v>0</v>
      </c>
      <c r="N18" s="268">
        <f>ROUND(IF(N$4&gt;'Financing Sources'!$B$42,0,M18*(1+'Operating Expenses'!$B$48)),0)</f>
        <v>0</v>
      </c>
      <c r="O18" s="268">
        <f>ROUND(IF(O$4&gt;'Financing Sources'!$B$42,0,N18*(1+'Operating Expenses'!$B$48)),0)</f>
        <v>0</v>
      </c>
      <c r="P18" s="268">
        <f>ROUND(IF(P$4&gt;'Financing Sources'!$B$42,0,O18*(1+'Operating Expenses'!$B$48)),0)</f>
        <v>0</v>
      </c>
      <c r="Q18" s="268">
        <f>ROUND(IF(Q$4&gt;'Financing Sources'!$B$42,0,P18*(1+'Operating Expenses'!$B$48)),0)</f>
        <v>0</v>
      </c>
      <c r="R18" s="268">
        <f>ROUND(IF(R$4&gt;'Financing Sources'!$B$42,0,Q18*(1+'Operating Expenses'!$B$48)),0)</f>
        <v>0</v>
      </c>
      <c r="S18" s="268">
        <f>ROUND(IF(S$4&gt;'Financing Sources'!$B$42,0,R18*(1+'Operating Expenses'!$B$48)),0)</f>
        <v>0</v>
      </c>
      <c r="T18" s="268">
        <f>ROUND(IF(T$4&gt;'Financing Sources'!$B$42,0,S18*(1+'Operating Expenses'!$B$48)),0)</f>
        <v>0</v>
      </c>
      <c r="U18" s="268">
        <f>ROUND(IF(U$4&gt;'Financing Sources'!$B$42,0,T18*(1+'Operating Expenses'!$B$48)),0)</f>
        <v>0</v>
      </c>
      <c r="V18" s="268">
        <f>ROUND(IF(V$4&gt;'Financing Sources'!$B$42,0,U18*(1+'Operating Expenses'!$B$48)),0)</f>
        <v>0</v>
      </c>
      <c r="W18" s="268">
        <f>ROUND(IF(W$4&gt;'Financing Sources'!$B$42,0,V18*(1+'Operating Expenses'!$B$48)),0)</f>
        <v>0</v>
      </c>
      <c r="X18" s="268">
        <f>ROUND(IF(X$4&gt;'Financing Sources'!$B$42,0,W18*(1+'Operating Expenses'!$B$48)),0)</f>
        <v>0</v>
      </c>
      <c r="Y18" s="268">
        <f>ROUND(IF(Y$4&gt;'Financing Sources'!$B$42,0,X18*(1+'Operating Expenses'!$B$48)),0)</f>
        <v>0</v>
      </c>
      <c r="Z18" s="268">
        <f>ROUND(IF(Z$4&gt;'Financing Sources'!$B$42,0,Y18*(1+'Operating Expenses'!$B$48)),0)</f>
        <v>0</v>
      </c>
      <c r="AA18" s="268">
        <f>ROUND(IF(AA$4&gt;'Financing Sources'!$B$42,0,Z18*(1+'Operating Expenses'!$B$48)),0)</f>
        <v>0</v>
      </c>
      <c r="AB18" s="268">
        <f>ROUND(IF(AB$4&gt;'Financing Sources'!$B$42,0,AA18*(1+'Operating Expenses'!$B$48)),0)</f>
        <v>0</v>
      </c>
      <c r="AC18" s="268">
        <f>ROUND(IF(AC$4&gt;'Financing Sources'!$B$42,0,AB18*(1+'Operating Expenses'!$B$48)),0)</f>
        <v>0</v>
      </c>
      <c r="AD18" s="268">
        <f>ROUND(IF(AD$4&gt;'Financing Sources'!$B$42,0,AC18*(1+'Operating Expenses'!$B$48)),0)</f>
        <v>0</v>
      </c>
      <c r="AE18" s="269">
        <f>ROUND(IF(AE$4&gt;'Financing Sources'!$B$42,0,AD18*(1+'Operating Expenses'!$B$48)),0)</f>
        <v>0</v>
      </c>
      <c r="AF18" s="263"/>
    </row>
    <row r="19" spans="1:32" s="30" customFormat="1" ht="15" customHeight="1">
      <c r="A19" s="282" t="s">
        <v>297</v>
      </c>
      <c r="B19" s="270">
        <f>ROUND(SUM('Operating Expenses'!B15:B27),0)</f>
        <v>0</v>
      </c>
      <c r="C19" s="270">
        <f>ROUND(IF(C$4&gt;'Financing Sources'!$B$42,0,B19*(1+'Operating Expenses'!$B$48)),0)</f>
        <v>0</v>
      </c>
      <c r="D19" s="270">
        <f>ROUND(IF(D$4&gt;'Financing Sources'!$B$42,0,C19*(1+'Operating Expenses'!$B$48)),0)</f>
        <v>0</v>
      </c>
      <c r="E19" s="270">
        <f>ROUND(IF(E$4&gt;'Financing Sources'!$B$42,0,D19*(1+'Operating Expenses'!$B$48)),0)</f>
        <v>0</v>
      </c>
      <c r="F19" s="270">
        <f>ROUND(IF(F$4&gt;'Financing Sources'!$B$42,0,E19*(1+'Operating Expenses'!$B$48)),0)</f>
        <v>0</v>
      </c>
      <c r="G19" s="270">
        <f>ROUND(IF(G$4&gt;'Financing Sources'!$B$42,0,F19*(1+'Operating Expenses'!$B$48)),0)</f>
        <v>0</v>
      </c>
      <c r="H19" s="270">
        <f>ROUND(IF(H$4&gt;'Financing Sources'!$B$42,0,G19*(1+'Operating Expenses'!$B$48)),0)</f>
        <v>0</v>
      </c>
      <c r="I19" s="270">
        <f>ROUND(IF(I$4&gt;'Financing Sources'!$B$42,0,H19*(1+'Operating Expenses'!$B$48)),0)</f>
        <v>0</v>
      </c>
      <c r="J19" s="270">
        <f>ROUND(IF(J$4&gt;'Financing Sources'!$B$42,0,I19*(1+'Operating Expenses'!$B$48)),0)</f>
        <v>0</v>
      </c>
      <c r="K19" s="270">
        <f>ROUND(IF(K$4&gt;'Financing Sources'!$B$42,0,J19*(1+'Operating Expenses'!$B$48)),0)</f>
        <v>0</v>
      </c>
      <c r="L19" s="270">
        <f>ROUND(IF(L$4&gt;'Financing Sources'!$B$42,0,K19*(1+'Operating Expenses'!$B$48)),0)</f>
        <v>0</v>
      </c>
      <c r="M19" s="270">
        <f>ROUND(IF(M$4&gt;'Financing Sources'!$B$42,0,L19*(1+'Operating Expenses'!$B$48)),0)</f>
        <v>0</v>
      </c>
      <c r="N19" s="270">
        <f>ROUND(IF(N$4&gt;'Financing Sources'!$B$42,0,M19*(1+'Operating Expenses'!$B$48)),0)</f>
        <v>0</v>
      </c>
      <c r="O19" s="270">
        <f>ROUND(IF(O$4&gt;'Financing Sources'!$B$42,0,N19*(1+'Operating Expenses'!$B$48)),0)</f>
        <v>0</v>
      </c>
      <c r="P19" s="270">
        <f>ROUND(IF(P$4&gt;'Financing Sources'!$B$42,0,O19*(1+'Operating Expenses'!$B$48)),0)</f>
        <v>0</v>
      </c>
      <c r="Q19" s="270">
        <f>ROUND(IF(Q$4&gt;'Financing Sources'!$B$42,0,P19*(1+'Operating Expenses'!$B$48)),0)</f>
        <v>0</v>
      </c>
      <c r="R19" s="270">
        <f>ROUND(IF(R$4&gt;'Financing Sources'!$B$42,0,Q19*(1+'Operating Expenses'!$B$48)),0)</f>
        <v>0</v>
      </c>
      <c r="S19" s="270">
        <f>ROUND(IF(S$4&gt;'Financing Sources'!$B$42,0,R19*(1+'Operating Expenses'!$B$48)),0)</f>
        <v>0</v>
      </c>
      <c r="T19" s="270">
        <f>ROUND(IF(T$4&gt;'Financing Sources'!$B$42,0,S19*(1+'Operating Expenses'!$B$48)),0)</f>
        <v>0</v>
      </c>
      <c r="U19" s="270">
        <f>ROUND(IF(U$4&gt;'Financing Sources'!$B$42,0,T19*(1+'Operating Expenses'!$B$48)),0)</f>
        <v>0</v>
      </c>
      <c r="V19" s="270">
        <f>ROUND(IF(V$4&gt;'Financing Sources'!$B$42,0,U19*(1+'Operating Expenses'!$B$48)),0)</f>
        <v>0</v>
      </c>
      <c r="W19" s="270">
        <f>ROUND(IF(W$4&gt;'Financing Sources'!$B$42,0,V19*(1+'Operating Expenses'!$B$48)),0)</f>
        <v>0</v>
      </c>
      <c r="X19" s="270">
        <f>ROUND(IF(X$4&gt;'Financing Sources'!$B$42,0,W19*(1+'Operating Expenses'!$B$48)),0)</f>
        <v>0</v>
      </c>
      <c r="Y19" s="270">
        <f>ROUND(IF(Y$4&gt;'Financing Sources'!$B$42,0,X19*(1+'Operating Expenses'!$B$48)),0)</f>
        <v>0</v>
      </c>
      <c r="Z19" s="270">
        <f>ROUND(IF(Z$4&gt;'Financing Sources'!$B$42,0,Y19*(1+'Operating Expenses'!$B$48)),0)</f>
        <v>0</v>
      </c>
      <c r="AA19" s="270">
        <f>ROUND(IF(AA$4&gt;'Financing Sources'!$B$42,0,Z19*(1+'Operating Expenses'!$B$48)),0)</f>
        <v>0</v>
      </c>
      <c r="AB19" s="270">
        <f>ROUND(IF(AB$4&gt;'Financing Sources'!$B$42,0,AA19*(1+'Operating Expenses'!$B$48)),0)</f>
        <v>0</v>
      </c>
      <c r="AC19" s="270">
        <f>ROUND(IF(AC$4&gt;'Financing Sources'!$B$42,0,AB19*(1+'Operating Expenses'!$B$48)),0)</f>
        <v>0</v>
      </c>
      <c r="AD19" s="270">
        <f>ROUND(IF(AD$4&gt;'Financing Sources'!$B$42,0,AC19*(1+'Operating Expenses'!$B$48)),0)</f>
        <v>0</v>
      </c>
      <c r="AE19" s="271">
        <f>ROUND(IF(AE$4&gt;'Financing Sources'!$B$42,0,AD19*(1+'Operating Expenses'!$B$48)),0)</f>
        <v>0</v>
      </c>
      <c r="AF19" s="263"/>
    </row>
    <row r="20" spans="1:32" s="30" customFormat="1" ht="15" customHeight="1">
      <c r="A20" s="282" t="s">
        <v>189</v>
      </c>
      <c r="B20" s="270">
        <f>ROUND(SUM('Operating Expenses'!B29:B32),0)</f>
        <v>0</v>
      </c>
      <c r="C20" s="270">
        <f>ROUND(IF(C$4&gt;'Financing Sources'!$B$42,0,B20*(1+'Operating Expenses'!$B$48)),0)</f>
        <v>0</v>
      </c>
      <c r="D20" s="270">
        <f>ROUND(IF(D$4&gt;'Financing Sources'!$B$42,0,C20*(1+'Operating Expenses'!$B$48)),0)</f>
        <v>0</v>
      </c>
      <c r="E20" s="270">
        <f>ROUND(IF(E$4&gt;'Financing Sources'!$B$42,0,D20*(1+'Operating Expenses'!$B$48)),0)</f>
        <v>0</v>
      </c>
      <c r="F20" s="270">
        <f>ROUND(IF(F$4&gt;'Financing Sources'!$B$42,0,E20*(1+'Operating Expenses'!$B$48)),0)</f>
        <v>0</v>
      </c>
      <c r="G20" s="270">
        <f>ROUND(IF(G$4&gt;'Financing Sources'!$B$42,0,F20*(1+'Operating Expenses'!$B$48)),0)</f>
        <v>0</v>
      </c>
      <c r="H20" s="270">
        <f>ROUND(IF(H$4&gt;'Financing Sources'!$B$42,0,G20*(1+'Operating Expenses'!$B$48)),0)</f>
        <v>0</v>
      </c>
      <c r="I20" s="270">
        <f>ROUND(IF(I$4&gt;'Financing Sources'!$B$42,0,H20*(1+'Operating Expenses'!$B$48)),0)</f>
        <v>0</v>
      </c>
      <c r="J20" s="270">
        <f>ROUND(IF(J$4&gt;'Financing Sources'!$B$42,0,I20*(1+'Operating Expenses'!$B$48)),0)</f>
        <v>0</v>
      </c>
      <c r="K20" s="270">
        <f>ROUND(IF(K$4&gt;'Financing Sources'!$B$42,0,J20*(1+'Operating Expenses'!$B$48)),0)</f>
        <v>0</v>
      </c>
      <c r="L20" s="270">
        <f>ROUND(IF(L$4&gt;'Financing Sources'!$B$42,0,K20*(1+'Operating Expenses'!$B$48)),0)</f>
        <v>0</v>
      </c>
      <c r="M20" s="270">
        <f>ROUND(IF(M$4&gt;'Financing Sources'!$B$42,0,L20*(1+'Operating Expenses'!$B$48)),0)</f>
        <v>0</v>
      </c>
      <c r="N20" s="270">
        <f>ROUND(IF(N$4&gt;'Financing Sources'!$B$42,0,M20*(1+'Operating Expenses'!$B$48)),0)</f>
        <v>0</v>
      </c>
      <c r="O20" s="270">
        <f>ROUND(IF(O$4&gt;'Financing Sources'!$B$42,0,N20*(1+'Operating Expenses'!$B$48)),0)</f>
        <v>0</v>
      </c>
      <c r="P20" s="270">
        <f>ROUND(IF(P$4&gt;'Financing Sources'!$B$42,0,O20*(1+'Operating Expenses'!$B$48)),0)</f>
        <v>0</v>
      </c>
      <c r="Q20" s="270">
        <f>ROUND(IF(Q$4&gt;'Financing Sources'!$B$42,0,P20*(1+'Operating Expenses'!$B$48)),0)</f>
        <v>0</v>
      </c>
      <c r="R20" s="270">
        <f>ROUND(IF(R$4&gt;'Financing Sources'!$B$42,0,Q20*(1+'Operating Expenses'!$B$48)),0)</f>
        <v>0</v>
      </c>
      <c r="S20" s="270">
        <f>ROUND(IF(S$4&gt;'Financing Sources'!$B$42,0,R20*(1+'Operating Expenses'!$B$48)),0)</f>
        <v>0</v>
      </c>
      <c r="T20" s="270">
        <f>ROUND(IF(T$4&gt;'Financing Sources'!$B$42,0,S20*(1+'Operating Expenses'!$B$48)),0)</f>
        <v>0</v>
      </c>
      <c r="U20" s="270">
        <f>ROUND(IF(U$4&gt;'Financing Sources'!$B$42,0,T20*(1+'Operating Expenses'!$B$48)),0)</f>
        <v>0</v>
      </c>
      <c r="V20" s="270">
        <f>ROUND(IF(V$4&gt;'Financing Sources'!$B$42,0,U20*(1+'Operating Expenses'!$B$48)),0)</f>
        <v>0</v>
      </c>
      <c r="W20" s="270">
        <f>ROUND(IF(W$4&gt;'Financing Sources'!$B$42,0,V20*(1+'Operating Expenses'!$B$48)),0)</f>
        <v>0</v>
      </c>
      <c r="X20" s="270">
        <f>ROUND(IF(X$4&gt;'Financing Sources'!$B$42,0,W20*(1+'Operating Expenses'!$B$48)),0)</f>
        <v>0</v>
      </c>
      <c r="Y20" s="270">
        <f>ROUND(IF(Y$4&gt;'Financing Sources'!$B$42,0,X20*(1+'Operating Expenses'!$B$48)),0)</f>
        <v>0</v>
      </c>
      <c r="Z20" s="270">
        <f>ROUND(IF(Z$4&gt;'Financing Sources'!$B$42,0,Y20*(1+'Operating Expenses'!$B$48)),0)</f>
        <v>0</v>
      </c>
      <c r="AA20" s="270">
        <f>ROUND(IF(AA$4&gt;'Financing Sources'!$B$42,0,Z20*(1+'Operating Expenses'!$B$48)),0)</f>
        <v>0</v>
      </c>
      <c r="AB20" s="270">
        <f>ROUND(IF(AB$4&gt;'Financing Sources'!$B$42,0,AA20*(1+'Operating Expenses'!$B$48)),0)</f>
        <v>0</v>
      </c>
      <c r="AC20" s="270">
        <f>ROUND(IF(AC$4&gt;'Financing Sources'!$B$42,0,AB20*(1+'Operating Expenses'!$B$48)),0)</f>
        <v>0</v>
      </c>
      <c r="AD20" s="270">
        <f>ROUND(IF(AD$4&gt;'Financing Sources'!$B$42,0,AC20*(1+'Operating Expenses'!$B$48)),0)</f>
        <v>0</v>
      </c>
      <c r="AE20" s="271">
        <f>ROUND(IF(AE$4&gt;'Financing Sources'!$B$42,0,AD20*(1+'Operating Expenses'!$B$48)),0)</f>
        <v>0</v>
      </c>
      <c r="AF20" s="263"/>
    </row>
    <row r="21" spans="1:32" s="30" customFormat="1" ht="15" customHeight="1">
      <c r="A21" s="282" t="s">
        <v>372</v>
      </c>
      <c r="B21" s="270">
        <f>ROUND(SUM('Operating Expenses'!B34:B44),0)</f>
        <v>0</v>
      </c>
      <c r="C21" s="270">
        <f>ROUND(IF(C$4&gt;'Financing Sources'!$B$42,0,B21*(1+'Operating Expenses'!$B$48)),0)</f>
        <v>0</v>
      </c>
      <c r="D21" s="270">
        <f>ROUND(IF(D$4&gt;'Financing Sources'!$B$42,0,C21*(1+'Operating Expenses'!$B$48)),0)</f>
        <v>0</v>
      </c>
      <c r="E21" s="270">
        <f>ROUND(IF(E$4&gt;'Financing Sources'!$B$42,0,D21*(1+'Operating Expenses'!$B$48)),0)</f>
        <v>0</v>
      </c>
      <c r="F21" s="270">
        <f>ROUND(IF(F$4&gt;'Financing Sources'!$B$42,0,E21*(1+'Operating Expenses'!$B$48)),0)</f>
        <v>0</v>
      </c>
      <c r="G21" s="270">
        <f>ROUND(IF(G$4&gt;'Financing Sources'!$B$42,0,F21*(1+'Operating Expenses'!$B$48)),0)</f>
        <v>0</v>
      </c>
      <c r="H21" s="270">
        <f>ROUND(IF(H$4&gt;'Financing Sources'!$B$42,0,G21*(1+'Operating Expenses'!$B$48)),0)</f>
        <v>0</v>
      </c>
      <c r="I21" s="270">
        <f>ROUND(IF(I$4&gt;'Financing Sources'!$B$42,0,H21*(1+'Operating Expenses'!$B$48)),0)</f>
        <v>0</v>
      </c>
      <c r="J21" s="270">
        <f>ROUND(IF(J$4&gt;'Financing Sources'!$B$42,0,I21*(1+'Operating Expenses'!$B$48)),0)</f>
        <v>0</v>
      </c>
      <c r="K21" s="270">
        <f>ROUND(IF(K$4&gt;'Financing Sources'!$B$42,0,J21*(1+'Operating Expenses'!$B$48)),0)</f>
        <v>0</v>
      </c>
      <c r="L21" s="270">
        <f>ROUND(IF(L$4&gt;'Financing Sources'!$B$42,0,K21*(1+'Operating Expenses'!$B$48)),0)</f>
        <v>0</v>
      </c>
      <c r="M21" s="270">
        <f>ROUND(IF(M$4&gt;'Financing Sources'!$B$42,0,L21*(1+'Operating Expenses'!$B$48)),0)</f>
        <v>0</v>
      </c>
      <c r="N21" s="270">
        <f>ROUND(IF(N$4&gt;'Financing Sources'!$B$42,0,M21*(1+'Operating Expenses'!$B$48)),0)</f>
        <v>0</v>
      </c>
      <c r="O21" s="270">
        <f>ROUND(IF(O$4&gt;'Financing Sources'!$B$42,0,N21*(1+'Operating Expenses'!$B$48)),0)</f>
        <v>0</v>
      </c>
      <c r="P21" s="270">
        <f>ROUND(IF(P$4&gt;'Financing Sources'!$B$42,0,O21*(1+'Operating Expenses'!$B$48)),0)</f>
        <v>0</v>
      </c>
      <c r="Q21" s="270">
        <f>ROUND(IF(Q$4&gt;'Financing Sources'!$B$42,0,P21*(1+'Operating Expenses'!$B$48)),0)</f>
        <v>0</v>
      </c>
      <c r="R21" s="270">
        <f>ROUND(IF(R$4&gt;'Financing Sources'!$B$42,0,Q21*(1+'Operating Expenses'!$B$48)),0)</f>
        <v>0</v>
      </c>
      <c r="S21" s="270">
        <f>ROUND(IF(S$4&gt;'Financing Sources'!$B$42,0,R21*(1+'Operating Expenses'!$B$48)),0)</f>
        <v>0</v>
      </c>
      <c r="T21" s="270">
        <f>ROUND(IF(T$4&gt;'Financing Sources'!$B$42,0,S21*(1+'Operating Expenses'!$B$48)),0)</f>
        <v>0</v>
      </c>
      <c r="U21" s="270">
        <f>ROUND(IF(U$4&gt;'Financing Sources'!$B$42,0,T21*(1+'Operating Expenses'!$B$48)),0)</f>
        <v>0</v>
      </c>
      <c r="V21" s="270">
        <f>ROUND(IF(V$4&gt;'Financing Sources'!$B$42,0,U21*(1+'Operating Expenses'!$B$48)),0)</f>
        <v>0</v>
      </c>
      <c r="W21" s="270">
        <f>ROUND(IF(W$4&gt;'Financing Sources'!$B$42,0,V21*(1+'Operating Expenses'!$B$48)),0)</f>
        <v>0</v>
      </c>
      <c r="X21" s="270">
        <f>ROUND(IF(X$4&gt;'Financing Sources'!$B$42,0,W21*(1+'Operating Expenses'!$B$48)),0)</f>
        <v>0</v>
      </c>
      <c r="Y21" s="270">
        <f>ROUND(IF(Y$4&gt;'Financing Sources'!$B$42,0,X21*(1+'Operating Expenses'!$B$48)),0)</f>
        <v>0</v>
      </c>
      <c r="Z21" s="270">
        <f>ROUND(IF(Z$4&gt;'Financing Sources'!$B$42,0,Y21*(1+'Operating Expenses'!$B$48)),0)</f>
        <v>0</v>
      </c>
      <c r="AA21" s="270">
        <f>ROUND(IF(AA$4&gt;'Financing Sources'!$B$42,0,Z21*(1+'Operating Expenses'!$B$48)),0)</f>
        <v>0</v>
      </c>
      <c r="AB21" s="270">
        <f>ROUND(IF(AB$4&gt;'Financing Sources'!$B$42,0,AA21*(1+'Operating Expenses'!$B$48)),0)</f>
        <v>0</v>
      </c>
      <c r="AC21" s="270">
        <f>ROUND(IF(AC$4&gt;'Financing Sources'!$B$42,0,AB21*(1+'Operating Expenses'!$B$48)),0)</f>
        <v>0</v>
      </c>
      <c r="AD21" s="270">
        <f>ROUND(IF(AD$4&gt;'Financing Sources'!$B$42,0,AC21*(1+'Operating Expenses'!$B$48)),0)</f>
        <v>0</v>
      </c>
      <c r="AE21" s="271">
        <f>ROUND(IF(AE$4&gt;'Financing Sources'!$B$42,0,AD21*(1+'Operating Expenses'!$B$48)),0)</f>
        <v>0</v>
      </c>
      <c r="AF21" s="263"/>
    </row>
    <row r="22" spans="1:32" s="30" customFormat="1" ht="15" customHeight="1">
      <c r="A22" s="282" t="s">
        <v>339</v>
      </c>
      <c r="B22" s="270">
        <f>ROUND('Operating Expenses'!B63,0)</f>
        <v>0</v>
      </c>
      <c r="C22" s="270">
        <f>ROUND('Operating Expenses'!B64,0)</f>
        <v>0</v>
      </c>
      <c r="D22" s="270">
        <f>ROUND('Operating Expenses'!B65,0)</f>
        <v>0</v>
      </c>
      <c r="E22" s="270">
        <f>ROUND('Operating Expenses'!B66,0)</f>
        <v>0</v>
      </c>
      <c r="F22" s="270">
        <f>ROUND('Operating Expenses'!B67,0)</f>
        <v>0</v>
      </c>
      <c r="G22" s="270">
        <v>0</v>
      </c>
      <c r="H22" s="270">
        <v>0</v>
      </c>
      <c r="I22" s="270">
        <v>0</v>
      </c>
      <c r="J22" s="270">
        <v>0</v>
      </c>
      <c r="K22" s="270">
        <v>0</v>
      </c>
      <c r="L22" s="270">
        <v>0</v>
      </c>
      <c r="M22" s="270">
        <v>0</v>
      </c>
      <c r="N22" s="270">
        <v>0</v>
      </c>
      <c r="O22" s="270">
        <v>0</v>
      </c>
      <c r="P22" s="270">
        <v>0</v>
      </c>
      <c r="Q22" s="270">
        <v>0</v>
      </c>
      <c r="R22" s="270">
        <v>0</v>
      </c>
      <c r="S22" s="270">
        <v>0</v>
      </c>
      <c r="T22" s="270">
        <v>0</v>
      </c>
      <c r="U22" s="270">
        <v>0</v>
      </c>
      <c r="V22" s="270">
        <v>0</v>
      </c>
      <c r="W22" s="270">
        <v>0</v>
      </c>
      <c r="X22" s="270">
        <v>0</v>
      </c>
      <c r="Y22" s="270">
        <v>0</v>
      </c>
      <c r="Z22" s="270">
        <v>0</v>
      </c>
      <c r="AA22" s="270">
        <v>0</v>
      </c>
      <c r="AB22" s="270">
        <v>0</v>
      </c>
      <c r="AC22" s="270">
        <v>0</v>
      </c>
      <c r="AD22" s="270">
        <v>0</v>
      </c>
      <c r="AE22" s="271">
        <v>0</v>
      </c>
      <c r="AF22" s="263"/>
    </row>
    <row r="23" spans="1:32" s="41" customFormat="1" ht="15" customHeight="1">
      <c r="A23" s="283" t="s">
        <v>7</v>
      </c>
      <c r="B23" s="284">
        <f>-SUM(B18:B22)</f>
        <v>0</v>
      </c>
      <c r="C23" s="284">
        <f aca="true" t="shared" si="2" ref="C23:AE23">-SUM(C18:C22)</f>
        <v>0</v>
      </c>
      <c r="D23" s="284">
        <f t="shared" si="2"/>
        <v>0</v>
      </c>
      <c r="E23" s="284">
        <f t="shared" si="2"/>
        <v>0</v>
      </c>
      <c r="F23" s="284">
        <f t="shared" si="2"/>
        <v>0</v>
      </c>
      <c r="G23" s="284">
        <f t="shared" si="2"/>
        <v>0</v>
      </c>
      <c r="H23" s="284">
        <f t="shared" si="2"/>
        <v>0</v>
      </c>
      <c r="I23" s="284">
        <f t="shared" si="2"/>
        <v>0</v>
      </c>
      <c r="J23" s="284">
        <f t="shared" si="2"/>
        <v>0</v>
      </c>
      <c r="K23" s="284">
        <f t="shared" si="2"/>
        <v>0</v>
      </c>
      <c r="L23" s="284">
        <f t="shared" si="2"/>
        <v>0</v>
      </c>
      <c r="M23" s="284">
        <f t="shared" si="2"/>
        <v>0</v>
      </c>
      <c r="N23" s="284">
        <f t="shared" si="2"/>
        <v>0</v>
      </c>
      <c r="O23" s="284">
        <f t="shared" si="2"/>
        <v>0</v>
      </c>
      <c r="P23" s="284">
        <f t="shared" si="2"/>
        <v>0</v>
      </c>
      <c r="Q23" s="284">
        <f t="shared" si="2"/>
        <v>0</v>
      </c>
      <c r="R23" s="284">
        <f t="shared" si="2"/>
        <v>0</v>
      </c>
      <c r="S23" s="284">
        <f t="shared" si="2"/>
        <v>0</v>
      </c>
      <c r="T23" s="284">
        <f t="shared" si="2"/>
        <v>0</v>
      </c>
      <c r="U23" s="284">
        <f t="shared" si="2"/>
        <v>0</v>
      </c>
      <c r="V23" s="284">
        <f t="shared" si="2"/>
        <v>0</v>
      </c>
      <c r="W23" s="284">
        <f t="shared" si="2"/>
        <v>0</v>
      </c>
      <c r="X23" s="284">
        <f t="shared" si="2"/>
        <v>0</v>
      </c>
      <c r="Y23" s="284">
        <f t="shared" si="2"/>
        <v>0</v>
      </c>
      <c r="Z23" s="284">
        <f t="shared" si="2"/>
        <v>0</v>
      </c>
      <c r="AA23" s="284">
        <f t="shared" si="2"/>
        <v>0</v>
      </c>
      <c r="AB23" s="284">
        <f t="shared" si="2"/>
        <v>0</v>
      </c>
      <c r="AC23" s="284">
        <f t="shared" si="2"/>
        <v>0</v>
      </c>
      <c r="AD23" s="284">
        <f t="shared" si="2"/>
        <v>0</v>
      </c>
      <c r="AE23" s="285">
        <f t="shared" si="2"/>
        <v>0</v>
      </c>
      <c r="AF23" s="266"/>
    </row>
    <row r="24" spans="1:32" s="41" customFormat="1" ht="15" customHeight="1">
      <c r="A24" s="278" t="s">
        <v>60</v>
      </c>
      <c r="B24" s="279">
        <f>B15+B23</f>
        <v>0</v>
      </c>
      <c r="C24" s="279">
        <f aca="true" t="shared" si="3" ref="C24:AE24">C15+C23</f>
        <v>0</v>
      </c>
      <c r="D24" s="279">
        <f t="shared" si="3"/>
        <v>0</v>
      </c>
      <c r="E24" s="279">
        <f t="shared" si="3"/>
        <v>0</v>
      </c>
      <c r="F24" s="279">
        <f t="shared" si="3"/>
        <v>0</v>
      </c>
      <c r="G24" s="279">
        <f t="shared" si="3"/>
        <v>0</v>
      </c>
      <c r="H24" s="279">
        <f t="shared" si="3"/>
        <v>0</v>
      </c>
      <c r="I24" s="279">
        <f t="shared" si="3"/>
        <v>0</v>
      </c>
      <c r="J24" s="279">
        <f t="shared" si="3"/>
        <v>0</v>
      </c>
      <c r="K24" s="279">
        <f t="shared" si="3"/>
        <v>0</v>
      </c>
      <c r="L24" s="279">
        <f t="shared" si="3"/>
        <v>0</v>
      </c>
      <c r="M24" s="279">
        <f t="shared" si="3"/>
        <v>0</v>
      </c>
      <c r="N24" s="279">
        <f t="shared" si="3"/>
        <v>0</v>
      </c>
      <c r="O24" s="279">
        <f t="shared" si="3"/>
        <v>0</v>
      </c>
      <c r="P24" s="279">
        <f t="shared" si="3"/>
        <v>0</v>
      </c>
      <c r="Q24" s="279">
        <f t="shared" si="3"/>
        <v>0</v>
      </c>
      <c r="R24" s="279">
        <f t="shared" si="3"/>
        <v>0</v>
      </c>
      <c r="S24" s="279">
        <f t="shared" si="3"/>
        <v>0</v>
      </c>
      <c r="T24" s="279">
        <f t="shared" si="3"/>
        <v>0</v>
      </c>
      <c r="U24" s="279">
        <f t="shared" si="3"/>
        <v>0</v>
      </c>
      <c r="V24" s="279">
        <f t="shared" si="3"/>
        <v>0</v>
      </c>
      <c r="W24" s="279">
        <f t="shared" si="3"/>
        <v>0</v>
      </c>
      <c r="X24" s="279">
        <f t="shared" si="3"/>
        <v>0</v>
      </c>
      <c r="Y24" s="279">
        <f t="shared" si="3"/>
        <v>0</v>
      </c>
      <c r="Z24" s="279">
        <f t="shared" si="3"/>
        <v>0</v>
      </c>
      <c r="AA24" s="279">
        <f t="shared" si="3"/>
        <v>0</v>
      </c>
      <c r="AB24" s="279">
        <f t="shared" si="3"/>
        <v>0</v>
      </c>
      <c r="AC24" s="279">
        <f t="shared" si="3"/>
        <v>0</v>
      </c>
      <c r="AD24" s="279">
        <f t="shared" si="3"/>
        <v>0</v>
      </c>
      <c r="AE24" s="280">
        <f t="shared" si="3"/>
        <v>0</v>
      </c>
      <c r="AF24" s="266"/>
    </row>
    <row r="25" spans="1:32" s="30" customFormat="1" ht="15" customHeight="1">
      <c r="A25" s="106"/>
      <c r="B25" s="286"/>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263"/>
    </row>
    <row r="26" spans="1:32" s="30" customFormat="1" ht="15" customHeight="1">
      <c r="A26" s="261" t="s">
        <v>39</v>
      </c>
      <c r="B26" s="86"/>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263"/>
    </row>
    <row r="27" spans="1:32" s="30" customFormat="1" ht="15" customHeight="1">
      <c r="A27" s="275" t="s">
        <v>8</v>
      </c>
      <c r="B27" s="276">
        <f>ROUND(IF('Financing Sources'!B8&gt;B4,(PMT('Financing Sources'!B7/12,'Financing Sources'!B8*12,'Financing Sources'!B57)),0),0)</f>
        <v>0</v>
      </c>
      <c r="C27" s="276">
        <f>ROUND(IF(C$4&gt;(MIN('Financing Sources'!$B$8,'Financing Sources'!$B$42)),0,IF(C$4='Financing Sources'!$B$42,-'Operating Pro-Forma'!B48*(1+'Financing Sources'!$B$7),B27)),0)</f>
        <v>0</v>
      </c>
      <c r="D27" s="276">
        <f>ROUND(IF(D$4&gt;(MIN('Financing Sources'!$B$8,'Financing Sources'!$B$42)),0,IF(D$4='Financing Sources'!$B$42,-'Operating Pro-Forma'!C48*(1+'Financing Sources'!$B$7),C27)),0)</f>
        <v>0</v>
      </c>
      <c r="E27" s="276">
        <f>ROUND(IF(E$4&gt;(MIN('Financing Sources'!$B$8,'Financing Sources'!$B$42)),0,IF(E$4='Financing Sources'!$B$42,-'Operating Pro-Forma'!D48*(1+'Financing Sources'!$B$7),D27)),0)</f>
        <v>0</v>
      </c>
      <c r="F27" s="276">
        <f>ROUND(IF(F$4&gt;(MIN('Financing Sources'!$B$8,'Financing Sources'!$B$42)),0,IF(F$4='Financing Sources'!$B$42,-'Operating Pro-Forma'!E48*(1+'Financing Sources'!$B$7),E27)),0)</f>
        <v>0</v>
      </c>
      <c r="G27" s="276">
        <f>ROUND(IF(G$4&gt;(MIN('Financing Sources'!$B$8,'Financing Sources'!$B$42)),0,IF(G$4='Financing Sources'!$B$42,-'Operating Pro-Forma'!F48*(1+'Financing Sources'!$B$7),F27)),0)</f>
        <v>0</v>
      </c>
      <c r="H27" s="276">
        <f>ROUND(IF(H$4&gt;(MIN('Financing Sources'!$B$8,'Financing Sources'!$B$42)),0,IF(H$4='Financing Sources'!$B$42,-'Operating Pro-Forma'!G48*(1+'Financing Sources'!$B$7),G27)),0)</f>
        <v>0</v>
      </c>
      <c r="I27" s="276">
        <f>ROUND(IF(I$4&gt;(MIN('Financing Sources'!$B$8,'Financing Sources'!$B$42)),0,IF(I$4='Financing Sources'!$B$42,-'Operating Pro-Forma'!H48*(1+'Financing Sources'!$B$7),H27)),0)</f>
        <v>0</v>
      </c>
      <c r="J27" s="276">
        <f>ROUND(IF(J$4&gt;(MIN('Financing Sources'!$B$8,'Financing Sources'!$B$42)),0,IF(J$4='Financing Sources'!$B$42,-'Operating Pro-Forma'!I48*(1+'Financing Sources'!$B$7),I27)),0)</f>
        <v>0</v>
      </c>
      <c r="K27" s="276">
        <f>ROUND(IF(K$4&gt;(MIN('Financing Sources'!$B$8,'Financing Sources'!$B$42)),0,IF(K$4='Financing Sources'!$B$42,-'Operating Pro-Forma'!J48*(1+'Financing Sources'!$B$7),J27)),0)</f>
        <v>0</v>
      </c>
      <c r="L27" s="276">
        <f>ROUND(IF(L$4&gt;(MIN('Financing Sources'!$B$8,'Financing Sources'!$B$42)),0,IF(L$4='Financing Sources'!$B$42,-'Operating Pro-Forma'!K48*(1+'Financing Sources'!$B$7),K27)),0)</f>
        <v>0</v>
      </c>
      <c r="M27" s="276">
        <f>ROUND(IF(M$4&gt;(MIN('Financing Sources'!$B$8,'Financing Sources'!$B$42)),0,IF(M$4='Financing Sources'!$B$42,-'Operating Pro-Forma'!L48*(1+'Financing Sources'!$B$7),L27)),0)</f>
        <v>0</v>
      </c>
      <c r="N27" s="276">
        <f>ROUND(IF(N$4&gt;(MIN('Financing Sources'!$B$8,'Financing Sources'!$B$42)),0,IF(N$4='Financing Sources'!$B$42,-'Operating Pro-Forma'!M48*(1+'Financing Sources'!$B$7),M27)),0)</f>
        <v>0</v>
      </c>
      <c r="O27" s="276">
        <f>ROUND(IF(O$4&gt;(MIN('Financing Sources'!$B$8,'Financing Sources'!$B$42)),0,IF(O$4='Financing Sources'!$B$42,-'Operating Pro-Forma'!N48*(1+'Financing Sources'!$B$7),N27)),0)</f>
        <v>0</v>
      </c>
      <c r="P27" s="276">
        <f>ROUND(IF(P$4&gt;(MIN('Financing Sources'!$B$8,'Financing Sources'!$B$42)),0,IF(P$4='Financing Sources'!$B$42,-'Operating Pro-Forma'!O48*(1+'Financing Sources'!$B$7),O27)),0)</f>
        <v>0</v>
      </c>
      <c r="Q27" s="276">
        <f>ROUND(IF(Q$4&gt;(MIN('Financing Sources'!$B$8,'Financing Sources'!$B$42)),0,IF(Q$4='Financing Sources'!$B$42,-'Operating Pro-Forma'!P48*(1+'Financing Sources'!$B$7),P27)),0)</f>
        <v>0</v>
      </c>
      <c r="R27" s="276">
        <f>ROUND(IF(R$4&gt;(MIN('Financing Sources'!$B$8,'Financing Sources'!$B$42)),0,IF(R$4='Financing Sources'!$B$42,-'Operating Pro-Forma'!Q48*(1+'Financing Sources'!$B$7),Q27)),0)</f>
        <v>0</v>
      </c>
      <c r="S27" s="276">
        <f>ROUND(IF(S$4&gt;(MIN('Financing Sources'!$B$8,'Financing Sources'!$B$42)),0,IF(S$4='Financing Sources'!$B$42,-'Operating Pro-Forma'!R48*(1+'Financing Sources'!$B$7),R27)),0)</f>
        <v>0</v>
      </c>
      <c r="T27" s="276">
        <f>ROUND(IF(T$4&gt;(MIN('Financing Sources'!$B$8,'Financing Sources'!$B$42)),0,IF(T$4='Financing Sources'!$B$42,-'Operating Pro-Forma'!S48*(1+'Financing Sources'!$B$7),S27)),0)</f>
        <v>0</v>
      </c>
      <c r="U27" s="276">
        <f>ROUND(IF(U$4&gt;(MIN('Financing Sources'!$B$8,'Financing Sources'!$B$42)),0,IF(U$4='Financing Sources'!$B$42,-'Operating Pro-Forma'!T48*(1+'Financing Sources'!$B$7),T27)),0)</f>
        <v>0</v>
      </c>
      <c r="V27" s="276">
        <f>ROUND(IF(V$4&gt;(MIN('Financing Sources'!$B$8,'Financing Sources'!$B$42)),0,IF(V$4='Financing Sources'!$B$42,-'Operating Pro-Forma'!U48*(1+'Financing Sources'!$B$7),U27)),0)</f>
        <v>0</v>
      </c>
      <c r="W27" s="276">
        <f>ROUND(IF(W$4&gt;(MIN('Financing Sources'!$B$8,'Financing Sources'!$B$42)),0,IF(W$4='Financing Sources'!$B$42,-'Operating Pro-Forma'!V48*(1+'Financing Sources'!$B$7),V27)),0)</f>
        <v>0</v>
      </c>
      <c r="X27" s="276">
        <f>ROUND(IF(X$4&gt;(MIN('Financing Sources'!$B$8,'Financing Sources'!$B$42)),0,IF(X$4='Financing Sources'!$B$42,-'Operating Pro-Forma'!W48*(1+'Financing Sources'!$B$7),W27)),0)</f>
        <v>0</v>
      </c>
      <c r="Y27" s="276">
        <f>ROUND(IF(Y$4&gt;(MIN('Financing Sources'!$B$8,'Financing Sources'!$B$42)),0,IF(Y$4='Financing Sources'!$B$42,-'Operating Pro-Forma'!X48*(1+'Financing Sources'!$B$7),X27)),0)</f>
        <v>0</v>
      </c>
      <c r="Z27" s="276">
        <f>ROUND(IF(Z$4&gt;(MIN('Financing Sources'!$B$8,'Financing Sources'!$B$42)),0,IF(Z$4='Financing Sources'!$B$42,-'Operating Pro-Forma'!Y48*(1+'Financing Sources'!$B$7),Y27)),0)</f>
        <v>0</v>
      </c>
      <c r="AA27" s="276">
        <f>ROUND(IF(AA$4&gt;(MIN('Financing Sources'!$B$8,'Financing Sources'!$B$42)),0,IF(AA$4='Financing Sources'!$B$42,-'Operating Pro-Forma'!Z48*(1+'Financing Sources'!$B$7),Z27)),0)</f>
        <v>0</v>
      </c>
      <c r="AB27" s="276">
        <f>ROUND(IF(AB$4&gt;(MIN('Financing Sources'!$B$8,'Financing Sources'!$B$42)),0,IF(AB$4='Financing Sources'!$B$42,-'Operating Pro-Forma'!AA48*(1+'Financing Sources'!$B$7),AA27)),0)</f>
        <v>0</v>
      </c>
      <c r="AC27" s="276">
        <f>ROUND(IF(AC$4&gt;(MIN('Financing Sources'!$B$8,'Financing Sources'!$B$42)),0,IF(AC$4='Financing Sources'!$B$42,-'Operating Pro-Forma'!AB48*(1+'Financing Sources'!$B$7),AB27)),0)</f>
        <v>0</v>
      </c>
      <c r="AD27" s="276">
        <f>ROUND(IF(AD$4&gt;(MIN('Financing Sources'!$B$8,'Financing Sources'!$B$42)),0,IF(AD$4='Financing Sources'!$B$42,-'Operating Pro-Forma'!AC48*(1+'Financing Sources'!$B$7),AC27)),0)</f>
        <v>0</v>
      </c>
      <c r="AE27" s="277">
        <f>ROUND(IF(AE$4&gt;(MIN('Financing Sources'!$B$8,'Financing Sources'!$B$42)),0,IF(AE$4='Financing Sources'!$B$42,-'Operating Pro-Forma'!AD48*(1+'Financing Sources'!$B$7),AD27)),0)</f>
        <v>0</v>
      </c>
      <c r="AF27" s="263"/>
    </row>
    <row r="28" spans="1:32" s="30" customFormat="1" ht="15" customHeight="1">
      <c r="A28" s="287" t="s">
        <v>9</v>
      </c>
      <c r="B28" s="288">
        <f>ROUND(IF('Financing Sources'!B16&gt;0,(PMT('Financing Sources'!B15/12,'Financing Sources'!B16*12,'Financing Sources'!B58)),0),0)</f>
        <v>0</v>
      </c>
      <c r="C28" s="288">
        <f>ROUND(IF(C$4&gt;(MIN('Financing Sources'!$B$16,'Financing Sources'!$B$42)),0,IF(C$4='Financing Sources'!$B$42,-'Operating Pro-Forma'!B49*(1+'Financing Sources'!$B$15),B28)),0)</f>
        <v>0</v>
      </c>
      <c r="D28" s="288">
        <f>ROUND(IF(D$4&gt;(MIN('Financing Sources'!$B$16,'Financing Sources'!$B$42)),0,IF(D$4='Financing Sources'!$B$42,-'Operating Pro-Forma'!C49*(1+'Financing Sources'!$B$15),C28)),0)</f>
        <v>0</v>
      </c>
      <c r="E28" s="288">
        <f>ROUND(IF(E$4&gt;(MIN('Financing Sources'!$B$16,'Financing Sources'!$B$42)),0,IF(E$4='Financing Sources'!$B$42,-'Operating Pro-Forma'!D49*(1+'Financing Sources'!$B$15),D28)),0)</f>
        <v>0</v>
      </c>
      <c r="F28" s="288">
        <f>ROUND(IF(F$4&gt;(MIN('Financing Sources'!$B$16,'Financing Sources'!$B$42)),0,IF(F$4='Financing Sources'!$B$42,-'Operating Pro-Forma'!E49*(1+'Financing Sources'!$B$15),E28)),0)</f>
        <v>0</v>
      </c>
      <c r="G28" s="288">
        <f>ROUND(IF(G$4&gt;(MIN('Financing Sources'!$B$16,'Financing Sources'!$B$42)),0,IF(G$4='Financing Sources'!$B$42,-'Operating Pro-Forma'!F49*(1+'Financing Sources'!$B$15),F28)),0)</f>
        <v>0</v>
      </c>
      <c r="H28" s="288">
        <f>ROUND(IF(H$4&gt;(MIN('Financing Sources'!$B$16,'Financing Sources'!$B$42)),0,IF(H$4='Financing Sources'!$B$42,-'Operating Pro-Forma'!G49*(1+'Financing Sources'!$B$15),G28)),0)</f>
        <v>0</v>
      </c>
      <c r="I28" s="288">
        <f>ROUND(IF(I$4&gt;(MIN('Financing Sources'!$B$16,'Financing Sources'!$B$42)),0,IF(I$4='Financing Sources'!$B$42,-'Operating Pro-Forma'!H49*(1+'Financing Sources'!$B$15),H28)),0)</f>
        <v>0</v>
      </c>
      <c r="J28" s="288">
        <f>ROUND(IF(J$4&gt;(MIN('Financing Sources'!$B$16,'Financing Sources'!$B$42)),0,IF(J$4='Financing Sources'!$B$42,-'Operating Pro-Forma'!I49*(1+'Financing Sources'!$B$15),I28)),0)</f>
        <v>0</v>
      </c>
      <c r="K28" s="288">
        <f>ROUND(IF(K$4&gt;(MIN('Financing Sources'!$B$16,'Financing Sources'!$B$42)),0,IF(K$4='Financing Sources'!$B$42,-'Operating Pro-Forma'!J49*(1+'Financing Sources'!$B$15),J28)),0)</f>
        <v>0</v>
      </c>
      <c r="L28" s="288">
        <f>ROUND(IF(L$4&gt;(MIN('Financing Sources'!$B$16,'Financing Sources'!$B$42)),0,IF(L$4='Financing Sources'!$B$42,-'Operating Pro-Forma'!K49*(1+'Financing Sources'!$B$15),K28)),0)</f>
        <v>0</v>
      </c>
      <c r="M28" s="288">
        <f>ROUND(IF(M$4&gt;(MIN('Financing Sources'!$B$16,'Financing Sources'!$B$42)),0,IF(M$4='Financing Sources'!$B$42,-'Operating Pro-Forma'!L49*(1+'Financing Sources'!$B$15),L28)),0)</f>
        <v>0</v>
      </c>
      <c r="N28" s="288">
        <f>ROUND(IF(N$4&gt;(MIN('Financing Sources'!$B$16,'Financing Sources'!$B$42)),0,IF(N$4='Financing Sources'!$B$42,-'Operating Pro-Forma'!M49*(1+'Financing Sources'!$B$15),M28)),0)</f>
        <v>0</v>
      </c>
      <c r="O28" s="288">
        <f>ROUND(IF(O$4&gt;(MIN('Financing Sources'!$B$16,'Financing Sources'!$B$42)),0,IF(O$4='Financing Sources'!$B$42,-'Operating Pro-Forma'!N49*(1+'Financing Sources'!$B$15),N28)),0)</f>
        <v>0</v>
      </c>
      <c r="P28" s="288">
        <f>ROUND(IF(P$4&gt;(MIN('Financing Sources'!$B$16,'Financing Sources'!$B$42)),0,IF(P$4='Financing Sources'!$B$42,-'Operating Pro-Forma'!O49*(1+'Financing Sources'!$B$15),O28)),0)</f>
        <v>0</v>
      </c>
      <c r="Q28" s="288">
        <f>ROUND(IF(Q$4&gt;(MIN('Financing Sources'!$B$16,'Financing Sources'!$B$42)),0,IF(Q$4='Financing Sources'!$B$42,-'Operating Pro-Forma'!P49*(1+'Financing Sources'!$B$15),P28)),0)</f>
        <v>0</v>
      </c>
      <c r="R28" s="288">
        <f>ROUND(IF(R$4&gt;(MIN('Financing Sources'!$B$16,'Financing Sources'!$B$42)),0,IF(R$4='Financing Sources'!$B$42,-'Operating Pro-Forma'!Q49*(1+'Financing Sources'!$B$15),Q28)),0)</f>
        <v>0</v>
      </c>
      <c r="S28" s="288">
        <f>ROUND(IF(S$4&gt;(MIN('Financing Sources'!$B$16,'Financing Sources'!$B$42)),0,IF(S$4='Financing Sources'!$B$42,-'Operating Pro-Forma'!R49*(1+'Financing Sources'!$B$15),R28)),0)</f>
        <v>0</v>
      </c>
      <c r="T28" s="288">
        <f>ROUND(IF(T$4&gt;(MIN('Financing Sources'!$B$16,'Financing Sources'!$B$42)),0,IF(T$4='Financing Sources'!$B$42,-'Operating Pro-Forma'!S49*(1+'Financing Sources'!$B$15),S28)),0)</f>
        <v>0</v>
      </c>
      <c r="U28" s="288">
        <f>ROUND(IF(U$4&gt;(MIN('Financing Sources'!$B$16,'Financing Sources'!$B$42)),0,IF(U$4='Financing Sources'!$B$42,-'Operating Pro-Forma'!T49*(1+'Financing Sources'!$B$15),T28)),0)</f>
        <v>0</v>
      </c>
      <c r="V28" s="288">
        <f>ROUND(IF(V$4&gt;(MIN('Financing Sources'!$B$16,'Financing Sources'!$B$42)),0,IF(V$4='Financing Sources'!$B$42,-'Operating Pro-Forma'!U49*(1+'Financing Sources'!$B$15),U28)),0)</f>
        <v>0</v>
      </c>
      <c r="W28" s="288">
        <f>ROUND(IF(W$4&gt;(MIN('Financing Sources'!$B$16,'Financing Sources'!$B$42)),0,IF(W$4='Financing Sources'!$B$42,-'Operating Pro-Forma'!V49*(1+'Financing Sources'!$B$15),V28)),0)</f>
        <v>0</v>
      </c>
      <c r="X28" s="288">
        <f>ROUND(IF(X$4&gt;(MIN('Financing Sources'!$B$16,'Financing Sources'!$B$42)),0,IF(X$4='Financing Sources'!$B$42,-'Operating Pro-Forma'!W49*(1+'Financing Sources'!$B$15),W28)),0)</f>
        <v>0</v>
      </c>
      <c r="Y28" s="288">
        <f>ROUND(IF(Y$4&gt;(MIN('Financing Sources'!$B$16,'Financing Sources'!$B$42)),0,IF(Y$4='Financing Sources'!$B$42,-'Operating Pro-Forma'!X49*(1+'Financing Sources'!$B$15),X28)),0)</f>
        <v>0</v>
      </c>
      <c r="Z28" s="288">
        <f>ROUND(IF(Z$4&gt;(MIN('Financing Sources'!$B$16,'Financing Sources'!$B$42)),0,IF(Z$4='Financing Sources'!$B$42,-'Operating Pro-Forma'!Y49*(1+'Financing Sources'!$B$15),Y28)),0)</f>
        <v>0</v>
      </c>
      <c r="AA28" s="288">
        <f>ROUND(IF(AA$4&gt;(MIN('Financing Sources'!$B$16,'Financing Sources'!$B$42)),0,IF(AA$4='Financing Sources'!$B$42,-'Operating Pro-Forma'!Z49*(1+'Financing Sources'!$B$15),Z28)),0)</f>
        <v>0</v>
      </c>
      <c r="AB28" s="288">
        <f>ROUND(IF(AB$4&gt;(MIN('Financing Sources'!$B$16,'Financing Sources'!$B$42)),0,IF(AB$4='Financing Sources'!$B$42,-'Operating Pro-Forma'!AA49*(1+'Financing Sources'!$B$15),AA28)),0)</f>
        <v>0</v>
      </c>
      <c r="AC28" s="288">
        <f>ROUND(IF(AC$4&gt;(MIN('Financing Sources'!$B$16,'Financing Sources'!$B$42)),0,IF(AC$4='Financing Sources'!$B$42,-'Operating Pro-Forma'!AB49*(1+'Financing Sources'!$B$15),AB28)),0)</f>
        <v>0</v>
      </c>
      <c r="AD28" s="288">
        <f>ROUND(IF(AD$4&gt;(MIN('Financing Sources'!$B$16,'Financing Sources'!$B$42)),0,IF(AD$4='Financing Sources'!$B$42,-'Operating Pro-Forma'!AC49*(1+'Financing Sources'!$B$15),AC28)),0)</f>
        <v>0</v>
      </c>
      <c r="AE28" s="289">
        <f>ROUND(IF(AE$4&gt;(MIN('Financing Sources'!$B$16,'Financing Sources'!$B$42)),0,IF(AE$4='Financing Sources'!$B$42,-'Operating Pro-Forma'!AD49*(1+'Financing Sources'!$B$15),AD28)),0)</f>
        <v>0</v>
      </c>
      <c r="AF28" s="263"/>
    </row>
    <row r="29" spans="1:32" s="30" customFormat="1" ht="15" customHeight="1">
      <c r="A29" s="287" t="s">
        <v>387</v>
      </c>
      <c r="B29" s="290">
        <f>ROUND(IF('Financing Sources'!$B$42&lt;='Financing Sources'!$B$21,IF('Financing Sources'!$B$42='Operating Pro-Forma'!B4,'Operating Pro-Forma'!B92,0),IF('Financing Sources'!$B$21='Operating Pro-Forma'!B4,'Operating Pro-Forma'!B92,0)),0)</f>
        <v>0</v>
      </c>
      <c r="C29" s="290">
        <f>ROUND(IF('Financing Sources'!$B$42&lt;='Financing Sources'!$B$21,IF('Financing Sources'!$B$42='Operating Pro-Forma'!C4,'Operating Pro-Forma'!C92,0),IF('Financing Sources'!$B$21='Operating Pro-Forma'!C4,'Operating Pro-Forma'!C92,0)),0)</f>
        <v>0</v>
      </c>
      <c r="D29" s="290">
        <f>ROUND(IF('Financing Sources'!$B$42&lt;='Financing Sources'!$B$21,IF('Financing Sources'!$B$42='Operating Pro-Forma'!D4,'Operating Pro-Forma'!D92,0),IF('Financing Sources'!$B$21='Operating Pro-Forma'!D4,'Operating Pro-Forma'!D92,0)),0)</f>
        <v>0</v>
      </c>
      <c r="E29" s="290">
        <f>ROUND(IF('Financing Sources'!$B$42&lt;='Financing Sources'!$B$21,IF('Financing Sources'!$B$42='Operating Pro-Forma'!E4,'Operating Pro-Forma'!E92,0),IF('Financing Sources'!$B$21='Operating Pro-Forma'!E4,'Operating Pro-Forma'!E92,0)),0)</f>
        <v>0</v>
      </c>
      <c r="F29" s="290">
        <f>ROUND(IF('Financing Sources'!$B$42&lt;='Financing Sources'!$B$21,IF('Financing Sources'!$B$42='Operating Pro-Forma'!F4,'Operating Pro-Forma'!F92,0),IF('Financing Sources'!$B$21='Operating Pro-Forma'!F4,'Operating Pro-Forma'!F92,0)),0)</f>
        <v>0</v>
      </c>
      <c r="G29" s="290">
        <f>ROUND(IF('Financing Sources'!$B$42&lt;='Financing Sources'!$B$21,IF('Financing Sources'!$B$42='Operating Pro-Forma'!G4,'Operating Pro-Forma'!G92,0),IF('Financing Sources'!$B$21='Operating Pro-Forma'!G4,'Operating Pro-Forma'!G92,0)),0)</f>
        <v>0</v>
      </c>
      <c r="H29" s="290">
        <f>ROUND(IF('Financing Sources'!$B$42&lt;='Financing Sources'!$B$21,IF('Financing Sources'!$B$42='Operating Pro-Forma'!H4,'Operating Pro-Forma'!H92,0),IF('Financing Sources'!$B$21='Operating Pro-Forma'!H4,'Operating Pro-Forma'!H92,0)),0)</f>
        <v>0</v>
      </c>
      <c r="I29" s="290">
        <f>ROUND(IF('Financing Sources'!$B$42&lt;='Financing Sources'!$B$21,IF('Financing Sources'!$B$42='Operating Pro-Forma'!I4,'Operating Pro-Forma'!I92,0),IF('Financing Sources'!$B$21='Operating Pro-Forma'!I4,'Operating Pro-Forma'!I92,0)),0)</f>
        <v>0</v>
      </c>
      <c r="J29" s="290">
        <f>ROUND(IF('Financing Sources'!$B$42&lt;='Financing Sources'!$B$21,IF('Financing Sources'!$B$42='Operating Pro-Forma'!J4,'Operating Pro-Forma'!J92,0),IF('Financing Sources'!$B$21='Operating Pro-Forma'!J4,'Operating Pro-Forma'!J92,0)),0)</f>
        <v>0</v>
      </c>
      <c r="K29" s="290">
        <f>ROUND(IF('Financing Sources'!$B$42&lt;='Financing Sources'!$B$21,IF('Financing Sources'!$B$42='Operating Pro-Forma'!K4,'Operating Pro-Forma'!K92,0),IF('Financing Sources'!$B$21='Operating Pro-Forma'!K4,'Operating Pro-Forma'!K92,0)),0)</f>
        <v>0</v>
      </c>
      <c r="L29" s="290">
        <f>ROUND(IF('Financing Sources'!$B$42&lt;='Financing Sources'!$B$21,IF('Financing Sources'!$B$42='Operating Pro-Forma'!L4,'Operating Pro-Forma'!L92,0),IF('Financing Sources'!$B$21='Operating Pro-Forma'!L4,'Operating Pro-Forma'!L92,0)),0)</f>
        <v>0</v>
      </c>
      <c r="M29" s="290">
        <f>ROUND(IF('Financing Sources'!$B$42&lt;='Financing Sources'!$B$21,IF('Financing Sources'!$B$42='Operating Pro-Forma'!M4,'Operating Pro-Forma'!M92,0),IF('Financing Sources'!$B$21='Operating Pro-Forma'!M4,'Operating Pro-Forma'!M92,0)),0)</f>
        <v>0</v>
      </c>
      <c r="N29" s="290">
        <f>ROUND(IF('Financing Sources'!$B$42&lt;='Financing Sources'!$B$21,IF('Financing Sources'!$B$42='Operating Pro-Forma'!N4,'Operating Pro-Forma'!N92,0),IF('Financing Sources'!$B$21='Operating Pro-Forma'!N4,'Operating Pro-Forma'!N92,0)),0)</f>
        <v>0</v>
      </c>
      <c r="O29" s="290">
        <f>ROUND(IF('Financing Sources'!$B$42&lt;='Financing Sources'!$B$21,IF('Financing Sources'!$B$42='Operating Pro-Forma'!O4,'Operating Pro-Forma'!O92,0),IF('Financing Sources'!$B$21='Operating Pro-Forma'!O4,'Operating Pro-Forma'!O92,0)),0)</f>
        <v>0</v>
      </c>
      <c r="P29" s="290">
        <f>ROUND(IF('Financing Sources'!$B$42&lt;='Financing Sources'!$B$21,IF('Financing Sources'!$B$42='Operating Pro-Forma'!P4,'Operating Pro-Forma'!P92,0),IF('Financing Sources'!$B$21='Operating Pro-Forma'!P4,'Operating Pro-Forma'!P92,0)),0)</f>
        <v>0</v>
      </c>
      <c r="Q29" s="290">
        <f>ROUND(IF('Financing Sources'!$B$42&lt;='Financing Sources'!$B$21,IF('Financing Sources'!$B$42='Operating Pro-Forma'!Q4,'Operating Pro-Forma'!Q92,0),IF('Financing Sources'!$B$21='Operating Pro-Forma'!Q4,'Operating Pro-Forma'!Q92,0)),0)</f>
        <v>0</v>
      </c>
      <c r="R29" s="290">
        <f>ROUND(IF('Financing Sources'!$B$42&lt;='Financing Sources'!$B$21,IF('Financing Sources'!$B$42='Operating Pro-Forma'!R4,'Operating Pro-Forma'!R92,0),IF('Financing Sources'!$B$21='Operating Pro-Forma'!R4,'Operating Pro-Forma'!R92,0)),0)</f>
        <v>0</v>
      </c>
      <c r="S29" s="290">
        <f>ROUND(IF('Financing Sources'!$B$42&lt;='Financing Sources'!$B$21,IF('Financing Sources'!$B$42='Operating Pro-Forma'!S4,'Operating Pro-Forma'!S92,0),IF('Financing Sources'!$B$21='Operating Pro-Forma'!S4,'Operating Pro-Forma'!S92,0)),0)</f>
        <v>0</v>
      </c>
      <c r="T29" s="290">
        <f>ROUND(IF('Financing Sources'!$B$42&lt;='Financing Sources'!$B$21,IF('Financing Sources'!$B$42='Operating Pro-Forma'!T4,'Operating Pro-Forma'!T92,0),IF('Financing Sources'!$B$21='Operating Pro-Forma'!T4,'Operating Pro-Forma'!T92,0)),0)</f>
        <v>0</v>
      </c>
      <c r="U29" s="290">
        <f>ROUND(IF('Financing Sources'!$B$42&lt;='Financing Sources'!$B$21,IF('Financing Sources'!$B$42='Operating Pro-Forma'!U4,'Operating Pro-Forma'!U92,0),IF('Financing Sources'!$B$21='Operating Pro-Forma'!U4,'Operating Pro-Forma'!U92,0)),0)</f>
        <v>0</v>
      </c>
      <c r="V29" s="290">
        <f>ROUND(IF('Financing Sources'!$B$42&lt;='Financing Sources'!$B$21,IF('Financing Sources'!$B$42='Operating Pro-Forma'!V4,'Operating Pro-Forma'!V92,0),IF('Financing Sources'!$B$21='Operating Pro-Forma'!V4,'Operating Pro-Forma'!V92,0)),0)</f>
        <v>0</v>
      </c>
      <c r="W29" s="290">
        <f>ROUND(IF('Financing Sources'!$B$42&lt;='Financing Sources'!$B$21,IF('Financing Sources'!$B$42='Operating Pro-Forma'!W4,'Operating Pro-Forma'!W92,0),IF('Financing Sources'!$B$21='Operating Pro-Forma'!W4,'Operating Pro-Forma'!W92,0)),0)</f>
        <v>0</v>
      </c>
      <c r="X29" s="290">
        <f>ROUND(IF('Financing Sources'!$B$42&lt;='Financing Sources'!$B$21,IF('Financing Sources'!$B$42='Operating Pro-Forma'!X4,'Operating Pro-Forma'!X92,0),IF('Financing Sources'!$B$21='Operating Pro-Forma'!X4,'Operating Pro-Forma'!X92,0)),0)</f>
        <v>0</v>
      </c>
      <c r="Y29" s="290">
        <f>ROUND(IF('Financing Sources'!$B$42&lt;='Financing Sources'!$B$21,IF('Financing Sources'!$B$42='Operating Pro-Forma'!Y4,'Operating Pro-Forma'!Y92,0),IF('Financing Sources'!$B$21='Operating Pro-Forma'!Y4,'Operating Pro-Forma'!Y92,0)),0)</f>
        <v>0</v>
      </c>
      <c r="Z29" s="290">
        <f>ROUND(IF('Financing Sources'!$B$42&lt;='Financing Sources'!$B$21,IF('Financing Sources'!$B$42='Operating Pro-Forma'!Z4,'Operating Pro-Forma'!Z92,0),IF('Financing Sources'!$B$21='Operating Pro-Forma'!Z4,'Operating Pro-Forma'!Z92,0)),0)</f>
        <v>0</v>
      </c>
      <c r="AA29" s="290">
        <f>ROUND(IF('Financing Sources'!$B$42&lt;='Financing Sources'!$B$21,IF('Financing Sources'!$B$42='Operating Pro-Forma'!AA4,'Operating Pro-Forma'!AA92,0),IF('Financing Sources'!$B$21='Operating Pro-Forma'!AA4,'Operating Pro-Forma'!AA92,0)),0)</f>
        <v>0</v>
      </c>
      <c r="AB29" s="290">
        <f>ROUND(IF('Financing Sources'!$B$42&lt;='Financing Sources'!$B$21,IF('Financing Sources'!$B$42='Operating Pro-Forma'!AB4,'Operating Pro-Forma'!AB92,0),IF('Financing Sources'!$B$21='Operating Pro-Forma'!AB4,'Operating Pro-Forma'!AB92,0)),0)</f>
        <v>0</v>
      </c>
      <c r="AC29" s="290">
        <f>ROUND(IF('Financing Sources'!$B$42&lt;='Financing Sources'!$B$21,IF('Financing Sources'!$B$42='Operating Pro-Forma'!AC4,'Operating Pro-Forma'!AC92,0),IF('Financing Sources'!$B$21='Operating Pro-Forma'!AC4,'Operating Pro-Forma'!AC92,0)),0)</f>
        <v>0</v>
      </c>
      <c r="AD29" s="290">
        <f>ROUND(IF('Financing Sources'!$B$42&lt;='Financing Sources'!$B$21,IF('Financing Sources'!$B$42='Operating Pro-Forma'!AD4,'Operating Pro-Forma'!AD92,0),IF('Financing Sources'!$B$21='Operating Pro-Forma'!AD4,'Operating Pro-Forma'!AD92,0)),0)</f>
        <v>0</v>
      </c>
      <c r="AE29" s="291">
        <f>ROUND(IF('Financing Sources'!$B$42&lt;='Financing Sources'!$B$21,IF('Financing Sources'!$B$42='Operating Pro-Forma'!AE4,'Operating Pro-Forma'!AE92,0),IF('Financing Sources'!$B$21='Operating Pro-Forma'!AE4,'Operating Pro-Forma'!AE92,0)),0)</f>
        <v>0</v>
      </c>
      <c r="AF29" s="263"/>
    </row>
    <row r="30" spans="1:32" s="30" customFormat="1" ht="15" customHeight="1">
      <c r="A30" s="287" t="s">
        <v>388</v>
      </c>
      <c r="B30" s="290">
        <f>ROUND(IF('Financing Sources'!$B$42&lt;='Financing Sources'!$B$26,IF('Financing Sources'!$B$42='Operating Pro-Forma'!B4,'Operating Pro-Forma'!B93,0),IF('Financing Sources'!$B$26='Operating Pro-Forma'!B4,'Operating Pro-Forma'!B93,0)),0)</f>
        <v>0</v>
      </c>
      <c r="C30" s="290">
        <f>ROUND(IF('Financing Sources'!$B$42&lt;='Financing Sources'!$B$26,IF('Financing Sources'!$B$42='Operating Pro-Forma'!C4,'Operating Pro-Forma'!C93,0),IF('Financing Sources'!$B$26='Operating Pro-Forma'!C4,'Operating Pro-Forma'!C93,0)),0)</f>
        <v>0</v>
      </c>
      <c r="D30" s="290">
        <f>ROUND(IF('Financing Sources'!$B$42&lt;='Financing Sources'!$B$26,IF('Financing Sources'!$B$42='Operating Pro-Forma'!D4,'Operating Pro-Forma'!D93,0),IF('Financing Sources'!$B$26='Operating Pro-Forma'!D4,'Operating Pro-Forma'!D93,0)),0)</f>
        <v>0</v>
      </c>
      <c r="E30" s="290">
        <f>ROUND(IF('Financing Sources'!$B$42&lt;='Financing Sources'!$B$26,IF('Financing Sources'!$B$42='Operating Pro-Forma'!E4,'Operating Pro-Forma'!E93,0),IF('Financing Sources'!$B$26='Operating Pro-Forma'!E4,'Operating Pro-Forma'!E93,0)),0)</f>
        <v>0</v>
      </c>
      <c r="F30" s="290">
        <f>ROUND(IF('Financing Sources'!$B$42&lt;='Financing Sources'!$B$26,IF('Financing Sources'!$B$42='Operating Pro-Forma'!F4,'Operating Pro-Forma'!F93,0),IF('Financing Sources'!$B$26='Operating Pro-Forma'!F4,'Operating Pro-Forma'!F93,0)),0)</f>
        <v>0</v>
      </c>
      <c r="G30" s="290">
        <f>ROUND(IF('Financing Sources'!$B$42&lt;='Financing Sources'!$B$26,IF('Financing Sources'!$B$42='Operating Pro-Forma'!G4,'Operating Pro-Forma'!G93,0),IF('Financing Sources'!$B$26='Operating Pro-Forma'!G4,'Operating Pro-Forma'!G93,0)),0)</f>
        <v>0</v>
      </c>
      <c r="H30" s="290">
        <f>ROUND(IF('Financing Sources'!$B$42&lt;='Financing Sources'!$B$26,IF('Financing Sources'!$B$42='Operating Pro-Forma'!H4,'Operating Pro-Forma'!H93,0),IF('Financing Sources'!$B$26='Operating Pro-Forma'!H4,'Operating Pro-Forma'!H93,0)),0)</f>
        <v>0</v>
      </c>
      <c r="I30" s="290">
        <f>ROUND(IF('Financing Sources'!$B$42&lt;='Financing Sources'!$B$26,IF('Financing Sources'!$B$42='Operating Pro-Forma'!I4,'Operating Pro-Forma'!I93,0),IF('Financing Sources'!$B$26='Operating Pro-Forma'!I4,'Operating Pro-Forma'!I93,0)),0)</f>
        <v>0</v>
      </c>
      <c r="J30" s="290">
        <f>ROUND(IF('Financing Sources'!$B$42&lt;='Financing Sources'!$B$26,IF('Financing Sources'!$B$42='Operating Pro-Forma'!J4,'Operating Pro-Forma'!J93,0),IF('Financing Sources'!$B$26='Operating Pro-Forma'!J4,'Operating Pro-Forma'!J93,0)),0)</f>
        <v>0</v>
      </c>
      <c r="K30" s="290">
        <f>ROUND(IF('Financing Sources'!$B$42&lt;='Financing Sources'!$B$26,IF('Financing Sources'!$B$42='Operating Pro-Forma'!K4,'Operating Pro-Forma'!K93,0),IF('Financing Sources'!$B$26='Operating Pro-Forma'!K4,'Operating Pro-Forma'!K93,0)),0)</f>
        <v>0</v>
      </c>
      <c r="L30" s="290">
        <f>ROUND(IF('Financing Sources'!$B$42&lt;='Financing Sources'!$B$26,IF('Financing Sources'!$B$42='Operating Pro-Forma'!L4,'Operating Pro-Forma'!L93,0),IF('Financing Sources'!$B$26='Operating Pro-Forma'!L4,'Operating Pro-Forma'!L93,0)),0)</f>
        <v>0</v>
      </c>
      <c r="M30" s="290">
        <f>ROUND(IF('Financing Sources'!$B$42&lt;='Financing Sources'!$B$26,IF('Financing Sources'!$B$42='Operating Pro-Forma'!M4,'Operating Pro-Forma'!M93,0),IF('Financing Sources'!$B$26='Operating Pro-Forma'!M4,'Operating Pro-Forma'!M93,0)),0)</f>
        <v>0</v>
      </c>
      <c r="N30" s="290">
        <f>ROUND(IF('Financing Sources'!$B$42&lt;='Financing Sources'!$B$26,IF('Financing Sources'!$B$42='Operating Pro-Forma'!N4,'Operating Pro-Forma'!N93,0),IF('Financing Sources'!$B$26='Operating Pro-Forma'!N4,'Operating Pro-Forma'!N93,0)),0)</f>
        <v>0</v>
      </c>
      <c r="O30" s="290">
        <f>ROUND(IF('Financing Sources'!$B$42&lt;='Financing Sources'!$B$26,IF('Financing Sources'!$B$42='Operating Pro-Forma'!O4,'Operating Pro-Forma'!O93,0),IF('Financing Sources'!$B$26='Operating Pro-Forma'!O4,'Operating Pro-Forma'!O93,0)),0)</f>
        <v>0</v>
      </c>
      <c r="P30" s="290">
        <f>ROUND(IF('Financing Sources'!$B$42&lt;='Financing Sources'!$B$26,IF('Financing Sources'!$B$42='Operating Pro-Forma'!P4,'Operating Pro-Forma'!P93,0),IF('Financing Sources'!$B$26='Operating Pro-Forma'!P4,'Operating Pro-Forma'!P93,0)),0)</f>
        <v>0</v>
      </c>
      <c r="Q30" s="290">
        <f>ROUND(IF('Financing Sources'!$B$42&lt;='Financing Sources'!$B$26,IF('Financing Sources'!$B$42='Operating Pro-Forma'!Q4,'Operating Pro-Forma'!Q93,0),IF('Financing Sources'!$B$26='Operating Pro-Forma'!Q4,'Operating Pro-Forma'!Q93,0)),0)</f>
        <v>0</v>
      </c>
      <c r="R30" s="290">
        <f>ROUND(IF('Financing Sources'!$B$42&lt;='Financing Sources'!$B$26,IF('Financing Sources'!$B$42='Operating Pro-Forma'!R4,'Operating Pro-Forma'!R93,0),IF('Financing Sources'!$B$26='Operating Pro-Forma'!R4,'Operating Pro-Forma'!R93,0)),0)</f>
        <v>0</v>
      </c>
      <c r="S30" s="290">
        <f>ROUND(IF('Financing Sources'!$B$42&lt;='Financing Sources'!$B$26,IF('Financing Sources'!$B$42='Operating Pro-Forma'!S4,'Operating Pro-Forma'!S93,0),IF('Financing Sources'!$B$26='Operating Pro-Forma'!S4,'Operating Pro-Forma'!S93,0)),0)</f>
        <v>0</v>
      </c>
      <c r="T30" s="290">
        <f>ROUND(IF('Financing Sources'!$B$42&lt;='Financing Sources'!$B$26,IF('Financing Sources'!$B$42='Operating Pro-Forma'!T4,'Operating Pro-Forma'!T93,0),IF('Financing Sources'!$B$26='Operating Pro-Forma'!T4,'Operating Pro-Forma'!T93,0)),0)</f>
        <v>0</v>
      </c>
      <c r="U30" s="290">
        <f>ROUND(IF('Financing Sources'!$B$42&lt;='Financing Sources'!$B$26,IF('Financing Sources'!$B$42='Operating Pro-Forma'!U4,'Operating Pro-Forma'!U93,0),IF('Financing Sources'!$B$26='Operating Pro-Forma'!U4,'Operating Pro-Forma'!U93,0)),0)</f>
        <v>0</v>
      </c>
      <c r="V30" s="290">
        <f>ROUND(IF('Financing Sources'!$B$42&lt;='Financing Sources'!$B$26,IF('Financing Sources'!$B$42='Operating Pro-Forma'!V4,'Operating Pro-Forma'!V93,0),IF('Financing Sources'!$B$26='Operating Pro-Forma'!V4,'Operating Pro-Forma'!V93,0)),0)</f>
        <v>0</v>
      </c>
      <c r="W30" s="290">
        <f>ROUND(IF('Financing Sources'!$B$42&lt;='Financing Sources'!$B$26,IF('Financing Sources'!$B$42='Operating Pro-Forma'!W4,'Operating Pro-Forma'!W93,0),IF('Financing Sources'!$B$26='Operating Pro-Forma'!W4,'Operating Pro-Forma'!W93,0)),0)</f>
        <v>0</v>
      </c>
      <c r="X30" s="290">
        <f>ROUND(IF('Financing Sources'!$B$42&lt;='Financing Sources'!$B$26,IF('Financing Sources'!$B$42='Operating Pro-Forma'!X4,'Operating Pro-Forma'!X93,0),IF('Financing Sources'!$B$26='Operating Pro-Forma'!X4,'Operating Pro-Forma'!X93,0)),0)</f>
        <v>0</v>
      </c>
      <c r="Y30" s="290">
        <f>ROUND(IF('Financing Sources'!$B$42&lt;='Financing Sources'!$B$26,IF('Financing Sources'!$B$42='Operating Pro-Forma'!Y4,'Operating Pro-Forma'!Y93,0),IF('Financing Sources'!$B$26='Operating Pro-Forma'!Y4,'Operating Pro-Forma'!Y93,0)),0)</f>
        <v>0</v>
      </c>
      <c r="Z30" s="290">
        <f>ROUND(IF('Financing Sources'!$B$42&lt;='Financing Sources'!$B$26,IF('Financing Sources'!$B$42='Operating Pro-Forma'!Z4,'Operating Pro-Forma'!Z93,0),IF('Financing Sources'!$B$26='Operating Pro-Forma'!Z4,'Operating Pro-Forma'!Z93,0)),0)</f>
        <v>0</v>
      </c>
      <c r="AA30" s="290">
        <f>ROUND(IF('Financing Sources'!$B$42&lt;='Financing Sources'!$B$26,IF('Financing Sources'!$B$42='Operating Pro-Forma'!AA4,'Operating Pro-Forma'!AA93,0),IF('Financing Sources'!$B$26='Operating Pro-Forma'!AA4,'Operating Pro-Forma'!AA93,0)),0)</f>
        <v>0</v>
      </c>
      <c r="AB30" s="290">
        <f>ROUND(IF('Financing Sources'!$B$42&lt;='Financing Sources'!$B$26,IF('Financing Sources'!$B$42='Operating Pro-Forma'!AB4,'Operating Pro-Forma'!AB93,0),IF('Financing Sources'!$B$26='Operating Pro-Forma'!AB4,'Operating Pro-Forma'!AB93,0)),0)</f>
        <v>0</v>
      </c>
      <c r="AC30" s="290">
        <f>ROUND(IF('Financing Sources'!$B$42&lt;='Financing Sources'!$B$26,IF('Financing Sources'!$B$42='Operating Pro-Forma'!AC4,'Operating Pro-Forma'!AC93,0),IF('Financing Sources'!$B$26='Operating Pro-Forma'!AC4,'Operating Pro-Forma'!AC93,0)),0)</f>
        <v>0</v>
      </c>
      <c r="AD30" s="290">
        <f>ROUND(IF('Financing Sources'!$B$42&lt;='Financing Sources'!$B$26,IF('Financing Sources'!$B$42='Operating Pro-Forma'!AD4,'Operating Pro-Forma'!AD93,0),IF('Financing Sources'!$B$26='Operating Pro-Forma'!AD4,'Operating Pro-Forma'!AD93,0)),0)</f>
        <v>0</v>
      </c>
      <c r="AE30" s="291">
        <f>ROUND(IF('Financing Sources'!$B$42&lt;='Financing Sources'!$B$26,IF('Financing Sources'!$B$42='Operating Pro-Forma'!AE4,'Operating Pro-Forma'!AE93,0),IF('Financing Sources'!$B$26='Operating Pro-Forma'!AE4,'Operating Pro-Forma'!AE93,0)),0)</f>
        <v>0</v>
      </c>
      <c r="AF30" s="263"/>
    </row>
    <row r="31" spans="1:32" s="30" customFormat="1" ht="15" customHeight="1">
      <c r="A31" s="287" t="str">
        <f>CONCATENATE('Custom Loans'!B5," Debt Service")</f>
        <v>Custom Loan 1 Debt Service</v>
      </c>
      <c r="B31" s="290">
        <f>ROUND(IF('Financing Sources'!$B$42&gt;=B4,-'Custom Loans'!B11,0),0)</f>
        <v>0</v>
      </c>
      <c r="C31" s="290">
        <f>ROUND(IF('Financing Sources'!$B$42&gt;=C4,-'Custom Loans'!C11,0),0)</f>
        <v>0</v>
      </c>
      <c r="D31" s="290">
        <f>ROUND(IF('Financing Sources'!$B$42&gt;=D4,-'Custom Loans'!D11,0),0)</f>
        <v>0</v>
      </c>
      <c r="E31" s="290">
        <f>ROUND(IF('Financing Sources'!$B$42&gt;=E4,-'Custom Loans'!E11,0),0)</f>
        <v>0</v>
      </c>
      <c r="F31" s="290">
        <f>ROUND(IF('Financing Sources'!$B$42&gt;=F4,-'Custom Loans'!F11,0),0)</f>
        <v>0</v>
      </c>
      <c r="G31" s="290">
        <f>ROUND(IF('Financing Sources'!$B$42&gt;=G4,-'Custom Loans'!G11,0),0)</f>
        <v>0</v>
      </c>
      <c r="H31" s="290">
        <f>ROUND(IF('Financing Sources'!$B$42&gt;=H4,-'Custom Loans'!H11,0),0)</f>
        <v>0</v>
      </c>
      <c r="I31" s="290">
        <f>ROUND(IF('Financing Sources'!$B$42&gt;=I4,-'Custom Loans'!I11,0),0)</f>
        <v>0</v>
      </c>
      <c r="J31" s="290">
        <f>ROUND(IF('Financing Sources'!$B$42&gt;=J4,-'Custom Loans'!J11,0),0)</f>
        <v>0</v>
      </c>
      <c r="K31" s="290">
        <f>ROUND(IF('Financing Sources'!$B$42&gt;=K4,-'Custom Loans'!K11,0),0)</f>
        <v>0</v>
      </c>
      <c r="L31" s="290">
        <f>ROUND(IF('Financing Sources'!$B$42&gt;=L4,-'Custom Loans'!L11,0),0)</f>
        <v>0</v>
      </c>
      <c r="M31" s="290">
        <f>ROUND(IF('Financing Sources'!$B$42&gt;=M4,-'Custom Loans'!M11,0),0)</f>
        <v>0</v>
      </c>
      <c r="N31" s="290">
        <f>ROUND(IF('Financing Sources'!$B$42&gt;=N4,-'Custom Loans'!N11,0),0)</f>
        <v>0</v>
      </c>
      <c r="O31" s="290">
        <f>ROUND(IF('Financing Sources'!$B$42&gt;=O4,-'Custom Loans'!O11,0),0)</f>
        <v>0</v>
      </c>
      <c r="P31" s="290">
        <f>ROUND(IF('Financing Sources'!$B$42&gt;=P4,-'Custom Loans'!P11,0),0)</f>
        <v>0</v>
      </c>
      <c r="Q31" s="290">
        <f>ROUND(IF('Financing Sources'!$B$42&gt;=Q4,-'Custom Loans'!Q11,0),0)</f>
        <v>0</v>
      </c>
      <c r="R31" s="290">
        <f>ROUND(IF('Financing Sources'!$B$42&gt;=R4,-'Custom Loans'!R11,0),0)</f>
        <v>0</v>
      </c>
      <c r="S31" s="290">
        <f>ROUND(IF('Financing Sources'!$B$42&gt;=S4,-'Custom Loans'!S11,0),0)</f>
        <v>0</v>
      </c>
      <c r="T31" s="290">
        <f>ROUND(IF('Financing Sources'!$B$42&gt;=T4,-'Custom Loans'!T11,0),0)</f>
        <v>0</v>
      </c>
      <c r="U31" s="290">
        <f>ROUND(IF('Financing Sources'!$B$42&gt;=U4,-'Custom Loans'!U11,0),0)</f>
        <v>0</v>
      </c>
      <c r="V31" s="290">
        <f>ROUND(IF('Financing Sources'!$B$42&gt;=V4,-'Custom Loans'!V11,0),0)</f>
        <v>0</v>
      </c>
      <c r="W31" s="290">
        <f>ROUND(IF('Financing Sources'!$B$42&gt;=W4,-'Custom Loans'!W11,0),0)</f>
        <v>0</v>
      </c>
      <c r="X31" s="290">
        <f>ROUND(IF('Financing Sources'!$B$42&gt;=X4,-'Custom Loans'!X11,0),0)</f>
        <v>0</v>
      </c>
      <c r="Y31" s="290">
        <f>ROUND(IF('Financing Sources'!$B$42&gt;=Y4,-'Custom Loans'!Y11,0),0)</f>
        <v>0</v>
      </c>
      <c r="Z31" s="290">
        <f>ROUND(IF('Financing Sources'!$B$42&gt;=Z4,-'Custom Loans'!Z11,0),0)</f>
        <v>0</v>
      </c>
      <c r="AA31" s="290">
        <f>ROUND(IF('Financing Sources'!$B$42&gt;=AA4,-'Custom Loans'!AA11,0),0)</f>
        <v>0</v>
      </c>
      <c r="AB31" s="290">
        <f>ROUND(IF('Financing Sources'!$B$42&gt;=AB4,-'Custom Loans'!AB11,0),0)</f>
        <v>0</v>
      </c>
      <c r="AC31" s="290">
        <f>ROUND(IF('Financing Sources'!$B$42&gt;=AC4,-'Custom Loans'!AC11,0),0)</f>
        <v>0</v>
      </c>
      <c r="AD31" s="290">
        <f>ROUND(IF('Financing Sources'!$B$42&gt;=AD4,-'Custom Loans'!AD11,0),0)</f>
        <v>0</v>
      </c>
      <c r="AE31" s="291">
        <f>ROUND(IF('Financing Sources'!$B$42&gt;=AE4,-'Custom Loans'!AE11,0),0)</f>
        <v>0</v>
      </c>
      <c r="AF31" s="263"/>
    </row>
    <row r="32" spans="1:32" s="30" customFormat="1" ht="15" customHeight="1">
      <c r="A32" s="292" t="str">
        <f>CONCATENATE('Custom Loans'!B15," Debt Service")</f>
        <v>Custom Loan 2 Debt Service</v>
      </c>
      <c r="B32" s="293">
        <f>ROUND(IF('Financing Sources'!$B$42&gt;=B4,-'Custom Loans'!B21,0),0)</f>
        <v>0</v>
      </c>
      <c r="C32" s="293">
        <f>ROUND(IF('Financing Sources'!$B$42&gt;=C4,-'Custom Loans'!C21,0),0)</f>
        <v>0</v>
      </c>
      <c r="D32" s="293">
        <f>ROUND(IF('Financing Sources'!$B$42&gt;=D4,-'Custom Loans'!D21,0),0)</f>
        <v>0</v>
      </c>
      <c r="E32" s="293">
        <f>ROUND(IF('Financing Sources'!$B$42&gt;=E4,-'Custom Loans'!E21,0),0)</f>
        <v>0</v>
      </c>
      <c r="F32" s="293">
        <f>ROUND(IF('Financing Sources'!$B$42&gt;=F4,-'Custom Loans'!F21,0),0)</f>
        <v>0</v>
      </c>
      <c r="G32" s="293">
        <f>ROUND(IF('Financing Sources'!$B$42&gt;=G4,-'Custom Loans'!G21,0),0)</f>
        <v>0</v>
      </c>
      <c r="H32" s="293">
        <f>ROUND(IF('Financing Sources'!$B$42&gt;=H4,-'Custom Loans'!H21,0),0)</f>
        <v>0</v>
      </c>
      <c r="I32" s="293">
        <f>ROUND(IF('Financing Sources'!$B$42&gt;=I4,-'Custom Loans'!I21,0),0)</f>
        <v>0</v>
      </c>
      <c r="J32" s="293">
        <f>ROUND(IF('Financing Sources'!$B$42&gt;=J4,-'Custom Loans'!J21,0),0)</f>
        <v>0</v>
      </c>
      <c r="K32" s="293">
        <f>ROUND(IF('Financing Sources'!$B$42&gt;=K4,-'Custom Loans'!K21,0),0)</f>
        <v>0</v>
      </c>
      <c r="L32" s="293">
        <f>ROUND(IF('Financing Sources'!$B$42&gt;=L4,-'Custom Loans'!L21,0),0)</f>
        <v>0</v>
      </c>
      <c r="M32" s="293">
        <f>ROUND(IF('Financing Sources'!$B$42&gt;=M4,-'Custom Loans'!M21,0),0)</f>
        <v>0</v>
      </c>
      <c r="N32" s="293">
        <f>ROUND(IF('Financing Sources'!$B$42&gt;=N4,-'Custom Loans'!N21,0),0)</f>
        <v>0</v>
      </c>
      <c r="O32" s="293">
        <f>ROUND(IF('Financing Sources'!$B$42&gt;=O4,-'Custom Loans'!O21,0),0)</f>
        <v>0</v>
      </c>
      <c r="P32" s="293">
        <f>ROUND(IF('Financing Sources'!$B$42&gt;=P4,-'Custom Loans'!P21,0),0)</f>
        <v>0</v>
      </c>
      <c r="Q32" s="293">
        <f>ROUND(IF('Financing Sources'!$B$42&gt;=Q4,-'Custom Loans'!Q21,0),0)</f>
        <v>0</v>
      </c>
      <c r="R32" s="293">
        <f>ROUND(IF('Financing Sources'!$B$42&gt;=R4,-'Custom Loans'!R21,0),0)</f>
        <v>0</v>
      </c>
      <c r="S32" s="293">
        <f>ROUND(IF('Financing Sources'!$B$42&gt;=S4,-'Custom Loans'!S21,0),0)</f>
        <v>0</v>
      </c>
      <c r="T32" s="293">
        <f>ROUND(IF('Financing Sources'!$B$42&gt;=T4,-'Custom Loans'!T21,0),0)</f>
        <v>0</v>
      </c>
      <c r="U32" s="293">
        <f>ROUND(IF('Financing Sources'!$B$42&gt;=U4,-'Custom Loans'!U21,0),0)</f>
        <v>0</v>
      </c>
      <c r="V32" s="293">
        <f>ROUND(IF('Financing Sources'!$B$42&gt;=V4,-'Custom Loans'!V21,0),0)</f>
        <v>0</v>
      </c>
      <c r="W32" s="293">
        <f>ROUND(IF('Financing Sources'!$B$42&gt;=W4,-'Custom Loans'!W21,0),0)</f>
        <v>0</v>
      </c>
      <c r="X32" s="293">
        <f>ROUND(IF('Financing Sources'!$B$42&gt;=X4,-'Custom Loans'!X21,0),0)</f>
        <v>0</v>
      </c>
      <c r="Y32" s="293">
        <f>ROUND(IF('Financing Sources'!$B$42&gt;=Y4,-'Custom Loans'!Y21,0),0)</f>
        <v>0</v>
      </c>
      <c r="Z32" s="293">
        <f>ROUND(IF('Financing Sources'!$B$42&gt;=Z4,-'Custom Loans'!Z21,0),0)</f>
        <v>0</v>
      </c>
      <c r="AA32" s="293">
        <f>ROUND(IF('Financing Sources'!$B$42&gt;=AA4,-'Custom Loans'!AA21,0),0)</f>
        <v>0</v>
      </c>
      <c r="AB32" s="293">
        <f>ROUND(IF('Financing Sources'!$B$42&gt;=AB4,-'Custom Loans'!AB21,0),0)</f>
        <v>0</v>
      </c>
      <c r="AC32" s="293">
        <f>ROUND(IF('Financing Sources'!$B$42&gt;=AC4,-'Custom Loans'!AC21,0),0)</f>
        <v>0</v>
      </c>
      <c r="AD32" s="293">
        <f>ROUND(IF('Financing Sources'!$B$42&gt;=AD4,-'Custom Loans'!AD21,0),0)</f>
        <v>0</v>
      </c>
      <c r="AE32" s="294">
        <f>ROUND(IF('Financing Sources'!$B$42&gt;=AE4,-'Custom Loans'!AE21,0),0)</f>
        <v>0</v>
      </c>
      <c r="AF32" s="263"/>
    </row>
    <row r="33" spans="1:32" s="30" customFormat="1" ht="15" customHeight="1">
      <c r="A33" s="106"/>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63"/>
    </row>
    <row r="34" spans="1:32" s="30" customFormat="1" ht="15" customHeight="1">
      <c r="A34" s="261" t="s">
        <v>77</v>
      </c>
      <c r="B34" s="86"/>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63"/>
    </row>
    <row r="35" spans="1:32" s="30" customFormat="1" ht="15" customHeight="1">
      <c r="A35" s="275" t="s">
        <v>411</v>
      </c>
      <c r="B35" s="296">
        <f>IF('Financing Sources'!$B$42&lt;B4,0,SUM(B24:B32))</f>
        <v>0</v>
      </c>
      <c r="C35" s="296">
        <f>IF('Financing Sources'!$B$42&lt;C4,0,SUM(C24:C32))</f>
        <v>0</v>
      </c>
      <c r="D35" s="296">
        <f>IF('Financing Sources'!$B$42&lt;D4,0,SUM(D24:D32))</f>
        <v>0</v>
      </c>
      <c r="E35" s="296">
        <f>IF('Financing Sources'!$B$42&lt;E4,0,SUM(E24:E32))</f>
        <v>0</v>
      </c>
      <c r="F35" s="296">
        <f>IF('Financing Sources'!$B$42&lt;F4,0,SUM(F24:F32))</f>
        <v>0</v>
      </c>
      <c r="G35" s="296">
        <f>IF('Financing Sources'!$B$42&lt;G4,0,SUM(G24:G32))</f>
        <v>0</v>
      </c>
      <c r="H35" s="296">
        <f>IF('Financing Sources'!$B$42&lt;H4,0,SUM(H24:H32))</f>
        <v>0</v>
      </c>
      <c r="I35" s="296">
        <f>IF('Financing Sources'!$B$42&lt;I4,0,SUM(I24:I32))</f>
        <v>0</v>
      </c>
      <c r="J35" s="296">
        <f>IF('Financing Sources'!$B$42&lt;J4,0,SUM(J24:J32))</f>
        <v>0</v>
      </c>
      <c r="K35" s="296">
        <f>IF('Financing Sources'!$B$42&lt;K4,0,SUM(K24:K32))</f>
        <v>0</v>
      </c>
      <c r="L35" s="296">
        <f>IF('Financing Sources'!$B$42&lt;L4,0,SUM(L24:L32))</f>
        <v>0</v>
      </c>
      <c r="M35" s="296">
        <f>IF('Financing Sources'!$B$42&lt;M4,0,SUM(M24:M32))</f>
        <v>0</v>
      </c>
      <c r="N35" s="296">
        <f>IF('Financing Sources'!$B$42&lt;N4,0,SUM(N24:N32))</f>
        <v>0</v>
      </c>
      <c r="O35" s="296">
        <f>IF('Financing Sources'!$B$42&lt;O4,0,SUM(O24:O32))</f>
        <v>0</v>
      </c>
      <c r="P35" s="296">
        <f>IF('Financing Sources'!$B$42&lt;P4,0,SUM(P24:P32))</f>
        <v>0</v>
      </c>
      <c r="Q35" s="296">
        <f>IF('Financing Sources'!$B$42&lt;Q4,0,SUM(Q24:Q32))</f>
        <v>0</v>
      </c>
      <c r="R35" s="296">
        <f>IF('Financing Sources'!$B$42&lt;R4,0,SUM(R24:R32))</f>
        <v>0</v>
      </c>
      <c r="S35" s="296">
        <f>IF('Financing Sources'!$B$42&lt;S4,0,SUM(S24:S32))</f>
        <v>0</v>
      </c>
      <c r="T35" s="296">
        <f>IF('Financing Sources'!$B$42&lt;T4,0,SUM(T24:T32))</f>
        <v>0</v>
      </c>
      <c r="U35" s="296">
        <f>IF('Financing Sources'!$B$42&lt;U4,0,SUM(U24:U32))</f>
        <v>0</v>
      </c>
      <c r="V35" s="296">
        <f>IF('Financing Sources'!$B$42&lt;V4,0,SUM(V24:V32))</f>
        <v>0</v>
      </c>
      <c r="W35" s="296">
        <f>IF('Financing Sources'!$B$42&lt;W4,0,SUM(W24:W32))</f>
        <v>0</v>
      </c>
      <c r="X35" s="296">
        <f>IF('Financing Sources'!$B$42&lt;X4,0,SUM(X24:X32))</f>
        <v>0</v>
      </c>
      <c r="Y35" s="296">
        <f>IF('Financing Sources'!$B$42&lt;Y4,0,SUM(Y24:Y32))</f>
        <v>0</v>
      </c>
      <c r="Z35" s="296">
        <f>IF('Financing Sources'!$B$42&lt;Z4,0,SUM(Z24:Z32))</f>
        <v>0</v>
      </c>
      <c r="AA35" s="296">
        <f>IF('Financing Sources'!$B$42&lt;AA4,0,SUM(AA24:AA32))</f>
        <v>0</v>
      </c>
      <c r="AB35" s="296">
        <f>IF('Financing Sources'!$B$42&lt;AB4,0,SUM(AB24:AB32))</f>
        <v>0</v>
      </c>
      <c r="AC35" s="296">
        <f>IF('Financing Sources'!$B$42&lt;AC4,0,SUM(AC24:AC32))</f>
        <v>0</v>
      </c>
      <c r="AD35" s="296">
        <f>IF('Financing Sources'!$B$42&lt;AD4,0,SUM(AD24:AD32))</f>
        <v>0</v>
      </c>
      <c r="AE35" s="297">
        <f>IF('Financing Sources'!$B$42&lt;AE4,0,SUM(AE24:AE32))</f>
        <v>0</v>
      </c>
      <c r="AF35" s="263"/>
    </row>
    <row r="36" spans="1:32" s="30" customFormat="1" ht="15" customHeight="1">
      <c r="A36" s="287" t="s">
        <v>361</v>
      </c>
      <c r="B36" s="290">
        <f>IF('Financing Sources'!$B$42=B4,IF('Financing Sources'!$B$46&lt;&gt;0,'Financing Sources'!$B$46,B41),0)</f>
        <v>0</v>
      </c>
      <c r="C36" s="290">
        <f>IF('Financing Sources'!$B$42=C4,IF('Financing Sources'!$B$46&lt;&gt;0,'Financing Sources'!$B$46,C41),0)</f>
        <v>0</v>
      </c>
      <c r="D36" s="290">
        <f>IF('Financing Sources'!$B$42=D4,IF('Financing Sources'!$B$46&lt;&gt;0,'Financing Sources'!$B$46,D41),0)</f>
        <v>0</v>
      </c>
      <c r="E36" s="290">
        <f>IF('Financing Sources'!$B$42=E4,IF('Financing Sources'!$B$46&lt;&gt;0,'Financing Sources'!$B$46,E41),0)</f>
        <v>0</v>
      </c>
      <c r="F36" s="290">
        <f>IF('Financing Sources'!$B$42=F4,IF('Financing Sources'!$B$46&lt;&gt;0,'Financing Sources'!$B$46,F41),0)</f>
        <v>0</v>
      </c>
      <c r="G36" s="290">
        <f>IF('Financing Sources'!$B$42=G4,IF('Financing Sources'!$B$46&lt;&gt;0,'Financing Sources'!$B$46,G41),0)</f>
        <v>0</v>
      </c>
      <c r="H36" s="290">
        <f>IF('Financing Sources'!$B$42=H4,IF('Financing Sources'!$B$46&lt;&gt;0,'Financing Sources'!$B$46,H41),0)</f>
        <v>0</v>
      </c>
      <c r="I36" s="290">
        <f>IF('Financing Sources'!$B$42=I4,IF('Financing Sources'!$B$46&lt;&gt;0,'Financing Sources'!$B$46,I41),0)</f>
        <v>0</v>
      </c>
      <c r="J36" s="290">
        <f>IF('Financing Sources'!$B$42=J4,IF('Financing Sources'!$B$46&lt;&gt;0,'Financing Sources'!$B$46,J41),0)</f>
        <v>0</v>
      </c>
      <c r="K36" s="290">
        <f>IF('Financing Sources'!$B$42=K4,IF('Financing Sources'!$B$46&lt;&gt;0,'Financing Sources'!$B$46,K41),0)</f>
        <v>0</v>
      </c>
      <c r="L36" s="290">
        <f>IF('Financing Sources'!$B$42=L4,IF('Financing Sources'!$B$46&lt;&gt;0,'Financing Sources'!$B$46,L41),0)</f>
        <v>0</v>
      </c>
      <c r="M36" s="290">
        <f>IF('Financing Sources'!$B$42=M4,IF('Financing Sources'!$B$46&lt;&gt;0,'Financing Sources'!$B$46,M41),0)</f>
        <v>0</v>
      </c>
      <c r="N36" s="290">
        <f>IF('Financing Sources'!$B$42=N4,IF('Financing Sources'!$B$46&lt;&gt;0,'Financing Sources'!$B$46,N41),0)</f>
        <v>0</v>
      </c>
      <c r="O36" s="290">
        <f>IF('Financing Sources'!$B$42=O4,IF('Financing Sources'!$B$46&lt;&gt;0,'Financing Sources'!$B$46,O41),0)</f>
        <v>0</v>
      </c>
      <c r="P36" s="290">
        <f>IF('Financing Sources'!$B$42=P4,IF('Financing Sources'!$B$46&lt;&gt;0,'Financing Sources'!$B$46,P41),0)</f>
        <v>0</v>
      </c>
      <c r="Q36" s="290">
        <f>IF('Financing Sources'!$B$42=Q4,IF('Financing Sources'!$B$46&lt;&gt;0,'Financing Sources'!$B$46,Q41),0)</f>
        <v>0</v>
      </c>
      <c r="R36" s="290">
        <f>IF('Financing Sources'!$B$42=R4,IF('Financing Sources'!$B$46&lt;&gt;0,'Financing Sources'!$B$46,R41),0)</f>
        <v>0</v>
      </c>
      <c r="S36" s="290">
        <f>IF('Financing Sources'!$B$42=S4,IF('Financing Sources'!$B$46&lt;&gt;0,'Financing Sources'!$B$46,S41),0)</f>
        <v>0</v>
      </c>
      <c r="T36" s="290">
        <f>IF('Financing Sources'!$B$42=T4,IF('Financing Sources'!$B$46&lt;&gt;0,'Financing Sources'!$B$46,T41),0)</f>
        <v>0</v>
      </c>
      <c r="U36" s="290">
        <f>IF('Financing Sources'!$B$42=U4,IF('Financing Sources'!$B$46&lt;&gt;0,'Financing Sources'!$B$46,U41),0)</f>
        <v>0</v>
      </c>
      <c r="V36" s="290">
        <f>IF('Financing Sources'!$B$42=V4,IF('Financing Sources'!$B$46&lt;&gt;0,'Financing Sources'!$B$46,V41),0)</f>
        <v>0</v>
      </c>
      <c r="W36" s="290">
        <f>IF('Financing Sources'!$B$42=W4,IF('Financing Sources'!$B$46&lt;&gt;0,'Financing Sources'!$B$46,W41),0)</f>
        <v>0</v>
      </c>
      <c r="X36" s="290">
        <f>IF('Financing Sources'!$B$42=X4,IF('Financing Sources'!$B$46&lt;&gt;0,'Financing Sources'!$B$46,X41),0)</f>
        <v>0</v>
      </c>
      <c r="Y36" s="290">
        <f>IF('Financing Sources'!$B$42=Y4,IF('Financing Sources'!$B$46&lt;&gt;0,'Financing Sources'!$B$46,Y41),0)</f>
        <v>0</v>
      </c>
      <c r="Z36" s="290">
        <f>IF('Financing Sources'!$B$42=Z4,IF('Financing Sources'!$B$46&lt;&gt;0,'Financing Sources'!$B$46,Z41),0)</f>
        <v>0</v>
      </c>
      <c r="AA36" s="290">
        <f>IF('Financing Sources'!$B$42=AA4,IF('Financing Sources'!$B$46&lt;&gt;0,'Financing Sources'!$B$46,AA41),0)</f>
        <v>0</v>
      </c>
      <c r="AB36" s="290">
        <f>IF('Financing Sources'!$B$42=AB4,IF('Financing Sources'!$B$46&lt;&gt;0,'Financing Sources'!$B$46,AB41),0)</f>
        <v>0</v>
      </c>
      <c r="AC36" s="290">
        <f>IF('Financing Sources'!$B$42=AC4,IF('Financing Sources'!$B$46&lt;&gt;0,'Financing Sources'!$B$46,AC41),0)</f>
        <v>0</v>
      </c>
      <c r="AD36" s="290">
        <f>IF('Financing Sources'!$B$42=AD4,IF('Financing Sources'!$B$46&lt;&gt;0,'Financing Sources'!$B$46,AD41),0)</f>
        <v>0</v>
      </c>
      <c r="AE36" s="291">
        <f>IF('Financing Sources'!$B$42=AE4,IF('Financing Sources'!$B$46&lt;&gt;0,'Financing Sources'!$B$46,AE41),0)</f>
        <v>0</v>
      </c>
      <c r="AF36" s="263"/>
    </row>
    <row r="37" spans="1:32" s="30" customFormat="1" ht="15" customHeight="1">
      <c r="A37" s="292" t="s">
        <v>402</v>
      </c>
      <c r="B37" s="293">
        <f aca="true" t="shared" si="4" ref="B37:AE37">SUM(B35:B36)</f>
        <v>0</v>
      </c>
      <c r="C37" s="293">
        <f t="shared" si="4"/>
        <v>0</v>
      </c>
      <c r="D37" s="293">
        <f t="shared" si="4"/>
        <v>0</v>
      </c>
      <c r="E37" s="293">
        <f t="shared" si="4"/>
        <v>0</v>
      </c>
      <c r="F37" s="293">
        <f t="shared" si="4"/>
        <v>0</v>
      </c>
      <c r="G37" s="293">
        <f t="shared" si="4"/>
        <v>0</v>
      </c>
      <c r="H37" s="293">
        <f t="shared" si="4"/>
        <v>0</v>
      </c>
      <c r="I37" s="293">
        <f t="shared" si="4"/>
        <v>0</v>
      </c>
      <c r="J37" s="293">
        <f t="shared" si="4"/>
        <v>0</v>
      </c>
      <c r="K37" s="293">
        <f t="shared" si="4"/>
        <v>0</v>
      </c>
      <c r="L37" s="293">
        <f t="shared" si="4"/>
        <v>0</v>
      </c>
      <c r="M37" s="293">
        <f t="shared" si="4"/>
        <v>0</v>
      </c>
      <c r="N37" s="293">
        <f t="shared" si="4"/>
        <v>0</v>
      </c>
      <c r="O37" s="293">
        <f t="shared" si="4"/>
        <v>0</v>
      </c>
      <c r="P37" s="293">
        <f t="shared" si="4"/>
        <v>0</v>
      </c>
      <c r="Q37" s="293">
        <f t="shared" si="4"/>
        <v>0</v>
      </c>
      <c r="R37" s="293">
        <f t="shared" si="4"/>
        <v>0</v>
      </c>
      <c r="S37" s="293">
        <f t="shared" si="4"/>
        <v>0</v>
      </c>
      <c r="T37" s="293">
        <f t="shared" si="4"/>
        <v>0</v>
      </c>
      <c r="U37" s="293">
        <f t="shared" si="4"/>
        <v>0</v>
      </c>
      <c r="V37" s="293">
        <f t="shared" si="4"/>
        <v>0</v>
      </c>
      <c r="W37" s="293">
        <f t="shared" si="4"/>
        <v>0</v>
      </c>
      <c r="X37" s="293">
        <f t="shared" si="4"/>
        <v>0</v>
      </c>
      <c r="Y37" s="293">
        <f t="shared" si="4"/>
        <v>0</v>
      </c>
      <c r="Z37" s="293">
        <f t="shared" si="4"/>
        <v>0</v>
      </c>
      <c r="AA37" s="293">
        <f t="shared" si="4"/>
        <v>0</v>
      </c>
      <c r="AB37" s="293">
        <f t="shared" si="4"/>
        <v>0</v>
      </c>
      <c r="AC37" s="293">
        <f t="shared" si="4"/>
        <v>0</v>
      </c>
      <c r="AD37" s="293">
        <f t="shared" si="4"/>
        <v>0</v>
      </c>
      <c r="AE37" s="294">
        <f t="shared" si="4"/>
        <v>0</v>
      </c>
      <c r="AF37" s="263"/>
    </row>
    <row r="38" spans="1:32" s="30" customFormat="1" ht="15" customHeight="1">
      <c r="A38" s="298"/>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63"/>
    </row>
    <row r="39" spans="1:32" s="30" customFormat="1" ht="15" customHeight="1">
      <c r="A39" s="261" t="s">
        <v>142</v>
      </c>
      <c r="B39" s="261"/>
      <c r="C39" s="261"/>
      <c r="D39" s="295"/>
      <c r="E39" s="295"/>
      <c r="F39" s="295"/>
      <c r="G39" s="295"/>
      <c r="H39" s="295"/>
      <c r="I39" s="295"/>
      <c r="J39" s="295"/>
      <c r="K39" s="295"/>
      <c r="L39" s="295"/>
      <c r="M39" s="300"/>
      <c r="N39" s="295"/>
      <c r="O39" s="295"/>
      <c r="P39" s="295"/>
      <c r="Q39" s="295"/>
      <c r="R39" s="295"/>
      <c r="S39" s="295"/>
      <c r="T39" s="295"/>
      <c r="U39" s="295"/>
      <c r="V39" s="295"/>
      <c r="W39" s="295"/>
      <c r="X39" s="295"/>
      <c r="Y39" s="295"/>
      <c r="Z39" s="295"/>
      <c r="AA39" s="295"/>
      <c r="AB39" s="295"/>
      <c r="AC39" s="295"/>
      <c r="AD39" s="295"/>
      <c r="AE39" s="295"/>
      <c r="AF39" s="263"/>
    </row>
    <row r="40" spans="1:32" s="43" customFormat="1" ht="15" customHeight="1">
      <c r="A40" s="301" t="s">
        <v>27</v>
      </c>
      <c r="B40" s="302">
        <f>IF('Financing Sources'!$B$42&lt;B4,0,IF('Financing Sources'!$B$61&gt;0,B98/'Financing Sources'!$B$61,"no equity"))</f>
        <v>0</v>
      </c>
      <c r="C40" s="303">
        <f>IF('Financing Sources'!$B$42&lt;C4,0,IF('Financing Sources'!$B$61&gt;0,C98/'Financing Sources'!$B$61,"no equity"))</f>
        <v>0</v>
      </c>
      <c r="D40" s="302">
        <f>IF('Financing Sources'!$B$42&lt;D4,0,IF('Financing Sources'!$B$61&gt;0,D98/'Financing Sources'!$B$61,"no equity"))</f>
        <v>0</v>
      </c>
      <c r="E40" s="302">
        <f>IF('Financing Sources'!$B$42&lt;E4,0,IF('Financing Sources'!$B$61&gt;0,E98/'Financing Sources'!$B$61,"no equity"))</f>
        <v>0</v>
      </c>
      <c r="F40" s="302">
        <f>IF('Financing Sources'!$B$42&lt;F4,0,IF('Financing Sources'!$B$61&gt;0,F98/'Financing Sources'!$B$61,"no equity"))</f>
        <v>0</v>
      </c>
      <c r="G40" s="302">
        <f>IF('Financing Sources'!$B$42&lt;G4,0,IF('Financing Sources'!$B$61&gt;0,G98/'Financing Sources'!$B$61,"no equity"))</f>
        <v>0</v>
      </c>
      <c r="H40" s="302">
        <f>IF('Financing Sources'!$B$42&lt;H4,0,IF('Financing Sources'!$B$61&gt;0,H98/'Financing Sources'!$B$61,"no equity"))</f>
        <v>0</v>
      </c>
      <c r="I40" s="302">
        <f>IF('Financing Sources'!$B$42&lt;I4,0,IF('Financing Sources'!$B$61&gt;0,I98/'Financing Sources'!$B$61,"no equity"))</f>
        <v>0</v>
      </c>
      <c r="J40" s="302">
        <f>IF('Financing Sources'!$B$42&lt;J4,0,IF('Financing Sources'!$B$61&gt;0,J98/'Financing Sources'!$B$61,"no equity"))</f>
        <v>0</v>
      </c>
      <c r="K40" s="302">
        <f>IF('Financing Sources'!$B$42&lt;K4,0,IF('Financing Sources'!$B$61&gt;0,K98/'Financing Sources'!$B$61,"no equity"))</f>
        <v>0</v>
      </c>
      <c r="L40" s="302">
        <f>IF('Financing Sources'!$B$42&lt;L4,0,IF('Financing Sources'!$B$61&gt;0,L98/'Financing Sources'!$B$61,"no equity"))</f>
        <v>0</v>
      </c>
      <c r="M40" s="302">
        <f>IF('Financing Sources'!$B$42&lt;M4,0,IF('Financing Sources'!$B$61&gt;0,M98/'Financing Sources'!$B$61,"no equity"))</f>
        <v>0</v>
      </c>
      <c r="N40" s="302">
        <f>IF('Financing Sources'!$B$42&lt;N4,0,IF('Financing Sources'!$B$61&gt;0,N98/'Financing Sources'!$B$61,"no equity"))</f>
        <v>0</v>
      </c>
      <c r="O40" s="302">
        <f>IF('Financing Sources'!$B$42&lt;O4,0,IF('Financing Sources'!$B$61&gt;0,O98/'Financing Sources'!$B$61,"no equity"))</f>
        <v>0</v>
      </c>
      <c r="P40" s="302">
        <f>IF('Financing Sources'!$B$42&lt;P4,0,IF('Financing Sources'!$B$61&gt;0,P98/'Financing Sources'!$B$61,"no equity"))</f>
        <v>0</v>
      </c>
      <c r="Q40" s="302">
        <f>IF('Financing Sources'!$B$42&lt;Q4,0,IF('Financing Sources'!$B$61&gt;0,Q98/'Financing Sources'!$B$61,"no equity"))</f>
        <v>0</v>
      </c>
      <c r="R40" s="302">
        <f>IF('Financing Sources'!$B$42&lt;R4,0,IF('Financing Sources'!$B$61&gt;0,R98/'Financing Sources'!$B$61,"no equity"))</f>
        <v>0</v>
      </c>
      <c r="S40" s="302">
        <f>IF('Financing Sources'!$B$42&lt;S4,0,IF('Financing Sources'!$B$61&gt;0,S98/'Financing Sources'!$B$61,"no equity"))</f>
        <v>0</v>
      </c>
      <c r="T40" s="302">
        <f>IF('Financing Sources'!$B$42&lt;T4,0,IF('Financing Sources'!$B$61&gt;0,T98/'Financing Sources'!$B$61,"no equity"))</f>
        <v>0</v>
      </c>
      <c r="U40" s="302">
        <f>IF('Financing Sources'!$B$42&lt;U4,0,IF('Financing Sources'!$B$61&gt;0,U98/'Financing Sources'!$B$61,"no equity"))</f>
        <v>0</v>
      </c>
      <c r="V40" s="302">
        <f>IF('Financing Sources'!$B$42&lt;V4,0,IF('Financing Sources'!$B$61&gt;0,V98/'Financing Sources'!$B$61,"no equity"))</f>
        <v>0</v>
      </c>
      <c r="W40" s="302">
        <f>IF('Financing Sources'!$B$42&lt;W4,0,IF('Financing Sources'!$B$61&gt;0,W98/'Financing Sources'!$B$61,"no equity"))</f>
        <v>0</v>
      </c>
      <c r="X40" s="302">
        <f>IF('Financing Sources'!$B$42&lt;X4,0,IF('Financing Sources'!$B$61&gt;0,X98/'Financing Sources'!$B$61,"no equity"))</f>
        <v>0</v>
      </c>
      <c r="Y40" s="302">
        <f>IF('Financing Sources'!$B$42&lt;Y4,0,IF('Financing Sources'!$B$61&gt;0,Y98/'Financing Sources'!$B$61,"no equity"))</f>
        <v>0</v>
      </c>
      <c r="Z40" s="302">
        <f>IF('Financing Sources'!$B$42&lt;Z4,0,IF('Financing Sources'!$B$61&gt;0,Z98/'Financing Sources'!$B$61,"no equity"))</f>
        <v>0</v>
      </c>
      <c r="AA40" s="302">
        <f>IF('Financing Sources'!$B$42&lt;AA4,0,IF('Financing Sources'!$B$61&gt;0,AA98/'Financing Sources'!$B$61,"no equity"))</f>
        <v>0</v>
      </c>
      <c r="AB40" s="302">
        <f>IF('Financing Sources'!$B$42&lt;AB4,0,IF('Financing Sources'!$B$61&gt;0,AB98/'Financing Sources'!$B$61,"no equity"))</f>
        <v>0</v>
      </c>
      <c r="AC40" s="302">
        <f>IF('Financing Sources'!$B$42&lt;AC4,0,IF('Financing Sources'!$B$61&gt;0,AC98/'Financing Sources'!$B$61,"no equity"))</f>
        <v>0</v>
      </c>
      <c r="AD40" s="302">
        <f>IF('Financing Sources'!$B$42&lt;AD4,0,IF('Financing Sources'!$B$61&gt;0,AD98/'Financing Sources'!$B$61,"no equity"))</f>
        <v>0</v>
      </c>
      <c r="AE40" s="304">
        <f>IF('Financing Sources'!$B$42&lt;AE4,0,IF('Financing Sources'!$B$61&gt;0,AE98/'Financing Sources'!$B$61,"no equity"))</f>
        <v>0</v>
      </c>
      <c r="AF40" s="305"/>
    </row>
    <row r="41" spans="1:32" s="30" customFormat="1" ht="15" customHeight="1">
      <c r="A41" s="292" t="s">
        <v>360</v>
      </c>
      <c r="B41" s="293">
        <f>IF(B24&gt;0,ROUND(B24/'Financing Sources'!$B$45,0),0)</f>
        <v>0</v>
      </c>
      <c r="C41" s="293">
        <f>IF(C24&gt;0,ROUND(C24/'Financing Sources'!$B$45,0),0)</f>
        <v>0</v>
      </c>
      <c r="D41" s="293">
        <f>IF(D24&gt;0,ROUND(D24/'Financing Sources'!$B$45,0),0)</f>
        <v>0</v>
      </c>
      <c r="E41" s="293">
        <f>IF(E24&gt;0,ROUND(E24/'Financing Sources'!$B$45,0),0)</f>
        <v>0</v>
      </c>
      <c r="F41" s="293">
        <f>IF(F24&gt;0,ROUND(F24/'Financing Sources'!$B$45,0),0)</f>
        <v>0</v>
      </c>
      <c r="G41" s="293">
        <f>IF(G24&gt;0,ROUND(G24/'Financing Sources'!$B$45,0),0)</f>
        <v>0</v>
      </c>
      <c r="H41" s="293">
        <f>IF(H24&gt;0,ROUND(H24/'Financing Sources'!$B$45,0),0)</f>
        <v>0</v>
      </c>
      <c r="I41" s="293">
        <f>IF(I24&gt;0,ROUND(I24/'Financing Sources'!$B$45,0),0)</f>
        <v>0</v>
      </c>
      <c r="J41" s="293">
        <f>IF(J24&gt;0,ROUND(J24/'Financing Sources'!$B$45,0),0)</f>
        <v>0</v>
      </c>
      <c r="K41" s="293">
        <f>IF(K24&gt;0,ROUND(K24/'Financing Sources'!$B$45,0),0)</f>
        <v>0</v>
      </c>
      <c r="L41" s="293">
        <f>IF(L24&gt;0,ROUND(L24/'Financing Sources'!$B$45,0),0)</f>
        <v>0</v>
      </c>
      <c r="M41" s="293">
        <f>IF(M24&gt;0,ROUND(M24/'Financing Sources'!$B$45,0),0)</f>
        <v>0</v>
      </c>
      <c r="N41" s="293">
        <f>IF(N24&gt;0,ROUND(N24/'Financing Sources'!$B$45,0),0)</f>
        <v>0</v>
      </c>
      <c r="O41" s="293">
        <f>IF(O24&gt;0,ROUND(O24/'Financing Sources'!$B$45,0),0)</f>
        <v>0</v>
      </c>
      <c r="P41" s="293">
        <f>IF(P24&gt;0,ROUND(P24/'Financing Sources'!$B$45,0),0)</f>
        <v>0</v>
      </c>
      <c r="Q41" s="293">
        <f>IF(Q24&gt;0,ROUND(Q24/'Financing Sources'!$B$45,0),0)</f>
        <v>0</v>
      </c>
      <c r="R41" s="293">
        <f>IF(R24&gt;0,ROUND(R24/'Financing Sources'!$B$45,0),0)</f>
        <v>0</v>
      </c>
      <c r="S41" s="293">
        <f>IF(S24&gt;0,ROUND(S24/'Financing Sources'!$B$45,0),0)</f>
        <v>0</v>
      </c>
      <c r="T41" s="293">
        <f>IF(T24&gt;0,ROUND(T24/'Financing Sources'!$B$45,0),0)</f>
        <v>0</v>
      </c>
      <c r="U41" s="293">
        <f>IF(U24&gt;0,ROUND(U24/'Financing Sources'!$B$45,0),0)</f>
        <v>0</v>
      </c>
      <c r="V41" s="293">
        <f>IF(V24&gt;0,ROUND(V24/'Financing Sources'!$B$45,0),0)</f>
        <v>0</v>
      </c>
      <c r="W41" s="293">
        <f>IF(W24&gt;0,ROUND(W24/'Financing Sources'!$B$45,0),0)</f>
        <v>0</v>
      </c>
      <c r="X41" s="293">
        <f>IF(X24&gt;0,ROUND(X24/'Financing Sources'!$B$45,0),0)</f>
        <v>0</v>
      </c>
      <c r="Y41" s="293">
        <f>IF(Y24&gt;0,ROUND(Y24/'Financing Sources'!$B$45,0),0)</f>
        <v>0</v>
      </c>
      <c r="Z41" s="293">
        <f>IF(Z24&gt;0,ROUND(Z24/'Financing Sources'!$B$45,0),0)</f>
        <v>0</v>
      </c>
      <c r="AA41" s="293">
        <f>IF(AA24&gt;0,ROUND(AA24/'Financing Sources'!$B$45,0),0)</f>
        <v>0</v>
      </c>
      <c r="AB41" s="293">
        <f>IF(AB24&gt;0,ROUND(AB24/'Financing Sources'!$B$45,0),0)</f>
        <v>0</v>
      </c>
      <c r="AC41" s="293">
        <f>IF(AC24&gt;0,ROUND(AC24/'Financing Sources'!$B$45,0),0)</f>
        <v>0</v>
      </c>
      <c r="AD41" s="293">
        <f>IF(AD24&gt;0,ROUND(AD24/'Financing Sources'!$B$45,0),0)</f>
        <v>0</v>
      </c>
      <c r="AE41" s="294">
        <f>IF(AE24&gt;0,ROUND(AE24/'Financing Sources'!$B$45,0),0)</f>
        <v>0</v>
      </c>
      <c r="AF41" s="263"/>
    </row>
    <row r="42" spans="1:32" s="30" customFormat="1" ht="15" customHeight="1">
      <c r="A42" s="86" t="s">
        <v>351</v>
      </c>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63"/>
    </row>
    <row r="43" spans="1:32" s="30" customFormat="1" ht="15" customHeight="1">
      <c r="A43" s="306"/>
      <c r="B43" s="307"/>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263"/>
    </row>
    <row r="44" spans="1:33" s="30" customFormat="1" ht="15" customHeight="1">
      <c r="A44" s="263"/>
      <c r="B44" s="473"/>
      <c r="C44" s="474"/>
      <c r="D44" s="475"/>
      <c r="E44" s="265" t="s">
        <v>28</v>
      </c>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6"/>
    </row>
    <row r="45" spans="1:33" s="30" customFormat="1" ht="15" customHeight="1">
      <c r="A45" s="263"/>
      <c r="B45" s="476" t="s">
        <v>342</v>
      </c>
      <c r="C45" s="477"/>
      <c r="D45" s="478"/>
      <c r="E45" s="308" t="str">
        <f>IF('Financing Sources'!B30=0,"no investment",IRR(A98:AE98))</f>
        <v>no investment</v>
      </c>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6"/>
    </row>
    <row r="46" spans="1:32" s="30" customFormat="1" ht="15" customHeight="1">
      <c r="A46" s="298"/>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63"/>
    </row>
    <row r="47" spans="1:32" s="30" customFormat="1" ht="15" customHeight="1">
      <c r="A47" s="261" t="s">
        <v>336</v>
      </c>
      <c r="B47" s="86"/>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63"/>
    </row>
    <row r="48" spans="1:32" s="28" customFormat="1" ht="15" customHeight="1">
      <c r="A48" s="281" t="s">
        <v>10</v>
      </c>
      <c r="B48" s="309">
        <f>IF(C4&gt;(MIN('Financing Sources'!$B$8,'Financing Sources'!$B$42)),0,B85)</f>
        <v>0</v>
      </c>
      <c r="C48" s="309">
        <f>IF(D4&gt;(MIN('Financing Sources'!$B$8,'Financing Sources'!$B$42)),0,C85)</f>
        <v>0</v>
      </c>
      <c r="D48" s="309">
        <f>IF(E4&gt;(MIN('Financing Sources'!$B$8,'Financing Sources'!$B$42)),0,D85)</f>
        <v>0</v>
      </c>
      <c r="E48" s="309">
        <f>IF(F4&gt;(MIN('Financing Sources'!$B$8,'Financing Sources'!$B$42)),0,E85)</f>
        <v>0</v>
      </c>
      <c r="F48" s="309">
        <f>IF(G4&gt;(MIN('Financing Sources'!$B$8,'Financing Sources'!$B$42)),0,F85)</f>
        <v>0</v>
      </c>
      <c r="G48" s="309">
        <f>IF(H4&gt;(MIN('Financing Sources'!$B$8,'Financing Sources'!$B$42)),0,G85)</f>
        <v>0</v>
      </c>
      <c r="H48" s="309">
        <f>IF(I4&gt;(MIN('Financing Sources'!$B$8,'Financing Sources'!$B$42)),0,H85)</f>
        <v>0</v>
      </c>
      <c r="I48" s="309">
        <f>IF(J4&gt;(MIN('Financing Sources'!$B$8,'Financing Sources'!$B$42)),0,I85)</f>
        <v>0</v>
      </c>
      <c r="J48" s="309">
        <f>IF(K4&gt;(MIN('Financing Sources'!$B$8,'Financing Sources'!$B$42)),0,J85)</f>
        <v>0</v>
      </c>
      <c r="K48" s="309">
        <f>IF(L4&gt;(MIN('Financing Sources'!$B$8,'Financing Sources'!$B$42)),0,K85)</f>
        <v>0</v>
      </c>
      <c r="L48" s="309">
        <f>IF(M4&gt;(MIN('Financing Sources'!$B$8,'Financing Sources'!$B$42)),0,L85)</f>
        <v>0</v>
      </c>
      <c r="M48" s="309">
        <f>IF(N4&gt;(MIN('Financing Sources'!$B$8,'Financing Sources'!$B$42)),0,M85)</f>
        <v>0</v>
      </c>
      <c r="N48" s="309">
        <f>IF(O4&gt;(MIN('Financing Sources'!$B$8,'Financing Sources'!$B$42)),0,N85)</f>
        <v>0</v>
      </c>
      <c r="O48" s="309">
        <f>IF(P4&gt;(MIN('Financing Sources'!$B$8,'Financing Sources'!$B$42)),0,O85)</f>
        <v>0</v>
      </c>
      <c r="P48" s="309">
        <f>IF(Q4&gt;(MIN('Financing Sources'!$B$8,'Financing Sources'!$B$42)),0,P85)</f>
        <v>0</v>
      </c>
      <c r="Q48" s="309">
        <f>IF(R4&gt;(MIN('Financing Sources'!$B$8,'Financing Sources'!$B$42)),0,Q85)</f>
        <v>0</v>
      </c>
      <c r="R48" s="309">
        <f>IF(S4&gt;(MIN('Financing Sources'!$B$8,'Financing Sources'!$B$42)),0,R85)</f>
        <v>0</v>
      </c>
      <c r="S48" s="309">
        <f>IF(T4&gt;(MIN('Financing Sources'!$B$8,'Financing Sources'!$B$42)),0,S85)</f>
        <v>0</v>
      </c>
      <c r="T48" s="309">
        <f>IF(U4&gt;(MIN('Financing Sources'!$B$8,'Financing Sources'!$B$42)),0,T85)</f>
        <v>0</v>
      </c>
      <c r="U48" s="309">
        <f>IF(V4&gt;(MIN('Financing Sources'!$B$8,'Financing Sources'!$B$42)),0,U85)</f>
        <v>0</v>
      </c>
      <c r="V48" s="309">
        <f>IF(W4&gt;(MIN('Financing Sources'!$B$8,'Financing Sources'!$B$42)),0,V85)</f>
        <v>0</v>
      </c>
      <c r="W48" s="309">
        <f>IF(X4&gt;(MIN('Financing Sources'!$B$8,'Financing Sources'!$B$42)),0,W85)</f>
        <v>0</v>
      </c>
      <c r="X48" s="309">
        <f>IF(Y4&gt;(MIN('Financing Sources'!$B$8,'Financing Sources'!$B$42)),0,X85)</f>
        <v>0</v>
      </c>
      <c r="Y48" s="309">
        <f>IF(Z4&gt;(MIN('Financing Sources'!$B$8,'Financing Sources'!$B$42)),0,Y85)</f>
        <v>0</v>
      </c>
      <c r="Z48" s="309">
        <f>IF(AA4&gt;(MIN('Financing Sources'!$B$8,'Financing Sources'!$B$42)),0,Z85)</f>
        <v>0</v>
      </c>
      <c r="AA48" s="309">
        <f>IF(AB4&gt;(MIN('Financing Sources'!$B$8,'Financing Sources'!$B$42)),0,AA85)</f>
        <v>0</v>
      </c>
      <c r="AB48" s="309">
        <f>IF(AC4&gt;(MIN('Financing Sources'!$B$8,'Financing Sources'!$B$42)),0,AB85)</f>
        <v>0</v>
      </c>
      <c r="AC48" s="309">
        <f>IF(AD4&gt;(MIN('Financing Sources'!$B$8,'Financing Sources'!$B$42)),0,AC85)</f>
        <v>0</v>
      </c>
      <c r="AD48" s="309">
        <f>IF(AE4&gt;(MIN('Financing Sources'!$B$8,'Financing Sources'!$B$42)),0,AD85)</f>
        <v>0</v>
      </c>
      <c r="AE48" s="310">
        <f>IF(AF4&gt;(MIN('Financing Sources'!$B$8,'Financing Sources'!$B$42)),0,AE85)</f>
        <v>0</v>
      </c>
      <c r="AF48" s="103"/>
    </row>
    <row r="49" spans="1:32" s="30" customFormat="1" ht="15" customHeight="1">
      <c r="A49" s="287" t="s">
        <v>11</v>
      </c>
      <c r="B49" s="288">
        <f>IF(C4&gt;(MIN('Financing Sources'!$B$16,'Financing Sources'!$B$42)),0,'Operating Pro-Forma'!B90)</f>
        <v>0</v>
      </c>
      <c r="C49" s="288">
        <f>IF(D4&gt;(MIN('Financing Sources'!$B$16,'Financing Sources'!$B$42)),0,'Operating Pro-Forma'!C90)</f>
        <v>0</v>
      </c>
      <c r="D49" s="288">
        <f>IF(E4&gt;(MIN('Financing Sources'!$B$16,'Financing Sources'!$B$42)),0,'Operating Pro-Forma'!D90)</f>
        <v>0</v>
      </c>
      <c r="E49" s="288">
        <f>IF(F4&gt;(MIN('Financing Sources'!$B$16,'Financing Sources'!$B$42)),0,'Operating Pro-Forma'!E90)</f>
        <v>0</v>
      </c>
      <c r="F49" s="288">
        <f>IF(G4&gt;(MIN('Financing Sources'!$B$16,'Financing Sources'!$B$42)),0,'Operating Pro-Forma'!F90)</f>
        <v>0</v>
      </c>
      <c r="G49" s="288">
        <f>IF(H4&gt;(MIN('Financing Sources'!$B$16,'Financing Sources'!$B$42)),0,'Operating Pro-Forma'!G90)</f>
        <v>0</v>
      </c>
      <c r="H49" s="288">
        <f>IF(I4&gt;(MIN('Financing Sources'!$B$16,'Financing Sources'!$B$42)),0,'Operating Pro-Forma'!H90)</f>
        <v>0</v>
      </c>
      <c r="I49" s="288">
        <f>IF(J4&gt;(MIN('Financing Sources'!$B$16,'Financing Sources'!$B$42)),0,'Operating Pro-Forma'!I90)</f>
        <v>0</v>
      </c>
      <c r="J49" s="288">
        <f>IF(K4&gt;(MIN('Financing Sources'!$B$16,'Financing Sources'!$B$42)),0,'Operating Pro-Forma'!J90)</f>
        <v>0</v>
      </c>
      <c r="K49" s="288">
        <f>IF(L4&gt;(MIN('Financing Sources'!$B$16,'Financing Sources'!$B$42)),0,'Operating Pro-Forma'!K90)</f>
        <v>0</v>
      </c>
      <c r="L49" s="288">
        <f>IF(M4&gt;(MIN('Financing Sources'!$B$16,'Financing Sources'!$B$42)),0,'Operating Pro-Forma'!L90)</f>
        <v>0</v>
      </c>
      <c r="M49" s="288">
        <f>IF(N4&gt;(MIN('Financing Sources'!$B$16,'Financing Sources'!$B$42)),0,'Operating Pro-Forma'!M90)</f>
        <v>0</v>
      </c>
      <c r="N49" s="288">
        <f>IF(O4&gt;(MIN('Financing Sources'!$B$16,'Financing Sources'!$B$42)),0,'Operating Pro-Forma'!N90)</f>
        <v>0</v>
      </c>
      <c r="O49" s="288">
        <f>IF(P4&gt;(MIN('Financing Sources'!$B$16,'Financing Sources'!$B$42)),0,'Operating Pro-Forma'!O90)</f>
        <v>0</v>
      </c>
      <c r="P49" s="288">
        <f>IF(Q4&gt;(MIN('Financing Sources'!$B$16,'Financing Sources'!$B$42)),0,'Operating Pro-Forma'!P90)</f>
        <v>0</v>
      </c>
      <c r="Q49" s="288">
        <f>IF(R4&gt;(MIN('Financing Sources'!$B$16,'Financing Sources'!$B$42)),0,'Operating Pro-Forma'!Q90)</f>
        <v>0</v>
      </c>
      <c r="R49" s="288">
        <f>IF(S4&gt;(MIN('Financing Sources'!$B$16,'Financing Sources'!$B$42)),0,'Operating Pro-Forma'!R90)</f>
        <v>0</v>
      </c>
      <c r="S49" s="288">
        <f>IF(T4&gt;(MIN('Financing Sources'!$B$16,'Financing Sources'!$B$42)),0,'Operating Pro-Forma'!S90)</f>
        <v>0</v>
      </c>
      <c r="T49" s="288">
        <f>IF(U4&gt;(MIN('Financing Sources'!$B$16,'Financing Sources'!$B$42)),0,'Operating Pro-Forma'!T90)</f>
        <v>0</v>
      </c>
      <c r="U49" s="288">
        <f>IF(V4&gt;(MIN('Financing Sources'!$B$16,'Financing Sources'!$B$42)),0,'Operating Pro-Forma'!U90)</f>
        <v>0</v>
      </c>
      <c r="V49" s="288">
        <f>IF(W4&gt;(MIN('Financing Sources'!$B$16,'Financing Sources'!$B$42)),0,'Operating Pro-Forma'!V90)</f>
        <v>0</v>
      </c>
      <c r="W49" s="288">
        <f>IF(X4&gt;(MIN('Financing Sources'!$B$16,'Financing Sources'!$B$42)),0,'Operating Pro-Forma'!W90)</f>
        <v>0</v>
      </c>
      <c r="X49" s="288">
        <f>IF(Y4&gt;(MIN('Financing Sources'!$B$16,'Financing Sources'!$B$42)),0,'Operating Pro-Forma'!X90)</f>
        <v>0</v>
      </c>
      <c r="Y49" s="288">
        <f>IF(Z4&gt;(MIN('Financing Sources'!$B$16,'Financing Sources'!$B$42)),0,'Operating Pro-Forma'!Y90)</f>
        <v>0</v>
      </c>
      <c r="Z49" s="288">
        <f>IF(AA4&gt;(MIN('Financing Sources'!$B$16,'Financing Sources'!$B$42)),0,'Operating Pro-Forma'!Z90)</f>
        <v>0</v>
      </c>
      <c r="AA49" s="288">
        <f>IF(AB4&gt;(MIN('Financing Sources'!$B$16,'Financing Sources'!$B$42)),0,'Operating Pro-Forma'!AA90)</f>
        <v>0</v>
      </c>
      <c r="AB49" s="288">
        <f>IF(AC4&gt;(MIN('Financing Sources'!$B$16,'Financing Sources'!$B$42)),0,'Operating Pro-Forma'!AB90)</f>
        <v>0</v>
      </c>
      <c r="AC49" s="288">
        <f>IF(AD4&gt;(MIN('Financing Sources'!$B$16,'Financing Sources'!$B$42)),0,'Operating Pro-Forma'!AC90)</f>
        <v>0</v>
      </c>
      <c r="AD49" s="288">
        <f>IF(AE4&gt;(MIN('Financing Sources'!$B$16,'Financing Sources'!$B$42)),0,'Operating Pro-Forma'!AD90)</f>
        <v>0</v>
      </c>
      <c r="AE49" s="289">
        <f>IF(AF4&gt;(MIN('Financing Sources'!$B$16,'Financing Sources'!$B$42)),0,'Operating Pro-Forma'!AE90)</f>
        <v>0</v>
      </c>
      <c r="AF49" s="263"/>
    </row>
    <row r="50" spans="1:32" s="30" customFormat="1" ht="15" customHeight="1">
      <c r="A50" s="287" t="s">
        <v>263</v>
      </c>
      <c r="B50" s="288">
        <f>'Financing Sources'!B59*(1+'Financing Sources'!B20)</f>
        <v>0</v>
      </c>
      <c r="C50" s="288">
        <f>IF(C4&gt;'Financing Sources'!$B$21,0,B50*(1+'Financing Sources'!$B$20)+C29)</f>
        <v>0</v>
      </c>
      <c r="D50" s="288">
        <f>IF(D4&gt;'Financing Sources'!$B$21,0,C50*(1+'Financing Sources'!$B$20)+D29)</f>
        <v>0</v>
      </c>
      <c r="E50" s="288">
        <f>IF(E4&gt;'Financing Sources'!$B$21,0,D50*(1+'Financing Sources'!$B$20)+E29)</f>
        <v>0</v>
      </c>
      <c r="F50" s="288">
        <f>IF(F4&gt;'Financing Sources'!$B$21,0,E50*(1+'Financing Sources'!$B$20)+F29)</f>
        <v>0</v>
      </c>
      <c r="G50" s="288">
        <f>IF(G4&gt;'Financing Sources'!$B$21,0,F50*(1+'Financing Sources'!$B$20)+G29)</f>
        <v>0</v>
      </c>
      <c r="H50" s="288">
        <f>IF(H4&gt;'Financing Sources'!$B$21,0,G50*(1+'Financing Sources'!$B$20)+H29)</f>
        <v>0</v>
      </c>
      <c r="I50" s="288">
        <f>IF(I4&gt;'Financing Sources'!$B$21,0,H50*(1+'Financing Sources'!$B$20)+I29)</f>
        <v>0</v>
      </c>
      <c r="J50" s="288">
        <f>IF(J4&gt;'Financing Sources'!$B$21,0,I50*(1+'Financing Sources'!$B$20)+J29)</f>
        <v>0</v>
      </c>
      <c r="K50" s="288">
        <f>IF(K4&gt;'Financing Sources'!$B$21,0,J50*(1+'Financing Sources'!$B$20)+K29)</f>
        <v>0</v>
      </c>
      <c r="L50" s="288">
        <f>IF(L4&gt;'Financing Sources'!$B$21,0,K50*(1+'Financing Sources'!$B$20)+L29)</f>
        <v>0</v>
      </c>
      <c r="M50" s="288">
        <f>IF(M4&gt;'Financing Sources'!$B$21,0,L50*(1+'Financing Sources'!$B$20)+M29)</f>
        <v>0</v>
      </c>
      <c r="N50" s="288">
        <f>IF(N4&gt;'Financing Sources'!$B$21,0,M50*(1+'Financing Sources'!$B$20)+N29)</f>
        <v>0</v>
      </c>
      <c r="O50" s="288">
        <f>IF(O4&gt;'Financing Sources'!$B$21,0,N50*(1+'Financing Sources'!$B$20)+O29)</f>
        <v>0</v>
      </c>
      <c r="P50" s="288">
        <f>IF(P4&gt;'Financing Sources'!$B$21,0,O50*(1+'Financing Sources'!$B$20)+P29)</f>
        <v>0</v>
      </c>
      <c r="Q50" s="288">
        <f>IF(Q4&gt;'Financing Sources'!$B$21,0,P50*(1+'Financing Sources'!$B$20)+Q29)</f>
        <v>0</v>
      </c>
      <c r="R50" s="288">
        <f>IF(R4&gt;'Financing Sources'!$B$21,0,Q50*(1+'Financing Sources'!$B$20)+R29)</f>
        <v>0</v>
      </c>
      <c r="S50" s="288">
        <f>IF(S4&gt;'Financing Sources'!$B$21,0,R50*(1+'Financing Sources'!$B$20)+S29)</f>
        <v>0</v>
      </c>
      <c r="T50" s="288">
        <f>IF(T4&gt;'Financing Sources'!$B$21,0,S50*(1+'Financing Sources'!$B$20)+T29)</f>
        <v>0</v>
      </c>
      <c r="U50" s="288">
        <f>IF(U4&gt;'Financing Sources'!$B$21,0,T50*(1+'Financing Sources'!$B$20)+U29)</f>
        <v>0</v>
      </c>
      <c r="V50" s="288">
        <f>IF(V4&gt;'Financing Sources'!$B$21,0,U50*(1+'Financing Sources'!$B$20)+V29)</f>
        <v>0</v>
      </c>
      <c r="W50" s="288">
        <f>IF(W4&gt;'Financing Sources'!$B$21,0,V50*(1+'Financing Sources'!$B$20)+W29)</f>
        <v>0</v>
      </c>
      <c r="X50" s="288">
        <f>IF(X4&gt;'Financing Sources'!$B$21,0,W50*(1+'Financing Sources'!$B$20)+X29)</f>
        <v>0</v>
      </c>
      <c r="Y50" s="288">
        <f>IF(Y4&gt;'Financing Sources'!$B$21,0,X50*(1+'Financing Sources'!$B$20)+Y29)</f>
        <v>0</v>
      </c>
      <c r="Z50" s="288">
        <f>IF(Z4&gt;'Financing Sources'!$B$21,0,Y50*(1+'Financing Sources'!$B$20)+Z29)</f>
        <v>0</v>
      </c>
      <c r="AA50" s="288">
        <f>IF(AA4&gt;'Financing Sources'!$B$21,0,Z50*(1+'Financing Sources'!$B$20)+AA29)</f>
        <v>0</v>
      </c>
      <c r="AB50" s="288">
        <f>IF(AB4&gt;'Financing Sources'!$B$21,0,AA50*(1+'Financing Sources'!$B$20)+AB29)</f>
        <v>0</v>
      </c>
      <c r="AC50" s="288">
        <f>IF(AC4&gt;'Financing Sources'!$B$21,0,AB50*(1+'Financing Sources'!$B$20)+AC29)</f>
        <v>0</v>
      </c>
      <c r="AD50" s="288">
        <f>IF(AD4&gt;'Financing Sources'!$B$21,0,AC50*(1+'Financing Sources'!$B$20)+AD29)</f>
        <v>0</v>
      </c>
      <c r="AE50" s="289">
        <f>IF(AE4&gt;'Financing Sources'!$B$21,0,AD50*(1+'Financing Sources'!$B$20)+AE29)</f>
        <v>0</v>
      </c>
      <c r="AF50" s="263"/>
    </row>
    <row r="51" spans="1:32" s="30" customFormat="1" ht="15" customHeight="1">
      <c r="A51" s="292" t="s">
        <v>264</v>
      </c>
      <c r="B51" s="311">
        <f>'Financing Sources'!B60*(1+'Financing Sources'!B25)</f>
        <v>0</v>
      </c>
      <c r="C51" s="311">
        <f>IF(C4&gt;'Financing Sources'!$B$26,0,B51*(1+'Financing Sources'!$B$25)+C30)</f>
        <v>0</v>
      </c>
      <c r="D51" s="311">
        <f>IF(D4&gt;'Financing Sources'!$B$26,0,C51*(1+'Financing Sources'!$B$25)+D30)</f>
        <v>0</v>
      </c>
      <c r="E51" s="311">
        <f>IF(E4&gt;'Financing Sources'!$B$26,0,D51*(1+'Financing Sources'!$B$25)+E30)</f>
        <v>0</v>
      </c>
      <c r="F51" s="311">
        <f>IF(F4&gt;'Financing Sources'!$B$26,0,E51*(1+'Financing Sources'!$B$25)+F30)</f>
        <v>0</v>
      </c>
      <c r="G51" s="311">
        <f>IF(G4&gt;'Financing Sources'!$B$26,0,F51*(1+'Financing Sources'!$B$25)+G30)</f>
        <v>0</v>
      </c>
      <c r="H51" s="311">
        <f>IF(H4&gt;'Financing Sources'!$B$26,0,G51*(1+'Financing Sources'!$B$25)+H30)</f>
        <v>0</v>
      </c>
      <c r="I51" s="311">
        <f>IF(I4&gt;'Financing Sources'!$B$26,0,H51*(1+'Financing Sources'!$B$25)+I30)</f>
        <v>0</v>
      </c>
      <c r="J51" s="311">
        <f>IF(J4&gt;'Financing Sources'!$B$26,0,I51*(1+'Financing Sources'!$B$25)+J30)</f>
        <v>0</v>
      </c>
      <c r="K51" s="311">
        <f>IF(K4&gt;'Financing Sources'!$B$26,0,J51*(1+'Financing Sources'!$B$25)+K30)</f>
        <v>0</v>
      </c>
      <c r="L51" s="311">
        <f>IF(L4&gt;'Financing Sources'!$B$26,0,K51*(1+'Financing Sources'!$B$25)+L30)</f>
        <v>0</v>
      </c>
      <c r="M51" s="311">
        <f>IF(M4&gt;'Financing Sources'!$B$26,0,L51*(1+'Financing Sources'!$B$25)+M30)</f>
        <v>0</v>
      </c>
      <c r="N51" s="311">
        <f>IF(N4&gt;'Financing Sources'!$B$26,0,M51*(1+'Financing Sources'!$B$25)+N30)</f>
        <v>0</v>
      </c>
      <c r="O51" s="311">
        <f>IF(O4&gt;'Financing Sources'!$B$26,0,N51*(1+'Financing Sources'!$B$25)+O30)</f>
        <v>0</v>
      </c>
      <c r="P51" s="311">
        <f>IF(P4&gt;'Financing Sources'!$B$26,0,O51*(1+'Financing Sources'!$B$25)+P30)</f>
        <v>0</v>
      </c>
      <c r="Q51" s="311">
        <f>IF(Q4&gt;'Financing Sources'!$B$26,0,P51*(1+'Financing Sources'!$B$25)+Q30)</f>
        <v>0</v>
      </c>
      <c r="R51" s="311">
        <f>IF(R4&gt;'Financing Sources'!$B$26,0,Q51*(1+'Financing Sources'!$B$25)+R30)</f>
        <v>0</v>
      </c>
      <c r="S51" s="311">
        <f>IF(S4&gt;'Financing Sources'!$B$26,0,R51*(1+'Financing Sources'!$B$25)+S30)</f>
        <v>0</v>
      </c>
      <c r="T51" s="311">
        <f>IF(T4&gt;'Financing Sources'!$B$26,0,S51*(1+'Financing Sources'!$B$25)+T30)</f>
        <v>0</v>
      </c>
      <c r="U51" s="311">
        <f>IF(U4&gt;'Financing Sources'!$B$26,0,T51*(1+'Financing Sources'!$B$25)+U30)</f>
        <v>0</v>
      </c>
      <c r="V51" s="311">
        <f>IF(V4&gt;'Financing Sources'!$B$26,0,U51*(1+'Financing Sources'!$B$25)+V30)</f>
        <v>0</v>
      </c>
      <c r="W51" s="311">
        <f>IF(W4&gt;'Financing Sources'!$B$26,0,V51*(1+'Financing Sources'!$B$25)+W30)</f>
        <v>0</v>
      </c>
      <c r="X51" s="311">
        <f>IF(X4&gt;'Financing Sources'!$B$26,0,W51*(1+'Financing Sources'!$B$25)+X30)</f>
        <v>0</v>
      </c>
      <c r="Y51" s="311">
        <f>IF(Y4&gt;'Financing Sources'!$B$26,0,X51*(1+'Financing Sources'!$B$25)+Y30)</f>
        <v>0</v>
      </c>
      <c r="Z51" s="311">
        <f>IF(Z4&gt;'Financing Sources'!$B$26,0,Y51*(1+'Financing Sources'!$B$25)+Z30)</f>
        <v>0</v>
      </c>
      <c r="AA51" s="311">
        <f>IF(AA4&gt;'Financing Sources'!$B$26,0,Z51*(1+'Financing Sources'!$B$25)+AA30)</f>
        <v>0</v>
      </c>
      <c r="AB51" s="311">
        <f>IF(AB4&gt;'Financing Sources'!$B$26,0,AA51*(1+'Financing Sources'!$B$25)+AB30)</f>
        <v>0</v>
      </c>
      <c r="AC51" s="311">
        <f>IF(AC4&gt;'Financing Sources'!$B$26,0,AB51*(1+'Financing Sources'!$B$25)+AC30)</f>
        <v>0</v>
      </c>
      <c r="AD51" s="311">
        <f>IF(AD4&gt;'Financing Sources'!$B$26,0,AC51*(1+'Financing Sources'!$B$25)+AD30)</f>
        <v>0</v>
      </c>
      <c r="AE51" s="312">
        <f>IF(AE4&gt;'Financing Sources'!$B$26,0,AD51*(1+'Financing Sources'!$B$25)+AE30)</f>
        <v>0</v>
      </c>
      <c r="AF51" s="263"/>
    </row>
    <row r="52" spans="1:32" s="30" customFormat="1" ht="15" customHeight="1">
      <c r="A52" s="86"/>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263"/>
    </row>
    <row r="53" spans="1:32" s="30" customFormat="1" ht="15" customHeight="1">
      <c r="A53" s="456" t="s">
        <v>427</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263"/>
    </row>
    <row r="54" spans="1:32" s="30" customFormat="1" ht="15.75" customHeight="1">
      <c r="A54" s="456"/>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263"/>
    </row>
    <row r="55" spans="1:31" s="30" customFormat="1" ht="15" customHeight="1">
      <c r="A55" s="5"/>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row>
    <row r="56" spans="1:31" s="30" customFormat="1" ht="15" customHeight="1" hidden="1">
      <c r="A56" s="5"/>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row>
    <row r="57" spans="1:31" s="30" customFormat="1" ht="15" customHeight="1" hidden="1">
      <c r="A57" s="5"/>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s="30" customFormat="1" ht="15" customHeight="1" hidden="1">
      <c r="A58" s="5"/>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s="30" customFormat="1" ht="15" customHeight="1" hidden="1">
      <c r="A59" s="5"/>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s="30" customFormat="1" ht="15" customHeight="1" hidden="1">
      <c r="A60" s="5"/>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1" s="30" customFormat="1" ht="23.25" customHeight="1" hidden="1">
      <c r="A61" s="13" t="s">
        <v>347</v>
      </c>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spans="1:31" s="30" customFormat="1" ht="15" customHeight="1" hidden="1">
      <c r="A62" s="5"/>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s="30" customFormat="1" ht="15" customHeight="1" hidden="1">
      <c r="A63" s="37" t="s">
        <v>337</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s="30" customFormat="1" ht="15" customHeight="1" hidden="1">
      <c r="A64" s="5"/>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s="42" customFormat="1" ht="15" customHeight="1" hidden="1">
      <c r="A65" s="32" t="s">
        <v>265</v>
      </c>
      <c r="B65" s="33">
        <f>SUM('Rents and Income'!H5:H6,'Rents and Income'!H9:H10,'Rents and Income'!H13:H14,'Rents and Income'!H17:H18,'Rents and Income'!H21:H22,'Rents and Income'!H25:H26)</f>
        <v>0</v>
      </c>
      <c r="C65" s="33">
        <f>B65*(1+'Rents and Income'!$B$33)</f>
        <v>0</v>
      </c>
      <c r="D65" s="33">
        <f>C65*(1+'Rents and Income'!$B$33)</f>
        <v>0</v>
      </c>
      <c r="E65" s="33">
        <f>D65*(1+'Rents and Income'!$B$33)</f>
        <v>0</v>
      </c>
      <c r="F65" s="33">
        <f>E65*(1+'Rents and Income'!$B$33)</f>
        <v>0</v>
      </c>
      <c r="G65" s="33">
        <f>F65*(1+'Rents and Income'!$B$33)</f>
        <v>0</v>
      </c>
      <c r="H65" s="33">
        <f>G65*(1+'Rents and Income'!$B$33)</f>
        <v>0</v>
      </c>
      <c r="I65" s="33">
        <f>H65*(1+'Rents and Income'!$B$33)</f>
        <v>0</v>
      </c>
      <c r="J65" s="33">
        <f>I65*(1+'Rents and Income'!$B$33)</f>
        <v>0</v>
      </c>
      <c r="K65" s="33">
        <f>J65*(1+'Rents and Income'!$B$33)</f>
        <v>0</v>
      </c>
      <c r="L65" s="33">
        <f>K65*(1+'Rents and Income'!$B$33)</f>
        <v>0</v>
      </c>
      <c r="M65" s="33">
        <f>L65*(1+'Rents and Income'!$B$33)</f>
        <v>0</v>
      </c>
      <c r="N65" s="33">
        <f>M65*(1+'Rents and Income'!$B$33)</f>
        <v>0</v>
      </c>
      <c r="O65" s="33">
        <f>N65*(1+'Rents and Income'!$B$33)</f>
        <v>0</v>
      </c>
      <c r="P65" s="33">
        <f>O65*(1+'Rents and Income'!$B$33)</f>
        <v>0</v>
      </c>
      <c r="Q65" s="33">
        <f>P65*(1+'Rents and Income'!$B$33)</f>
        <v>0</v>
      </c>
      <c r="R65" s="33">
        <f>Q65*(1+'Rents and Income'!$B$33)</f>
        <v>0</v>
      </c>
      <c r="S65" s="33">
        <f>R65*(1+'Rents and Income'!$B$33)</f>
        <v>0</v>
      </c>
      <c r="T65" s="33">
        <f>S65*(1+'Rents and Income'!$B$33)</f>
        <v>0</v>
      </c>
      <c r="U65" s="33">
        <f>T65*(1+'Rents and Income'!$B$33)</f>
        <v>0</v>
      </c>
      <c r="V65" s="33">
        <f>U65*(1+'Rents and Income'!$B$33)</f>
        <v>0</v>
      </c>
      <c r="W65" s="33">
        <f>V65*(1+'Rents and Income'!$B$33)</f>
        <v>0</v>
      </c>
      <c r="X65" s="33">
        <f>W65*(1+'Rents and Income'!$B$33)</f>
        <v>0</v>
      </c>
      <c r="Y65" s="33">
        <f>X65*(1+'Rents and Income'!$B$33)</f>
        <v>0</v>
      </c>
      <c r="Z65" s="33">
        <f>Y65*(1+'Rents and Income'!$B$33)</f>
        <v>0</v>
      </c>
      <c r="AA65" s="33">
        <f>Z65*(1+'Rents and Income'!$B$33)</f>
        <v>0</v>
      </c>
      <c r="AB65" s="33">
        <f>AA65*(1+'Rents and Income'!$B$33)</f>
        <v>0</v>
      </c>
      <c r="AC65" s="33">
        <f>AB65*(1+'Rents and Income'!$B$33)</f>
        <v>0</v>
      </c>
      <c r="AD65" s="33">
        <f>AC65*(1+'Rents and Income'!$B$33)</f>
        <v>0</v>
      </c>
      <c r="AE65" s="33">
        <f>AD65*(1+'Rents and Income'!$B$33)</f>
        <v>0</v>
      </c>
    </row>
    <row r="66" spans="1:31" s="42" customFormat="1" ht="15" customHeight="1" hidden="1">
      <c r="A66" s="32" t="s">
        <v>266</v>
      </c>
      <c r="B66" s="33">
        <f>12*((((SUM('Rents and Income'!$B$5:$B$6)*'Rents and Income'!$D$7)+(SUM('Rents and Income'!$B$9:$B$10)*'Rents and Income'!$D$11)+(SUM('Rents and Income'!$B$13:$B$14)*'Rents and Income'!$D$15)+(SUM('Rents and Income'!$B$17:$B$18)*'Rents and Income'!$D$19)+(SUM('Rents and Income'!$B$21:$B$22)*'Rents and Income'!$D$23)+(SUM('Rents and Income'!$B$25:$B$26)*'Rents and Income'!$D$27))))</f>
        <v>0</v>
      </c>
      <c r="C66" s="33">
        <f>B66*(1+'Rents and Income'!$C$33)</f>
        <v>0</v>
      </c>
      <c r="D66" s="33">
        <f>C66*(1+'Rents and Income'!$C$33)</f>
        <v>0</v>
      </c>
      <c r="E66" s="33">
        <f>D66*(1+'Rents and Income'!$C$33)</f>
        <v>0</v>
      </c>
      <c r="F66" s="33">
        <f>E66*(1+'Rents and Income'!$C$33)</f>
        <v>0</v>
      </c>
      <c r="G66" s="33">
        <f>F66*(1+'Rents and Income'!$C$33)</f>
        <v>0</v>
      </c>
      <c r="H66" s="33">
        <f>G66*(1+'Rents and Income'!$C$33)</f>
        <v>0</v>
      </c>
      <c r="I66" s="33">
        <f>H66*(1+'Rents and Income'!$C$33)</f>
        <v>0</v>
      </c>
      <c r="J66" s="33">
        <f>I66*(1+'Rents and Income'!$C$33)</f>
        <v>0</v>
      </c>
      <c r="K66" s="33">
        <f>J66*(1+'Rents and Income'!$C$33)</f>
        <v>0</v>
      </c>
      <c r="L66" s="33">
        <f>K66*(1+'Rents and Income'!$C$33)</f>
        <v>0</v>
      </c>
      <c r="M66" s="33">
        <f>L66*(1+'Rents and Income'!$C$33)</f>
        <v>0</v>
      </c>
      <c r="N66" s="33">
        <f>M66*(1+'Rents and Income'!$C$33)</f>
        <v>0</v>
      </c>
      <c r="O66" s="33">
        <f>N66*(1+'Rents and Income'!$C$33)</f>
        <v>0</v>
      </c>
      <c r="P66" s="33">
        <f>O66*(1+'Rents and Income'!$C$33)</f>
        <v>0</v>
      </c>
      <c r="Q66" s="33">
        <f>P66*(1+'Rents and Income'!$C$33)</f>
        <v>0</v>
      </c>
      <c r="R66" s="33">
        <f>Q66*(1+'Rents and Income'!$C$33)</f>
        <v>0</v>
      </c>
      <c r="S66" s="33">
        <f>R66*(1+'Rents and Income'!$C$33)</f>
        <v>0</v>
      </c>
      <c r="T66" s="33">
        <f>S66*(1+'Rents and Income'!$C$33)</f>
        <v>0</v>
      </c>
      <c r="U66" s="33">
        <f>T66*(1+'Rents and Income'!$C$33)</f>
        <v>0</v>
      </c>
      <c r="V66" s="33">
        <f>U66*(1+'Rents and Income'!$C$33)</f>
        <v>0</v>
      </c>
      <c r="W66" s="33">
        <f>V66*(1+'Rents and Income'!$C$33)</f>
        <v>0</v>
      </c>
      <c r="X66" s="33">
        <f>W66*(1+'Rents and Income'!$C$33)</f>
        <v>0</v>
      </c>
      <c r="Y66" s="33">
        <f>X66*(1+'Rents and Income'!$C$33)</f>
        <v>0</v>
      </c>
      <c r="Z66" s="33">
        <f>Y66*(1+'Rents and Income'!$C$33)</f>
        <v>0</v>
      </c>
      <c r="AA66" s="33">
        <f>Z66*(1+'Rents and Income'!$C$33)</f>
        <v>0</v>
      </c>
      <c r="AB66" s="33">
        <f>AA66*(1+'Rents and Income'!$C$33)</f>
        <v>0</v>
      </c>
      <c r="AC66" s="33">
        <f>AB66*(1+'Rents and Income'!$C$33)</f>
        <v>0</v>
      </c>
      <c r="AD66" s="33">
        <f>AC66*(1+'Rents and Income'!$C$33)</f>
        <v>0</v>
      </c>
      <c r="AE66" s="33">
        <f>AD66*(1+'Rents and Income'!$C$33)</f>
        <v>0</v>
      </c>
    </row>
    <row r="67" spans="1:31" s="42" customFormat="1" ht="15" customHeight="1" hidden="1">
      <c r="A67" s="32" t="s">
        <v>340</v>
      </c>
      <c r="B67" s="33">
        <f>IF(B4&lt;=Requirements!$E$34,'Operating Pro-Forma'!B65,'Operating Pro-Forma'!B66)</f>
        <v>0</v>
      </c>
      <c r="C67" s="33">
        <f>IF(C4&lt;=Requirements!$E$34,'Operating Pro-Forma'!C65,'Operating Pro-Forma'!C66)</f>
        <v>0</v>
      </c>
      <c r="D67" s="33">
        <f>IF(D4&lt;=Requirements!$E$34,'Operating Pro-Forma'!D65,'Operating Pro-Forma'!D66)</f>
        <v>0</v>
      </c>
      <c r="E67" s="33">
        <f>IF(E4&lt;=Requirements!$E$34,'Operating Pro-Forma'!E65,'Operating Pro-Forma'!E66)</f>
        <v>0</v>
      </c>
      <c r="F67" s="33">
        <f>IF(F4&lt;=Requirements!$E$34,'Operating Pro-Forma'!F65,'Operating Pro-Forma'!F66)</f>
        <v>0</v>
      </c>
      <c r="G67" s="33">
        <f>IF(G4&lt;=Requirements!$E$34,'Operating Pro-Forma'!G65,'Operating Pro-Forma'!G66)</f>
        <v>0</v>
      </c>
      <c r="H67" s="33">
        <f>IF(H4&lt;=Requirements!$E$34,'Operating Pro-Forma'!H65,'Operating Pro-Forma'!H66)</f>
        <v>0</v>
      </c>
      <c r="I67" s="33">
        <f>IF(I4&lt;=Requirements!$E$34,'Operating Pro-Forma'!I65,'Operating Pro-Forma'!I66)</f>
        <v>0</v>
      </c>
      <c r="J67" s="33">
        <f>IF(J4&lt;=Requirements!$E$34,'Operating Pro-Forma'!J65,'Operating Pro-Forma'!J66)</f>
        <v>0</v>
      </c>
      <c r="K67" s="33">
        <f>IF(K4&lt;=Requirements!$E$34,'Operating Pro-Forma'!K65,'Operating Pro-Forma'!K66)</f>
        <v>0</v>
      </c>
      <c r="L67" s="33">
        <f>IF(L4&lt;=Requirements!$E$34,'Operating Pro-Forma'!L65,'Operating Pro-Forma'!L66)</f>
        <v>0</v>
      </c>
      <c r="M67" s="33">
        <f>IF(M4&lt;=Requirements!$E$34,'Operating Pro-Forma'!M65,'Operating Pro-Forma'!M66)</f>
        <v>0</v>
      </c>
      <c r="N67" s="33">
        <f>IF(N4&lt;=Requirements!$E$34,'Operating Pro-Forma'!N65,'Operating Pro-Forma'!N66)</f>
        <v>0</v>
      </c>
      <c r="O67" s="33">
        <f>IF(O4&lt;=Requirements!$E$34,'Operating Pro-Forma'!O65,'Operating Pro-Forma'!O66)</f>
        <v>0</v>
      </c>
      <c r="P67" s="33">
        <f>IF(P4&lt;=Requirements!$E$34,'Operating Pro-Forma'!P65,'Operating Pro-Forma'!P66)</f>
        <v>0</v>
      </c>
      <c r="Q67" s="33">
        <f>IF(Q4&lt;=Requirements!$E$34,'Operating Pro-Forma'!Q65,'Operating Pro-Forma'!Q66)</f>
        <v>0</v>
      </c>
      <c r="R67" s="33">
        <f>IF(R4&lt;=Requirements!$E$34,'Operating Pro-Forma'!R65,'Operating Pro-Forma'!R66)</f>
        <v>0</v>
      </c>
      <c r="S67" s="33">
        <f>IF(S4&lt;=Requirements!$E$34,'Operating Pro-Forma'!S65,'Operating Pro-Forma'!S66)</f>
        <v>0</v>
      </c>
      <c r="T67" s="33">
        <f>IF(T4&lt;=Requirements!$E$34,'Operating Pro-Forma'!T65,'Operating Pro-Forma'!T66)</f>
        <v>0</v>
      </c>
      <c r="U67" s="33">
        <f>IF(U4&lt;=Requirements!$E$34,'Operating Pro-Forma'!U65,'Operating Pro-Forma'!U66)</f>
        <v>0</v>
      </c>
      <c r="V67" s="33">
        <f>IF(V4&lt;=Requirements!$E$34,'Operating Pro-Forma'!V65,'Operating Pro-Forma'!V66)</f>
        <v>0</v>
      </c>
      <c r="W67" s="33">
        <f>IF(W4&lt;=Requirements!$E$34,'Operating Pro-Forma'!W65,'Operating Pro-Forma'!W66)</f>
        <v>0</v>
      </c>
      <c r="X67" s="33">
        <f>IF(X4&lt;=Requirements!$E$34,'Operating Pro-Forma'!X65,'Operating Pro-Forma'!X66)</f>
        <v>0</v>
      </c>
      <c r="Y67" s="33">
        <f>IF(Y4&lt;=Requirements!$E$34,'Operating Pro-Forma'!Y65,'Operating Pro-Forma'!Y66)</f>
        <v>0</v>
      </c>
      <c r="Z67" s="33">
        <f>IF(Z4&lt;=Requirements!$E$34,'Operating Pro-Forma'!Z65,'Operating Pro-Forma'!Z66)</f>
        <v>0</v>
      </c>
      <c r="AA67" s="33">
        <f>IF(AA4&lt;=Requirements!$E$34,'Operating Pro-Forma'!AA65,'Operating Pro-Forma'!AA66)</f>
        <v>0</v>
      </c>
      <c r="AB67" s="33">
        <f>IF(AB4&lt;=Requirements!$E$34,'Operating Pro-Forma'!AB65,'Operating Pro-Forma'!AB66)</f>
        <v>0</v>
      </c>
      <c r="AC67" s="33">
        <f>IF(AC4&lt;=Requirements!$E$34,'Operating Pro-Forma'!AC65,'Operating Pro-Forma'!AC66)</f>
        <v>0</v>
      </c>
      <c r="AD67" s="33">
        <f>IF(AD4&lt;=Requirements!$E$34,'Operating Pro-Forma'!AD65,'Operating Pro-Forma'!AD66)</f>
        <v>0</v>
      </c>
      <c r="AE67" s="33">
        <f>IF(AE4&lt;=Requirements!$E$34,'Operating Pro-Forma'!AE65,'Operating Pro-Forma'!AE66)</f>
        <v>0</v>
      </c>
    </row>
    <row r="68" spans="1:31" s="30" customFormat="1" ht="15" customHeight="1" hidden="1">
      <c r="A68" s="32" t="s">
        <v>2</v>
      </c>
      <c r="B68" s="33">
        <f>SUM('Rents and Income'!H7,'Rents and Income'!H11,'Rents and Income'!H15,'Rents and Income'!H19,'Rents and Income'!H23,'Rents and Income'!H27)</f>
        <v>0</v>
      </c>
      <c r="C68" s="33">
        <f>B68*(1+'Rents and Income'!$C$33)</f>
        <v>0</v>
      </c>
      <c r="D68" s="33">
        <f>C68*(1+'Rents and Income'!$C$33)</f>
        <v>0</v>
      </c>
      <c r="E68" s="33">
        <f>D68*(1+'Rents and Income'!$C$33)</f>
        <v>0</v>
      </c>
      <c r="F68" s="33">
        <f>E68*(1+'Rents and Income'!$C$33)</f>
        <v>0</v>
      </c>
      <c r="G68" s="33">
        <f>F68*(1+'Rents and Income'!$C$33)</f>
        <v>0</v>
      </c>
      <c r="H68" s="33">
        <f>G68*(1+'Rents and Income'!$C$33)</f>
        <v>0</v>
      </c>
      <c r="I68" s="33">
        <f>H68*(1+'Rents and Income'!$C$33)</f>
        <v>0</v>
      </c>
      <c r="J68" s="33">
        <f>I68*(1+'Rents and Income'!$C$33)</f>
        <v>0</v>
      </c>
      <c r="K68" s="33">
        <f>J68*(1+'Rents and Income'!$C$33)</f>
        <v>0</v>
      </c>
      <c r="L68" s="33">
        <f>K68*(1+'Rents and Income'!$C$33)</f>
        <v>0</v>
      </c>
      <c r="M68" s="33">
        <f>L68*(1+'Rents and Income'!$C$33)</f>
        <v>0</v>
      </c>
      <c r="N68" s="33">
        <f>M68*(1+'Rents and Income'!$C$33)</f>
        <v>0</v>
      </c>
      <c r="O68" s="33">
        <f>N68*(1+'Rents and Income'!$C$33)</f>
        <v>0</v>
      </c>
      <c r="P68" s="33">
        <f>O68*(1+'Rents and Income'!$C$33)</f>
        <v>0</v>
      </c>
      <c r="Q68" s="33">
        <f>P68*(1+'Rents and Income'!$C$33)</f>
        <v>0</v>
      </c>
      <c r="R68" s="33">
        <f>Q68*(1+'Rents and Income'!$C$33)</f>
        <v>0</v>
      </c>
      <c r="S68" s="33">
        <f>R68*(1+'Rents and Income'!$C$33)</f>
        <v>0</v>
      </c>
      <c r="T68" s="33">
        <f>S68*(1+'Rents and Income'!$C$33)</f>
        <v>0</v>
      </c>
      <c r="U68" s="33">
        <f>T68*(1+'Rents and Income'!$C$33)</f>
        <v>0</v>
      </c>
      <c r="V68" s="33">
        <f>U68*(1+'Rents and Income'!$C$33)</f>
        <v>0</v>
      </c>
      <c r="W68" s="33">
        <f>V68*(1+'Rents and Income'!$C$33)</f>
        <v>0</v>
      </c>
      <c r="X68" s="33">
        <f>W68*(1+'Rents and Income'!$C$33)</f>
        <v>0</v>
      </c>
      <c r="Y68" s="33">
        <f>X68*(1+'Rents and Income'!$C$33)</f>
        <v>0</v>
      </c>
      <c r="Z68" s="33">
        <f>Y68*(1+'Rents and Income'!$C$33)</f>
        <v>0</v>
      </c>
      <c r="AA68" s="33">
        <f>Z68*(1+'Rents and Income'!$C$33)</f>
        <v>0</v>
      </c>
      <c r="AB68" s="33">
        <f>AA68*(1+'Rents and Income'!$C$33)</f>
        <v>0</v>
      </c>
      <c r="AC68" s="33">
        <f>AB68*(1+'Rents and Income'!$C$33)</f>
        <v>0</v>
      </c>
      <c r="AD68" s="33">
        <f>AC68*(1+'Rents and Income'!$C$33)</f>
        <v>0</v>
      </c>
      <c r="AE68" s="33">
        <f>AD68*(1+'Rents and Income'!$C$33)</f>
        <v>0</v>
      </c>
    </row>
    <row r="69" spans="1:31" s="30" customFormat="1" ht="15" customHeight="1" hidden="1">
      <c r="A69" s="32" t="s">
        <v>267</v>
      </c>
      <c r="B69" s="38">
        <f>SUM('Rents and Income'!H8,'Rents and Income'!H12,'Rents and Income'!H16,'Rents and Income'!H20,'Rents and Income'!H24,'Rents and Income'!H28)</f>
        <v>0</v>
      </c>
      <c r="C69" s="38">
        <f>B69*(1+'Rents and Income'!$D$33)</f>
        <v>0</v>
      </c>
      <c r="D69" s="38">
        <f>C69*(1+'Rents and Income'!$D$33)</f>
        <v>0</v>
      </c>
      <c r="E69" s="38">
        <f>D69*(1+'Rents and Income'!$D$33)</f>
        <v>0</v>
      </c>
      <c r="F69" s="38">
        <f>E69*(1+'Rents and Income'!$D$33)</f>
        <v>0</v>
      </c>
      <c r="G69" s="38">
        <f>F69*(1+'Rents and Income'!$D$33)</f>
        <v>0</v>
      </c>
      <c r="H69" s="38">
        <f>G69*(1+'Rents and Income'!$D$33)</f>
        <v>0</v>
      </c>
      <c r="I69" s="38">
        <f>H69*(1+'Rents and Income'!$D$33)</f>
        <v>0</v>
      </c>
      <c r="J69" s="38">
        <f>I69*(1+'Rents and Income'!$D$33)</f>
        <v>0</v>
      </c>
      <c r="K69" s="38">
        <f>J69*(1+'Rents and Income'!$D$33)</f>
        <v>0</v>
      </c>
      <c r="L69" s="38">
        <f>K69*(1+'Rents and Income'!$D$33)</f>
        <v>0</v>
      </c>
      <c r="M69" s="38">
        <f>L69*(1+'Rents and Income'!$D$33)</f>
        <v>0</v>
      </c>
      <c r="N69" s="38">
        <f>M69*(1+'Rents and Income'!$D$33)</f>
        <v>0</v>
      </c>
      <c r="O69" s="38">
        <f>N69*(1+'Rents and Income'!$D$33)</f>
        <v>0</v>
      </c>
      <c r="P69" s="38">
        <f>O69*(1+'Rents and Income'!$D$33)</f>
        <v>0</v>
      </c>
      <c r="Q69" s="38">
        <f>P69*(1+'Rents and Income'!$D$33)</f>
        <v>0</v>
      </c>
      <c r="R69" s="38">
        <f>Q69*(1+'Rents and Income'!$D$33)</f>
        <v>0</v>
      </c>
      <c r="S69" s="38">
        <f>R69*(1+'Rents and Income'!$D$33)</f>
        <v>0</v>
      </c>
      <c r="T69" s="38">
        <f>S69*(1+'Rents and Income'!$D$33)</f>
        <v>0</v>
      </c>
      <c r="U69" s="38">
        <f>T69*(1+'Rents and Income'!$D$33)</f>
        <v>0</v>
      </c>
      <c r="V69" s="38">
        <f>U69*(1+'Rents and Income'!$D$33)</f>
        <v>0</v>
      </c>
      <c r="W69" s="38">
        <f>V69*(1+'Rents and Income'!$D$33)</f>
        <v>0</v>
      </c>
      <c r="X69" s="38">
        <f>W69*(1+'Rents and Income'!$D$33)</f>
        <v>0</v>
      </c>
      <c r="Y69" s="38">
        <f>X69*(1+'Rents and Income'!$D$33)</f>
        <v>0</v>
      </c>
      <c r="Z69" s="38">
        <f>Y69*(1+'Rents and Income'!$D$33)</f>
        <v>0</v>
      </c>
      <c r="AA69" s="38">
        <f>Z69*(1+'Rents and Income'!$D$33)</f>
        <v>0</v>
      </c>
      <c r="AB69" s="38">
        <f>AA69*(1+'Rents and Income'!$D$33)</f>
        <v>0</v>
      </c>
      <c r="AC69" s="38">
        <f>AB69*(1+'Rents and Income'!$D$33)</f>
        <v>0</v>
      </c>
      <c r="AD69" s="38">
        <f>AC69*(1+'Rents and Income'!$D$33)</f>
        <v>0</v>
      </c>
      <c r="AE69" s="38">
        <f>AD69*(1+'Rents and Income'!$D$33)</f>
        <v>0</v>
      </c>
    </row>
    <row r="70" spans="1:31" s="30" customFormat="1" ht="15" customHeight="1" hidden="1">
      <c r="A70" s="32" t="s">
        <v>268</v>
      </c>
      <c r="B70" s="23">
        <f>12*(('Rents and Income'!B8*'Rents and Income'!D7)+('Rents and Income'!$B$12*'Rents and Income'!$D$11)+('Rents and Income'!$B$16*'Rents and Income'!$D$15)+('Rents and Income'!$B$20*'Rents and Income'!$D$19)+('Rents and Income'!$B$24*'Rents and Income'!$D$23)+('Rents and Income'!$B$28*'Rents and Income'!$D$27))*((1+'Rents and Income'!$C$33)^'Operating Pro-Forma'!B4)</f>
        <v>0</v>
      </c>
      <c r="C70" s="23">
        <f>B70*(1+'Rents and Income'!$C$33)</f>
        <v>0</v>
      </c>
      <c r="D70" s="23">
        <f>C70*(1+'Rents and Income'!$C$33)</f>
        <v>0</v>
      </c>
      <c r="E70" s="23">
        <f>D70*(1+'Rents and Income'!$C$33)</f>
        <v>0</v>
      </c>
      <c r="F70" s="23">
        <f>E70*(1+'Rents and Income'!$C$33)</f>
        <v>0</v>
      </c>
      <c r="G70" s="23">
        <f>F70*(1+'Rents and Income'!$C$33)</f>
        <v>0</v>
      </c>
      <c r="H70" s="23">
        <f>G70*(1+'Rents and Income'!$C$33)</f>
        <v>0</v>
      </c>
      <c r="I70" s="23">
        <f>H70*(1+'Rents and Income'!$C$33)</f>
        <v>0</v>
      </c>
      <c r="J70" s="23">
        <f>I70*(1+'Rents and Income'!$C$33)</f>
        <v>0</v>
      </c>
      <c r="K70" s="23">
        <f>J70*(1+'Rents and Income'!$C$33)</f>
        <v>0</v>
      </c>
      <c r="L70" s="23">
        <f>K70*(1+'Rents and Income'!$C$33)</f>
        <v>0</v>
      </c>
      <c r="M70" s="23">
        <f>L70*(1+'Rents and Income'!$C$33)</f>
        <v>0</v>
      </c>
      <c r="N70" s="23">
        <f>M70*(1+'Rents and Income'!$C$33)</f>
        <v>0</v>
      </c>
      <c r="O70" s="23">
        <f>N70*(1+'Rents and Income'!$C$33)</f>
        <v>0</v>
      </c>
      <c r="P70" s="23">
        <f>O70*(1+'Rents and Income'!$C$33)</f>
        <v>0</v>
      </c>
      <c r="Q70" s="23">
        <f>P70*(1+'Rents and Income'!$C$33)</f>
        <v>0</v>
      </c>
      <c r="R70" s="23">
        <f>Q70*(1+'Rents and Income'!$C$33)</f>
        <v>0</v>
      </c>
      <c r="S70" s="23">
        <f>R70*(1+'Rents and Income'!$C$33)</f>
        <v>0</v>
      </c>
      <c r="T70" s="23">
        <f>S70*(1+'Rents and Income'!$C$33)</f>
        <v>0</v>
      </c>
      <c r="U70" s="23">
        <f>T70*(1+'Rents and Income'!$C$33)</f>
        <v>0</v>
      </c>
      <c r="V70" s="23">
        <f>U70*(1+'Rents and Income'!$C$33)</f>
        <v>0</v>
      </c>
      <c r="W70" s="23">
        <f>V70*(1+'Rents and Income'!$C$33)</f>
        <v>0</v>
      </c>
      <c r="X70" s="23">
        <f>W70*(1+'Rents and Income'!$C$33)</f>
        <v>0</v>
      </c>
      <c r="Y70" s="23">
        <f>X70*(1+'Rents and Income'!$C$33)</f>
        <v>0</v>
      </c>
      <c r="Z70" s="23">
        <f>Y70*(1+'Rents and Income'!$C$33)</f>
        <v>0</v>
      </c>
      <c r="AA70" s="23">
        <f>Z70*(1+'Rents and Income'!$C$33)</f>
        <v>0</v>
      </c>
      <c r="AB70" s="23">
        <f>AA70*(1+'Rents and Income'!$C$33)</f>
        <v>0</v>
      </c>
      <c r="AC70" s="23">
        <f>AB70*(1+'Rents and Income'!$C$33)</f>
        <v>0</v>
      </c>
      <c r="AD70" s="23">
        <f>AC70*(1+'Rents and Income'!$C$33)</f>
        <v>0</v>
      </c>
      <c r="AE70" s="23">
        <f>AD70*(1+'Rents and Income'!$C$33)</f>
        <v>0</v>
      </c>
    </row>
    <row r="71" spans="1:31" s="30" customFormat="1" ht="15" customHeight="1" hidden="1">
      <c r="A71" s="32" t="s">
        <v>341</v>
      </c>
      <c r="B71" s="33">
        <f>IF(B4&lt;=Requirements!$E$50,'Operating Pro-Forma'!B69,'Operating Pro-Forma'!B70)</f>
        <v>0</v>
      </c>
      <c r="C71" s="33">
        <f>IF(C4&lt;=Requirements!$E$50,'Operating Pro-Forma'!C69,'Operating Pro-Forma'!C70)</f>
        <v>0</v>
      </c>
      <c r="D71" s="33">
        <f>IF(D4&lt;=Requirements!$E$50,'Operating Pro-Forma'!D69,'Operating Pro-Forma'!D70)</f>
        <v>0</v>
      </c>
      <c r="E71" s="33">
        <f>IF(E4&lt;=Requirements!$E$50,'Operating Pro-Forma'!E69,'Operating Pro-Forma'!E70)</f>
        <v>0</v>
      </c>
      <c r="F71" s="33">
        <f>IF(F4&lt;=Requirements!$E$50,'Operating Pro-Forma'!F69,'Operating Pro-Forma'!F70)</f>
        <v>0</v>
      </c>
      <c r="G71" s="33">
        <f>IF(G4&lt;=Requirements!$E$50,'Operating Pro-Forma'!G69,'Operating Pro-Forma'!G70)</f>
        <v>0</v>
      </c>
      <c r="H71" s="33">
        <f>IF(H4&lt;=Requirements!$E$50,'Operating Pro-Forma'!H69,'Operating Pro-Forma'!H70)</f>
        <v>0</v>
      </c>
      <c r="I71" s="33">
        <f>IF(I4&lt;=Requirements!$E$50,'Operating Pro-Forma'!I69,'Operating Pro-Forma'!I70)</f>
        <v>0</v>
      </c>
      <c r="J71" s="33">
        <f>IF(J4&lt;=Requirements!$E$50,'Operating Pro-Forma'!J69,'Operating Pro-Forma'!J70)</f>
        <v>0</v>
      </c>
      <c r="K71" s="33">
        <f>IF(K4&lt;=Requirements!$E$50,'Operating Pro-Forma'!K69,'Operating Pro-Forma'!K70)</f>
        <v>0</v>
      </c>
      <c r="L71" s="33">
        <f>IF(L4&lt;=Requirements!$E$50,'Operating Pro-Forma'!L69,'Operating Pro-Forma'!L70)</f>
        <v>0</v>
      </c>
      <c r="M71" s="33">
        <f>IF(M4&lt;=Requirements!$E$50,'Operating Pro-Forma'!M69,'Operating Pro-Forma'!M70)</f>
        <v>0</v>
      </c>
      <c r="N71" s="33">
        <f>IF(N4&lt;=Requirements!$E$50,'Operating Pro-Forma'!N69,'Operating Pro-Forma'!N70)</f>
        <v>0</v>
      </c>
      <c r="O71" s="33">
        <f>IF(O4&lt;=Requirements!$E$50,'Operating Pro-Forma'!O69,'Operating Pro-Forma'!O70)</f>
        <v>0</v>
      </c>
      <c r="P71" s="33">
        <f>IF(P4&lt;=Requirements!$E$50,'Operating Pro-Forma'!P69,'Operating Pro-Forma'!P70)</f>
        <v>0</v>
      </c>
      <c r="Q71" s="33">
        <f>IF(Q4&lt;=Requirements!$E$50,'Operating Pro-Forma'!Q69,'Operating Pro-Forma'!Q70)</f>
        <v>0</v>
      </c>
      <c r="R71" s="33">
        <f>IF(R4&lt;=Requirements!$E$50,'Operating Pro-Forma'!R69,'Operating Pro-Forma'!R70)</f>
        <v>0</v>
      </c>
      <c r="S71" s="33">
        <f>IF(S4&lt;=Requirements!$E$50,'Operating Pro-Forma'!S69,'Operating Pro-Forma'!S70)</f>
        <v>0</v>
      </c>
      <c r="T71" s="33">
        <f>IF(T4&lt;=Requirements!$E$50,'Operating Pro-Forma'!T69,'Operating Pro-Forma'!T70)</f>
        <v>0</v>
      </c>
      <c r="U71" s="33">
        <f>IF(U4&lt;=Requirements!$E$50,'Operating Pro-Forma'!U69,'Operating Pro-Forma'!U70)</f>
        <v>0</v>
      </c>
      <c r="V71" s="33">
        <f>IF(V4&lt;=Requirements!$E$50,'Operating Pro-Forma'!V69,'Operating Pro-Forma'!V70)</f>
        <v>0</v>
      </c>
      <c r="W71" s="33">
        <f>IF(W4&lt;=Requirements!$E$50,'Operating Pro-Forma'!W69,'Operating Pro-Forma'!W70)</f>
        <v>0</v>
      </c>
      <c r="X71" s="33">
        <f>IF(X4&lt;=Requirements!$E$50,'Operating Pro-Forma'!X69,'Operating Pro-Forma'!X70)</f>
        <v>0</v>
      </c>
      <c r="Y71" s="33">
        <f>IF(Y4&lt;=Requirements!$E$50,'Operating Pro-Forma'!Y69,'Operating Pro-Forma'!Y70)</f>
        <v>0</v>
      </c>
      <c r="Z71" s="33">
        <f>IF(Z4&lt;=Requirements!$E$50,'Operating Pro-Forma'!Z69,'Operating Pro-Forma'!Z70)</f>
        <v>0</v>
      </c>
      <c r="AA71" s="33">
        <f>IF(AA4&lt;=Requirements!$E$50,'Operating Pro-Forma'!AA69,'Operating Pro-Forma'!AA70)</f>
        <v>0</v>
      </c>
      <c r="AB71" s="33">
        <f>IF(AB4&lt;=Requirements!$E$50,'Operating Pro-Forma'!AB69,'Operating Pro-Forma'!AB70)</f>
        <v>0</v>
      </c>
      <c r="AC71" s="33">
        <f>IF(AC4&lt;=Requirements!$E$50,'Operating Pro-Forma'!AC69,'Operating Pro-Forma'!AC70)</f>
        <v>0</v>
      </c>
      <c r="AD71" s="33">
        <f>IF(AD4&lt;=Requirements!$E$50,'Operating Pro-Forma'!AD69,'Operating Pro-Forma'!AD70)</f>
        <v>0</v>
      </c>
      <c r="AE71" s="33">
        <f>IF(AE4&lt;=Requirements!$E$50,'Operating Pro-Forma'!AE69,'Operating Pro-Forma'!AE70)</f>
        <v>0</v>
      </c>
    </row>
    <row r="72" spans="1:31" s="30" customFormat="1" ht="15" customHeight="1" hidden="1">
      <c r="A72" s="5"/>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row>
    <row r="73" spans="1:31" s="30" customFormat="1" ht="15" customHeight="1" hidden="1">
      <c r="A73" s="32" t="s">
        <v>68</v>
      </c>
      <c r="B73" s="33">
        <f>'Rents and Income'!$B$38*12</f>
        <v>0</v>
      </c>
      <c r="C73" s="33">
        <f>B73*(1+'Rents and Income'!$B$39)</f>
        <v>0</v>
      </c>
      <c r="D73" s="33">
        <f>C73*(1+'Rents and Income'!$B$39)</f>
        <v>0</v>
      </c>
      <c r="E73" s="33">
        <f>D73*(1+'Rents and Income'!$B$39)</f>
        <v>0</v>
      </c>
      <c r="F73" s="33">
        <f>E73*(1+'Rents and Income'!$B$39)</f>
        <v>0</v>
      </c>
      <c r="G73" s="33">
        <f>F73*(1+'Rents and Income'!$B$39)</f>
        <v>0</v>
      </c>
      <c r="H73" s="33">
        <f>G73*(1+'Rents and Income'!$B$39)</f>
        <v>0</v>
      </c>
      <c r="I73" s="33">
        <f>H73*(1+'Rents and Income'!$B$39)</f>
        <v>0</v>
      </c>
      <c r="J73" s="33">
        <f>I73*(1+'Rents and Income'!$B$39)</f>
        <v>0</v>
      </c>
      <c r="K73" s="33">
        <f>J73*(1+'Rents and Income'!$B$39)</f>
        <v>0</v>
      </c>
      <c r="L73" s="33">
        <f>K73*(1+'Rents and Income'!$B$39)</f>
        <v>0</v>
      </c>
      <c r="M73" s="33">
        <f>L73*(1+'Rents and Income'!$B$39)</f>
        <v>0</v>
      </c>
      <c r="N73" s="33">
        <f>M73*(1+'Rents and Income'!$B$39)</f>
        <v>0</v>
      </c>
      <c r="O73" s="33">
        <f>N73*(1+'Rents and Income'!$B$39)</f>
        <v>0</v>
      </c>
      <c r="P73" s="33">
        <f>O73*(1+'Rents and Income'!$B$39)</f>
        <v>0</v>
      </c>
      <c r="Q73" s="33">
        <f>P73*(1+'Rents and Income'!$B$39)</f>
        <v>0</v>
      </c>
      <c r="R73" s="33">
        <f>Q73*(1+'Rents and Income'!$B$39)</f>
        <v>0</v>
      </c>
      <c r="S73" s="33">
        <f>R73*(1+'Rents and Income'!$B$39)</f>
        <v>0</v>
      </c>
      <c r="T73" s="33">
        <f>S73*(1+'Rents and Income'!$B$39)</f>
        <v>0</v>
      </c>
      <c r="U73" s="33">
        <f>T73*(1+'Rents and Income'!$B$39)</f>
        <v>0</v>
      </c>
      <c r="V73" s="33">
        <f>U73*(1+'Rents and Income'!$B$39)</f>
        <v>0</v>
      </c>
      <c r="W73" s="33">
        <f>V73*(1+'Rents and Income'!$B$39)</f>
        <v>0</v>
      </c>
      <c r="X73" s="33">
        <f>W73*(1+'Rents and Income'!$B$39)</f>
        <v>0</v>
      </c>
      <c r="Y73" s="33">
        <f>X73*(1+'Rents and Income'!$B$39)</f>
        <v>0</v>
      </c>
      <c r="Z73" s="33">
        <f>Y73*(1+'Rents and Income'!$B$39)</f>
        <v>0</v>
      </c>
      <c r="AA73" s="33">
        <f>Z73*(1+'Rents and Income'!$B$39)</f>
        <v>0</v>
      </c>
      <c r="AB73" s="33">
        <f>AA73*(1+'Rents and Income'!$B$39)</f>
        <v>0</v>
      </c>
      <c r="AC73" s="33">
        <f>AB73*(1+'Rents and Income'!$B$39)</f>
        <v>0</v>
      </c>
      <c r="AD73" s="33">
        <f>AC73*(1+'Rents and Income'!$B$39)</f>
        <v>0</v>
      </c>
      <c r="AE73" s="33">
        <f>AD73*(1+'Rents and Income'!$B$39)</f>
        <v>0</v>
      </c>
    </row>
    <row r="74" spans="1:31" s="30" customFormat="1" ht="15" customHeight="1" hidden="1">
      <c r="A74" s="5"/>
      <c r="B74" s="22"/>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row>
    <row r="75" spans="1:31" s="30" customFormat="1" ht="15" customHeight="1" hidden="1">
      <c r="A75" s="32" t="s">
        <v>284</v>
      </c>
      <c r="B75" s="33">
        <f>B7*'Rents and Income'!B34</f>
        <v>0</v>
      </c>
      <c r="C75" s="33">
        <f>C7*'Rents and Income'!$B$35</f>
        <v>0</v>
      </c>
      <c r="D75" s="33">
        <f>D7*'Rents and Income'!$B$35</f>
        <v>0</v>
      </c>
      <c r="E75" s="33">
        <f>E7*'Rents and Income'!$B$35</f>
        <v>0</v>
      </c>
      <c r="F75" s="33">
        <f>F7*'Rents and Income'!$B$35</f>
        <v>0</v>
      </c>
      <c r="G75" s="33">
        <f>G7*'Rents and Income'!$B$35</f>
        <v>0</v>
      </c>
      <c r="H75" s="33">
        <f>H7*'Rents and Income'!$B$35</f>
        <v>0</v>
      </c>
      <c r="I75" s="33">
        <f>I7*'Rents and Income'!$B$35</f>
        <v>0</v>
      </c>
      <c r="J75" s="33">
        <f>J7*'Rents and Income'!$B$35</f>
        <v>0</v>
      </c>
      <c r="K75" s="33">
        <f>K7*'Rents and Income'!$B$35</f>
        <v>0</v>
      </c>
      <c r="L75" s="33">
        <f>L7*'Rents and Income'!$B$35</f>
        <v>0</v>
      </c>
      <c r="M75" s="33">
        <f>M7*'Rents and Income'!$B$35</f>
        <v>0</v>
      </c>
      <c r="N75" s="33">
        <f>N7*'Rents and Income'!$B$35</f>
        <v>0</v>
      </c>
      <c r="O75" s="33">
        <f>O7*'Rents and Income'!$B$35</f>
        <v>0</v>
      </c>
      <c r="P75" s="33">
        <f>P7*'Rents and Income'!$B$35</f>
        <v>0</v>
      </c>
      <c r="Q75" s="33">
        <f>Q7*'Rents and Income'!$B$35</f>
        <v>0</v>
      </c>
      <c r="R75" s="33">
        <f>R7*'Rents and Income'!$B$35</f>
        <v>0</v>
      </c>
      <c r="S75" s="33">
        <f>S7*'Rents and Income'!$B$35</f>
        <v>0</v>
      </c>
      <c r="T75" s="33">
        <f>T7*'Rents and Income'!$B$35</f>
        <v>0</v>
      </c>
      <c r="U75" s="33">
        <f>U7*'Rents and Income'!$B$35</f>
        <v>0</v>
      </c>
      <c r="V75" s="33">
        <f>V7*'Rents and Income'!$B$35</f>
        <v>0</v>
      </c>
      <c r="W75" s="33">
        <f>W7*'Rents and Income'!$B$35</f>
        <v>0</v>
      </c>
      <c r="X75" s="33">
        <f>X7*'Rents and Income'!$B$35</f>
        <v>0</v>
      </c>
      <c r="Y75" s="33">
        <f>Y7*'Rents and Income'!$B$35</f>
        <v>0</v>
      </c>
      <c r="Z75" s="33">
        <f>Z7*'Rents and Income'!$B$35</f>
        <v>0</v>
      </c>
      <c r="AA75" s="33">
        <f>AA7*'Rents and Income'!$B$35</f>
        <v>0</v>
      </c>
      <c r="AB75" s="33">
        <f>AB7*'Rents and Income'!$B$35</f>
        <v>0</v>
      </c>
      <c r="AC75" s="33">
        <f>AC7*'Rents and Income'!$B$35</f>
        <v>0</v>
      </c>
      <c r="AD75" s="33">
        <f>AD7*'Rents and Income'!$B$35</f>
        <v>0</v>
      </c>
      <c r="AE75" s="33">
        <f>AE7*'Rents and Income'!$B$35</f>
        <v>0</v>
      </c>
    </row>
    <row r="76" spans="1:31" s="30" customFormat="1" ht="15" customHeight="1" hidden="1">
      <c r="A76" s="32" t="s">
        <v>285</v>
      </c>
      <c r="B76" s="33">
        <f>B8*'Rents and Income'!C34</f>
        <v>0</v>
      </c>
      <c r="C76" s="33">
        <f>C8*'Rents and Income'!$C$35</f>
        <v>0</v>
      </c>
      <c r="D76" s="33">
        <f>D8*'Rents and Income'!$C$35</f>
        <v>0</v>
      </c>
      <c r="E76" s="33">
        <f>E8*'Rents and Income'!$C$35</f>
        <v>0</v>
      </c>
      <c r="F76" s="33">
        <f>F8*'Rents and Income'!$C$35</f>
        <v>0</v>
      </c>
      <c r="G76" s="33">
        <f>G8*'Rents and Income'!$C$35</f>
        <v>0</v>
      </c>
      <c r="H76" s="33">
        <f>H8*'Rents and Income'!$C$35</f>
        <v>0</v>
      </c>
      <c r="I76" s="33">
        <f>I8*'Rents and Income'!$C$35</f>
        <v>0</v>
      </c>
      <c r="J76" s="33">
        <f>J8*'Rents and Income'!$C$35</f>
        <v>0</v>
      </c>
      <c r="K76" s="33">
        <f>K8*'Rents and Income'!$C$35</f>
        <v>0</v>
      </c>
      <c r="L76" s="33">
        <f>L8*'Rents and Income'!$C$35</f>
        <v>0</v>
      </c>
      <c r="M76" s="33">
        <f>M8*'Rents and Income'!$C$35</f>
        <v>0</v>
      </c>
      <c r="N76" s="33">
        <f>N8*'Rents and Income'!$C$35</f>
        <v>0</v>
      </c>
      <c r="O76" s="33">
        <f>O8*'Rents and Income'!$C$35</f>
        <v>0</v>
      </c>
      <c r="P76" s="33">
        <f>P8*'Rents and Income'!$C$35</f>
        <v>0</v>
      </c>
      <c r="Q76" s="33">
        <f>Q8*'Rents and Income'!$C$35</f>
        <v>0</v>
      </c>
      <c r="R76" s="33">
        <f>R8*'Rents and Income'!$C$35</f>
        <v>0</v>
      </c>
      <c r="S76" s="33">
        <f>S8*'Rents and Income'!$C$35</f>
        <v>0</v>
      </c>
      <c r="T76" s="33">
        <f>T8*'Rents and Income'!$C$35</f>
        <v>0</v>
      </c>
      <c r="U76" s="33">
        <f>U8*'Rents and Income'!$C$35</f>
        <v>0</v>
      </c>
      <c r="V76" s="33">
        <f>V8*'Rents and Income'!$C$35</f>
        <v>0</v>
      </c>
      <c r="W76" s="33">
        <f>W8*'Rents and Income'!$C$35</f>
        <v>0</v>
      </c>
      <c r="X76" s="33">
        <f>X8*'Rents and Income'!$C$35</f>
        <v>0</v>
      </c>
      <c r="Y76" s="33">
        <f>Y8*'Rents and Income'!$C$35</f>
        <v>0</v>
      </c>
      <c r="Z76" s="33">
        <f>Z8*'Rents and Income'!$C$35</f>
        <v>0</v>
      </c>
      <c r="AA76" s="33">
        <f>AA8*'Rents and Income'!$C$35</f>
        <v>0</v>
      </c>
      <c r="AB76" s="33">
        <f>AB8*'Rents and Income'!$C$35</f>
        <v>0</v>
      </c>
      <c r="AC76" s="33">
        <f>AC8*'Rents and Income'!$C$35</f>
        <v>0</v>
      </c>
      <c r="AD76" s="33">
        <f>AD8*'Rents and Income'!$C$35</f>
        <v>0</v>
      </c>
      <c r="AE76" s="33">
        <f>AE8*'Rents and Income'!$C$35</f>
        <v>0</v>
      </c>
    </row>
    <row r="77" spans="1:31" s="30" customFormat="1" ht="15" customHeight="1" hidden="1">
      <c r="A77" s="32" t="str">
        <f>CONCATENATE(Requirements!D39," Affordable Unit Vacancy")</f>
        <v>"Other" Affordable Unit Vacancy</v>
      </c>
      <c r="B77" s="33">
        <f>B9*'Rents and Income'!D34</f>
        <v>0</v>
      </c>
      <c r="C77" s="33">
        <f>C9*'Rents and Income'!$D$35</f>
        <v>0</v>
      </c>
      <c r="D77" s="33">
        <f>D9*'Rents and Income'!$D$35</f>
        <v>0</v>
      </c>
      <c r="E77" s="33">
        <f>E9*'Rents and Income'!$D$35</f>
        <v>0</v>
      </c>
      <c r="F77" s="33">
        <f>F9*'Rents and Income'!$D$35</f>
        <v>0</v>
      </c>
      <c r="G77" s="33">
        <f>G9*'Rents and Income'!$D$35</f>
        <v>0</v>
      </c>
      <c r="H77" s="33">
        <f>H9*'Rents and Income'!$D$35</f>
        <v>0</v>
      </c>
      <c r="I77" s="33">
        <f>I9*'Rents and Income'!$D$35</f>
        <v>0</v>
      </c>
      <c r="J77" s="33">
        <f>J9*'Rents and Income'!$D$35</f>
        <v>0</v>
      </c>
      <c r="K77" s="33">
        <f>K9*'Rents and Income'!$D$35</f>
        <v>0</v>
      </c>
      <c r="L77" s="33">
        <f>L9*'Rents and Income'!$D$35</f>
        <v>0</v>
      </c>
      <c r="M77" s="33">
        <f>M9*'Rents and Income'!$D$35</f>
        <v>0</v>
      </c>
      <c r="N77" s="33">
        <f>N9*'Rents and Income'!$D$35</f>
        <v>0</v>
      </c>
      <c r="O77" s="33">
        <f>O9*'Rents and Income'!$D$35</f>
        <v>0</v>
      </c>
      <c r="P77" s="33">
        <f>P9*'Rents and Income'!$D$35</f>
        <v>0</v>
      </c>
      <c r="Q77" s="33">
        <f>Q9*'Rents and Income'!$D$35</f>
        <v>0</v>
      </c>
      <c r="R77" s="33">
        <f>R9*'Rents and Income'!$D$35</f>
        <v>0</v>
      </c>
      <c r="S77" s="33">
        <f>S9*'Rents and Income'!$D$35</f>
        <v>0</v>
      </c>
      <c r="T77" s="33">
        <f>T9*'Rents and Income'!$D$35</f>
        <v>0</v>
      </c>
      <c r="U77" s="33">
        <f>U9*'Rents and Income'!$D$35</f>
        <v>0</v>
      </c>
      <c r="V77" s="33">
        <f>V9*'Rents and Income'!$D$35</f>
        <v>0</v>
      </c>
      <c r="W77" s="33">
        <f>W9*'Rents and Income'!$D$35</f>
        <v>0</v>
      </c>
      <c r="X77" s="33">
        <f>X9*'Rents and Income'!$D$35</f>
        <v>0</v>
      </c>
      <c r="Y77" s="33">
        <f>Y9*'Rents and Income'!$D$35</f>
        <v>0</v>
      </c>
      <c r="Z77" s="33">
        <f>Z9*'Rents and Income'!$D$35</f>
        <v>0</v>
      </c>
      <c r="AA77" s="33">
        <f>AA9*'Rents and Income'!$D$35</f>
        <v>0</v>
      </c>
      <c r="AB77" s="33">
        <f>AB9*'Rents and Income'!$D$35</f>
        <v>0</v>
      </c>
      <c r="AC77" s="33">
        <f>AC9*'Rents and Income'!$D$35</f>
        <v>0</v>
      </c>
      <c r="AD77" s="33">
        <f>AD9*'Rents and Income'!$D$35</f>
        <v>0</v>
      </c>
      <c r="AE77" s="33">
        <f>AE9*'Rents and Income'!$D$35</f>
        <v>0</v>
      </c>
    </row>
    <row r="78" spans="1:31" s="30" customFormat="1" ht="15" customHeight="1" hidden="1">
      <c r="A78" s="32" t="s">
        <v>286</v>
      </c>
      <c r="B78" s="33">
        <f>SUM(B75:B77)</f>
        <v>0</v>
      </c>
      <c r="C78" s="33">
        <f aca="true" t="shared" si="5" ref="C78:AE78">SUM(C75:C77)</f>
        <v>0</v>
      </c>
      <c r="D78" s="33">
        <f t="shared" si="5"/>
        <v>0</v>
      </c>
      <c r="E78" s="33">
        <f t="shared" si="5"/>
        <v>0</v>
      </c>
      <c r="F78" s="33">
        <f t="shared" si="5"/>
        <v>0</v>
      </c>
      <c r="G78" s="33">
        <f t="shared" si="5"/>
        <v>0</v>
      </c>
      <c r="H78" s="33">
        <f t="shared" si="5"/>
        <v>0</v>
      </c>
      <c r="I78" s="33">
        <f t="shared" si="5"/>
        <v>0</v>
      </c>
      <c r="J78" s="33">
        <f t="shared" si="5"/>
        <v>0</v>
      </c>
      <c r="K78" s="33">
        <f t="shared" si="5"/>
        <v>0</v>
      </c>
      <c r="L78" s="33">
        <f t="shared" si="5"/>
        <v>0</v>
      </c>
      <c r="M78" s="33">
        <f t="shared" si="5"/>
        <v>0</v>
      </c>
      <c r="N78" s="33">
        <f t="shared" si="5"/>
        <v>0</v>
      </c>
      <c r="O78" s="33">
        <f t="shared" si="5"/>
        <v>0</v>
      </c>
      <c r="P78" s="33">
        <f t="shared" si="5"/>
        <v>0</v>
      </c>
      <c r="Q78" s="33">
        <f t="shared" si="5"/>
        <v>0</v>
      </c>
      <c r="R78" s="33">
        <f t="shared" si="5"/>
        <v>0</v>
      </c>
      <c r="S78" s="33">
        <f t="shared" si="5"/>
        <v>0</v>
      </c>
      <c r="T78" s="33">
        <f t="shared" si="5"/>
        <v>0</v>
      </c>
      <c r="U78" s="33">
        <f t="shared" si="5"/>
        <v>0</v>
      </c>
      <c r="V78" s="33">
        <f t="shared" si="5"/>
        <v>0</v>
      </c>
      <c r="W78" s="33">
        <f t="shared" si="5"/>
        <v>0</v>
      </c>
      <c r="X78" s="33">
        <f t="shared" si="5"/>
        <v>0</v>
      </c>
      <c r="Y78" s="33">
        <f t="shared" si="5"/>
        <v>0</v>
      </c>
      <c r="Z78" s="33">
        <f t="shared" si="5"/>
        <v>0</v>
      </c>
      <c r="AA78" s="33">
        <f t="shared" si="5"/>
        <v>0</v>
      </c>
      <c r="AB78" s="33">
        <f t="shared" si="5"/>
        <v>0</v>
      </c>
      <c r="AC78" s="33">
        <f t="shared" si="5"/>
        <v>0</v>
      </c>
      <c r="AD78" s="33">
        <f t="shared" si="5"/>
        <v>0</v>
      </c>
      <c r="AE78" s="33">
        <f t="shared" si="5"/>
        <v>0</v>
      </c>
    </row>
    <row r="79" spans="1:31" s="30" customFormat="1" ht="15" customHeight="1" hidden="1">
      <c r="A79" s="5"/>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row>
    <row r="80" spans="1:31" s="30" customFormat="1" ht="15" customHeight="1" hidden="1">
      <c r="A80" s="37" t="s">
        <v>338</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row>
    <row r="81" spans="1:31" s="30" customFormat="1" ht="15" customHeight="1" hidden="1">
      <c r="A81" s="5"/>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row>
    <row r="82" spans="1:31" s="30" customFormat="1" ht="15" customHeight="1" hidden="1">
      <c r="A82" s="17" t="s">
        <v>3</v>
      </c>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row>
    <row r="83" spans="1:31" s="30" customFormat="1" ht="15" customHeight="1" hidden="1">
      <c r="A83" s="5" t="s">
        <v>348</v>
      </c>
      <c r="B83" s="7">
        <f>IF('Financing Sources'!$B$8&gt;='Operating Pro-Forma'!B4,1,0)</f>
        <v>0</v>
      </c>
      <c r="C83" s="7">
        <f>IF('Financing Sources'!$B$8&gt;='Operating Pro-Forma'!C4,1,0)</f>
        <v>0</v>
      </c>
      <c r="D83" s="7">
        <f>IF('Financing Sources'!$B$8&gt;='Operating Pro-Forma'!D4,1,0)</f>
        <v>0</v>
      </c>
      <c r="E83" s="7">
        <f>IF('Financing Sources'!$B$8&gt;='Operating Pro-Forma'!E4,1,0)</f>
        <v>0</v>
      </c>
      <c r="F83" s="7">
        <f>IF('Financing Sources'!$B$8&gt;='Operating Pro-Forma'!F4,1,0)</f>
        <v>0</v>
      </c>
      <c r="G83" s="7">
        <f>IF('Financing Sources'!$B$8&gt;='Operating Pro-Forma'!G4,1,0)</f>
        <v>0</v>
      </c>
      <c r="H83" s="7">
        <f>IF('Financing Sources'!$B$8&gt;='Operating Pro-Forma'!H4,1,0)</f>
        <v>0</v>
      </c>
      <c r="I83" s="7">
        <f>IF('Financing Sources'!$B$8&gt;='Operating Pro-Forma'!I4,1,0)</f>
        <v>0</v>
      </c>
      <c r="J83" s="7">
        <f>IF('Financing Sources'!$B$8&gt;='Operating Pro-Forma'!J4,1,0)</f>
        <v>0</v>
      </c>
      <c r="K83" s="7">
        <f>IF('Financing Sources'!$B$8&gt;='Operating Pro-Forma'!K4,1,0)</f>
        <v>0</v>
      </c>
      <c r="L83" s="7">
        <f>IF('Financing Sources'!$B$8&gt;='Operating Pro-Forma'!L4,1,0)</f>
        <v>0</v>
      </c>
      <c r="M83" s="7">
        <f>IF('Financing Sources'!$B$8&gt;='Operating Pro-Forma'!M4,1,0)</f>
        <v>0</v>
      </c>
      <c r="N83" s="7">
        <f>IF('Financing Sources'!$B$8&gt;='Operating Pro-Forma'!N4,1,0)</f>
        <v>0</v>
      </c>
      <c r="O83" s="7">
        <f>IF('Financing Sources'!$B$8&gt;='Operating Pro-Forma'!O4,1,0)</f>
        <v>0</v>
      </c>
      <c r="P83" s="7">
        <f>IF('Financing Sources'!$B$8&gt;='Operating Pro-Forma'!P4,1,0)</f>
        <v>0</v>
      </c>
      <c r="Q83" s="7">
        <f>IF('Financing Sources'!$B$8&gt;='Operating Pro-Forma'!Q4,1,0)</f>
        <v>0</v>
      </c>
      <c r="R83" s="7">
        <f>IF('Financing Sources'!$B$8&gt;='Operating Pro-Forma'!R4,1,0)</f>
        <v>0</v>
      </c>
      <c r="S83" s="7">
        <f>IF('Financing Sources'!$B$8&gt;='Operating Pro-Forma'!S4,1,0)</f>
        <v>0</v>
      </c>
      <c r="T83" s="7">
        <f>IF('Financing Sources'!$B$8&gt;='Operating Pro-Forma'!T4,1,0)</f>
        <v>0</v>
      </c>
      <c r="U83" s="7">
        <f>IF('Financing Sources'!$B$8&gt;='Operating Pro-Forma'!U4,1,0)</f>
        <v>0</v>
      </c>
      <c r="V83" s="7">
        <f>IF('Financing Sources'!$B$8&gt;='Operating Pro-Forma'!V4,1,0)</f>
        <v>0</v>
      </c>
      <c r="W83" s="7">
        <f>IF('Financing Sources'!$B$8&gt;='Operating Pro-Forma'!W4,1,0)</f>
        <v>0</v>
      </c>
      <c r="X83" s="7">
        <f>IF('Financing Sources'!$B$8&gt;='Operating Pro-Forma'!X4,1,0)</f>
        <v>0</v>
      </c>
      <c r="Y83" s="7">
        <f>IF('Financing Sources'!$B$8&gt;='Operating Pro-Forma'!Y4,1,0)</f>
        <v>0</v>
      </c>
      <c r="Z83" s="7">
        <f>IF('Financing Sources'!$B$8&gt;='Operating Pro-Forma'!Z4,1,0)</f>
        <v>0</v>
      </c>
      <c r="AA83" s="7">
        <f>IF('Financing Sources'!$B$8&gt;='Operating Pro-Forma'!AA4,1,0)</f>
        <v>0</v>
      </c>
      <c r="AB83" s="7">
        <f>IF('Financing Sources'!$B$8&gt;='Operating Pro-Forma'!AB4,1,0)</f>
        <v>0</v>
      </c>
      <c r="AC83" s="7">
        <f>IF('Financing Sources'!$B$8&gt;='Operating Pro-Forma'!AC4,1,0)</f>
        <v>0</v>
      </c>
      <c r="AD83" s="7">
        <f>IF('Financing Sources'!$B$8&gt;='Operating Pro-Forma'!AD4,1,0)</f>
        <v>0</v>
      </c>
      <c r="AE83" s="7">
        <f>IF('Financing Sources'!$B$8&gt;='Operating Pro-Forma'!AE4,1,0)</f>
        <v>0</v>
      </c>
    </row>
    <row r="84" spans="1:31" s="30" customFormat="1" ht="15" customHeight="1" hidden="1">
      <c r="A84" s="5" t="s">
        <v>349</v>
      </c>
      <c r="B84" s="7">
        <f>'Financing Sources'!B8*12-12</f>
        <v>-12</v>
      </c>
      <c r="C84" s="7">
        <f>IF(C83=1,B84-12,0)</f>
        <v>0</v>
      </c>
      <c r="D84" s="7">
        <f aca="true" t="shared" si="6" ref="D84:AE84">IF(D83=1,C84-12,0)</f>
        <v>0</v>
      </c>
      <c r="E84" s="7">
        <f t="shared" si="6"/>
        <v>0</v>
      </c>
      <c r="F84" s="7">
        <f t="shared" si="6"/>
        <v>0</v>
      </c>
      <c r="G84" s="7">
        <f t="shared" si="6"/>
        <v>0</v>
      </c>
      <c r="H84" s="7">
        <f t="shared" si="6"/>
        <v>0</v>
      </c>
      <c r="I84" s="7">
        <f t="shared" si="6"/>
        <v>0</v>
      </c>
      <c r="J84" s="7">
        <f t="shared" si="6"/>
        <v>0</v>
      </c>
      <c r="K84" s="7">
        <f t="shared" si="6"/>
        <v>0</v>
      </c>
      <c r="L84" s="7">
        <f t="shared" si="6"/>
        <v>0</v>
      </c>
      <c r="M84" s="7">
        <f t="shared" si="6"/>
        <v>0</v>
      </c>
      <c r="N84" s="7">
        <f t="shared" si="6"/>
        <v>0</v>
      </c>
      <c r="O84" s="7">
        <f t="shared" si="6"/>
        <v>0</v>
      </c>
      <c r="P84" s="7">
        <f t="shared" si="6"/>
        <v>0</v>
      </c>
      <c r="Q84" s="7">
        <f t="shared" si="6"/>
        <v>0</v>
      </c>
      <c r="R84" s="7">
        <f t="shared" si="6"/>
        <v>0</v>
      </c>
      <c r="S84" s="7">
        <f t="shared" si="6"/>
        <v>0</v>
      </c>
      <c r="T84" s="7">
        <f t="shared" si="6"/>
        <v>0</v>
      </c>
      <c r="U84" s="7">
        <f t="shared" si="6"/>
        <v>0</v>
      </c>
      <c r="V84" s="7">
        <f t="shared" si="6"/>
        <v>0</v>
      </c>
      <c r="W84" s="7">
        <f t="shared" si="6"/>
        <v>0</v>
      </c>
      <c r="X84" s="7">
        <f t="shared" si="6"/>
        <v>0</v>
      </c>
      <c r="Y84" s="7">
        <f t="shared" si="6"/>
        <v>0</v>
      </c>
      <c r="Z84" s="7">
        <f t="shared" si="6"/>
        <v>0</v>
      </c>
      <c r="AA84" s="7">
        <f t="shared" si="6"/>
        <v>0</v>
      </c>
      <c r="AB84" s="7">
        <f t="shared" si="6"/>
        <v>0</v>
      </c>
      <c r="AC84" s="7">
        <f t="shared" si="6"/>
        <v>0</v>
      </c>
      <c r="AD84" s="7">
        <f t="shared" si="6"/>
        <v>0</v>
      </c>
      <c r="AE84" s="7">
        <f t="shared" si="6"/>
        <v>0</v>
      </c>
    </row>
    <row r="85" spans="1:31" s="30" customFormat="1" ht="15" customHeight="1" hidden="1">
      <c r="A85" s="5" t="s">
        <v>391</v>
      </c>
      <c r="B85" s="39">
        <f>PV('Financing Sources'!$B$7/12,B84,B27)</f>
        <v>0</v>
      </c>
      <c r="C85" s="39">
        <f>PV('Financing Sources'!$B$7/12,C84,C27)</f>
        <v>0</v>
      </c>
      <c r="D85" s="39">
        <f>PV('Financing Sources'!$B$7/12,D84,D27)</f>
        <v>0</v>
      </c>
      <c r="E85" s="39">
        <f>PV('Financing Sources'!$B$7/12,E84,E27)</f>
        <v>0</v>
      </c>
      <c r="F85" s="39">
        <f>PV('Financing Sources'!$B$7/12,F84,F27)</f>
        <v>0</v>
      </c>
      <c r="G85" s="39">
        <f>PV('Financing Sources'!$B$7/12,G84,G27)</f>
        <v>0</v>
      </c>
      <c r="H85" s="39">
        <f>PV('Financing Sources'!$B$7/12,H84,H27)</f>
        <v>0</v>
      </c>
      <c r="I85" s="39">
        <f>PV('Financing Sources'!$B$7/12,I84,I27)</f>
        <v>0</v>
      </c>
      <c r="J85" s="39">
        <f>PV('Financing Sources'!$B$7/12,J84,J27)</f>
        <v>0</v>
      </c>
      <c r="K85" s="39">
        <f>PV('Financing Sources'!$B$7/12,K84,K27)</f>
        <v>0</v>
      </c>
      <c r="L85" s="39">
        <f>PV('Financing Sources'!$B$7/12,L84,L27)</f>
        <v>0</v>
      </c>
      <c r="M85" s="39">
        <f>PV('Financing Sources'!$B$7/12,M84,M27)</f>
        <v>0</v>
      </c>
      <c r="N85" s="39">
        <f>PV('Financing Sources'!$B$7/12,N84,N27)</f>
        <v>0</v>
      </c>
      <c r="O85" s="39">
        <f>PV('Financing Sources'!$B$7/12,O84,O27)</f>
        <v>0</v>
      </c>
      <c r="P85" s="39">
        <f>PV('Financing Sources'!$B$7/12,P84,P27)</f>
        <v>0</v>
      </c>
      <c r="Q85" s="39">
        <f>PV('Financing Sources'!$B$7/12,Q84,Q27)</f>
        <v>0</v>
      </c>
      <c r="R85" s="39">
        <f>PV('Financing Sources'!$B$7/12,R84,R27)</f>
        <v>0</v>
      </c>
      <c r="S85" s="39">
        <f>PV('Financing Sources'!$B$7/12,S84,S27)</f>
        <v>0</v>
      </c>
      <c r="T85" s="39">
        <f>PV('Financing Sources'!$B$7/12,T84,T27)</f>
        <v>0</v>
      </c>
      <c r="U85" s="39">
        <f>PV('Financing Sources'!$B$7/12,U84,U27)</f>
        <v>0</v>
      </c>
      <c r="V85" s="39">
        <f>PV('Financing Sources'!$B$7/12,V84,V27)</f>
        <v>0</v>
      </c>
      <c r="W85" s="39">
        <f>PV('Financing Sources'!$B$7/12,W84,W27)</f>
        <v>0</v>
      </c>
      <c r="X85" s="39">
        <f>PV('Financing Sources'!$B$7/12,X84,X27)</f>
        <v>0</v>
      </c>
      <c r="Y85" s="39">
        <f>PV('Financing Sources'!$B$7/12,Y84,Y27)</f>
        <v>0</v>
      </c>
      <c r="Z85" s="39">
        <f>PV('Financing Sources'!$B$7/12,Z84,Z27)</f>
        <v>0</v>
      </c>
      <c r="AA85" s="39">
        <f>PV('Financing Sources'!$B$7/12,AA84,AA27)</f>
        <v>0</v>
      </c>
      <c r="AB85" s="39">
        <f>PV('Financing Sources'!$B$7/12,AB84,AB27)</f>
        <v>0</v>
      </c>
      <c r="AC85" s="39">
        <f>PV('Financing Sources'!$B$7/12,AC84,AC27)</f>
        <v>0</v>
      </c>
      <c r="AD85" s="39">
        <f>PV('Financing Sources'!$B$7/12,AD84,AD27)</f>
        <v>0</v>
      </c>
      <c r="AE85" s="39">
        <f>PV('Financing Sources'!$B$7/12,AE84,AE27)</f>
        <v>0</v>
      </c>
    </row>
    <row r="86" spans="1:31" s="30" customFormat="1" ht="15" customHeight="1" hidden="1">
      <c r="A86" s="5"/>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row>
    <row r="87" spans="1:31" s="30" customFormat="1" ht="15" customHeight="1" hidden="1">
      <c r="A87" s="17" t="s">
        <v>343</v>
      </c>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row>
    <row r="88" spans="1:31" s="30" customFormat="1" ht="15" customHeight="1" hidden="1">
      <c r="A88" s="5" t="s">
        <v>348</v>
      </c>
      <c r="B88" s="7">
        <f>IF('Financing Sources'!$B$16&gt;='Operating Pro-Forma'!B4,1,0)</f>
        <v>0</v>
      </c>
      <c r="C88" s="7">
        <f>IF('Financing Sources'!$B$16&gt;='Operating Pro-Forma'!C4,1,0)</f>
        <v>0</v>
      </c>
      <c r="D88" s="7">
        <f>IF('Financing Sources'!$B$16&gt;='Operating Pro-Forma'!D4,1,0)</f>
        <v>0</v>
      </c>
      <c r="E88" s="7">
        <f>IF('Financing Sources'!$B$16&gt;='Operating Pro-Forma'!E4,1,0)</f>
        <v>0</v>
      </c>
      <c r="F88" s="7">
        <f>IF('Financing Sources'!$B$16&gt;='Operating Pro-Forma'!F4,1,0)</f>
        <v>0</v>
      </c>
      <c r="G88" s="7">
        <f>IF('Financing Sources'!$B$16&gt;='Operating Pro-Forma'!G4,1,0)</f>
        <v>0</v>
      </c>
      <c r="H88" s="7">
        <f>IF('Financing Sources'!$B$16&gt;='Operating Pro-Forma'!H4,1,0)</f>
        <v>0</v>
      </c>
      <c r="I88" s="7">
        <f>IF('Financing Sources'!$B$16&gt;='Operating Pro-Forma'!I4,1,0)</f>
        <v>0</v>
      </c>
      <c r="J88" s="7">
        <f>IF('Financing Sources'!$B$16&gt;='Operating Pro-Forma'!J4,1,0)</f>
        <v>0</v>
      </c>
      <c r="K88" s="7">
        <f>IF('Financing Sources'!$B$16&gt;='Operating Pro-Forma'!K4,1,0)</f>
        <v>0</v>
      </c>
      <c r="L88" s="7">
        <f>IF('Financing Sources'!$B$16&gt;='Operating Pro-Forma'!L4,1,0)</f>
        <v>0</v>
      </c>
      <c r="M88" s="7">
        <f>IF('Financing Sources'!$B$16&gt;='Operating Pro-Forma'!M4,1,0)</f>
        <v>0</v>
      </c>
      <c r="N88" s="7">
        <f>IF('Financing Sources'!$B$16&gt;='Operating Pro-Forma'!N4,1,0)</f>
        <v>0</v>
      </c>
      <c r="O88" s="7">
        <f>IF('Financing Sources'!$B$16&gt;='Operating Pro-Forma'!O4,1,0)</f>
        <v>0</v>
      </c>
      <c r="P88" s="7">
        <f>IF('Financing Sources'!$B$16&gt;='Operating Pro-Forma'!P4,1,0)</f>
        <v>0</v>
      </c>
      <c r="Q88" s="7">
        <f>IF('Financing Sources'!$B$16&gt;='Operating Pro-Forma'!Q4,1,0)</f>
        <v>0</v>
      </c>
      <c r="R88" s="7">
        <f>IF('Financing Sources'!$B$16&gt;='Operating Pro-Forma'!R4,1,0)</f>
        <v>0</v>
      </c>
      <c r="S88" s="7">
        <f>IF('Financing Sources'!$B$16&gt;='Operating Pro-Forma'!S4,1,0)</f>
        <v>0</v>
      </c>
      <c r="T88" s="7">
        <f>IF('Financing Sources'!$B$16&gt;='Operating Pro-Forma'!T4,1,0)</f>
        <v>0</v>
      </c>
      <c r="U88" s="7">
        <f>IF('Financing Sources'!$B$16&gt;='Operating Pro-Forma'!U4,1,0)</f>
        <v>0</v>
      </c>
      <c r="V88" s="7">
        <f>IF('Financing Sources'!$B$16&gt;='Operating Pro-Forma'!V4,1,0)</f>
        <v>0</v>
      </c>
      <c r="W88" s="7">
        <f>IF('Financing Sources'!$B$16&gt;='Operating Pro-Forma'!W4,1,0)</f>
        <v>0</v>
      </c>
      <c r="X88" s="7">
        <f>IF('Financing Sources'!$B$16&gt;='Operating Pro-Forma'!X4,1,0)</f>
        <v>0</v>
      </c>
      <c r="Y88" s="7">
        <f>IF('Financing Sources'!$B$16&gt;='Operating Pro-Forma'!Y4,1,0)</f>
        <v>0</v>
      </c>
      <c r="Z88" s="7">
        <f>IF('Financing Sources'!$B$16&gt;='Operating Pro-Forma'!Z4,1,0)</f>
        <v>0</v>
      </c>
      <c r="AA88" s="7">
        <f>IF('Financing Sources'!$B$16&gt;='Operating Pro-Forma'!AA4,1,0)</f>
        <v>0</v>
      </c>
      <c r="AB88" s="7">
        <f>IF('Financing Sources'!$B$16&gt;='Operating Pro-Forma'!AB4,1,0)</f>
        <v>0</v>
      </c>
      <c r="AC88" s="7">
        <f>IF('Financing Sources'!$B$16&gt;='Operating Pro-Forma'!AC4,1,0)</f>
        <v>0</v>
      </c>
      <c r="AD88" s="7">
        <f>IF('Financing Sources'!$B$16&gt;='Operating Pro-Forma'!AD4,1,0)</f>
        <v>0</v>
      </c>
      <c r="AE88" s="7">
        <f>IF('Financing Sources'!$B$16&gt;='Operating Pro-Forma'!AE4,1,0)</f>
        <v>0</v>
      </c>
    </row>
    <row r="89" spans="1:31" s="30" customFormat="1" ht="15" customHeight="1" hidden="1">
      <c r="A89" s="5" t="s">
        <v>349</v>
      </c>
      <c r="B89" s="7">
        <f>'Financing Sources'!B16*12-12</f>
        <v>-12</v>
      </c>
      <c r="C89" s="7">
        <f>IF(C88=1,B89-12,0)</f>
        <v>0</v>
      </c>
      <c r="D89" s="7">
        <f aca="true" t="shared" si="7" ref="D89:AE89">IF(D88=1,C89-12,0)</f>
        <v>0</v>
      </c>
      <c r="E89" s="7">
        <f t="shared" si="7"/>
        <v>0</v>
      </c>
      <c r="F89" s="7">
        <f t="shared" si="7"/>
        <v>0</v>
      </c>
      <c r="G89" s="7">
        <f t="shared" si="7"/>
        <v>0</v>
      </c>
      <c r="H89" s="7">
        <f t="shared" si="7"/>
        <v>0</v>
      </c>
      <c r="I89" s="7">
        <f t="shared" si="7"/>
        <v>0</v>
      </c>
      <c r="J89" s="7">
        <f t="shared" si="7"/>
        <v>0</v>
      </c>
      <c r="K89" s="7">
        <f t="shared" si="7"/>
        <v>0</v>
      </c>
      <c r="L89" s="7">
        <f t="shared" si="7"/>
        <v>0</v>
      </c>
      <c r="M89" s="7">
        <f t="shared" si="7"/>
        <v>0</v>
      </c>
      <c r="N89" s="7">
        <f t="shared" si="7"/>
        <v>0</v>
      </c>
      <c r="O89" s="7">
        <f t="shared" si="7"/>
        <v>0</v>
      </c>
      <c r="P89" s="7">
        <f t="shared" si="7"/>
        <v>0</v>
      </c>
      <c r="Q89" s="7">
        <f t="shared" si="7"/>
        <v>0</v>
      </c>
      <c r="R89" s="7">
        <f t="shared" si="7"/>
        <v>0</v>
      </c>
      <c r="S89" s="7">
        <f t="shared" si="7"/>
        <v>0</v>
      </c>
      <c r="T89" s="7">
        <f t="shared" si="7"/>
        <v>0</v>
      </c>
      <c r="U89" s="7">
        <f t="shared" si="7"/>
        <v>0</v>
      </c>
      <c r="V89" s="7">
        <f t="shared" si="7"/>
        <v>0</v>
      </c>
      <c r="W89" s="7">
        <f t="shared" si="7"/>
        <v>0</v>
      </c>
      <c r="X89" s="7">
        <f t="shared" si="7"/>
        <v>0</v>
      </c>
      <c r="Y89" s="7">
        <f t="shared" si="7"/>
        <v>0</v>
      </c>
      <c r="Z89" s="7">
        <f t="shared" si="7"/>
        <v>0</v>
      </c>
      <c r="AA89" s="7">
        <f t="shared" si="7"/>
        <v>0</v>
      </c>
      <c r="AB89" s="7">
        <f t="shared" si="7"/>
        <v>0</v>
      </c>
      <c r="AC89" s="7">
        <f t="shared" si="7"/>
        <v>0</v>
      </c>
      <c r="AD89" s="7">
        <f t="shared" si="7"/>
        <v>0</v>
      </c>
      <c r="AE89" s="7">
        <f t="shared" si="7"/>
        <v>0</v>
      </c>
    </row>
    <row r="90" spans="1:31" s="30" customFormat="1" ht="15" customHeight="1" hidden="1">
      <c r="A90" s="5" t="s">
        <v>391</v>
      </c>
      <c r="B90" s="39">
        <f>PV('Financing Sources'!$B$15/12,B89,B28)</f>
        <v>0</v>
      </c>
      <c r="C90" s="39">
        <f>PV('Financing Sources'!$B$15/12,C89,C28)</f>
        <v>0</v>
      </c>
      <c r="D90" s="39">
        <f>PV('Financing Sources'!$B$15/12,D89,D28)</f>
        <v>0</v>
      </c>
      <c r="E90" s="39">
        <f>PV('Financing Sources'!$B$15/12,E89,E28)</f>
        <v>0</v>
      </c>
      <c r="F90" s="39">
        <f>PV('Financing Sources'!$B$15/12,F89,F28)</f>
        <v>0</v>
      </c>
      <c r="G90" s="39">
        <f>PV('Financing Sources'!$B$15/12,G89,G28)</f>
        <v>0</v>
      </c>
      <c r="H90" s="39">
        <f>PV('Financing Sources'!$B$15/12,H89,H28)</f>
        <v>0</v>
      </c>
      <c r="I90" s="39">
        <f>PV('Financing Sources'!$B$15/12,I89,I28)</f>
        <v>0</v>
      </c>
      <c r="J90" s="39">
        <f>PV('Financing Sources'!$B$15/12,J89,J28)</f>
        <v>0</v>
      </c>
      <c r="K90" s="39">
        <f>PV('Financing Sources'!$B$15/12,K89,K28)</f>
        <v>0</v>
      </c>
      <c r="L90" s="39">
        <f>PV('Financing Sources'!$B$15/12,L89,L28)</f>
        <v>0</v>
      </c>
      <c r="M90" s="39">
        <f>PV('Financing Sources'!$B$15/12,M89,M28)</f>
        <v>0</v>
      </c>
      <c r="N90" s="39">
        <f>PV('Financing Sources'!$B$15/12,N89,N28)</f>
        <v>0</v>
      </c>
      <c r="O90" s="39">
        <f>PV('Financing Sources'!$B$15/12,O89,O28)</f>
        <v>0</v>
      </c>
      <c r="P90" s="39">
        <f>PV('Financing Sources'!$B$15/12,P89,P28)</f>
        <v>0</v>
      </c>
      <c r="Q90" s="39">
        <f>PV('Financing Sources'!$B$15/12,Q89,Q28)</f>
        <v>0</v>
      </c>
      <c r="R90" s="39">
        <f>PV('Financing Sources'!$B$15/12,R89,R28)</f>
        <v>0</v>
      </c>
      <c r="S90" s="39">
        <f>PV('Financing Sources'!$B$15/12,S89,S28)</f>
        <v>0</v>
      </c>
      <c r="T90" s="39">
        <f>PV('Financing Sources'!$B$15/12,T89,T28)</f>
        <v>0</v>
      </c>
      <c r="U90" s="39">
        <f>PV('Financing Sources'!$B$15/12,U89,U28)</f>
        <v>0</v>
      </c>
      <c r="V90" s="39">
        <f>PV('Financing Sources'!$B$15/12,V89,V28)</f>
        <v>0</v>
      </c>
      <c r="W90" s="39">
        <f>PV('Financing Sources'!$B$15/12,W89,W28)</f>
        <v>0</v>
      </c>
      <c r="X90" s="39">
        <f>PV('Financing Sources'!$B$15/12,X89,X28)</f>
        <v>0</v>
      </c>
      <c r="Y90" s="39">
        <f>PV('Financing Sources'!$B$15/12,Y89,Y28)</f>
        <v>0</v>
      </c>
      <c r="Z90" s="39">
        <f>PV('Financing Sources'!$B$15/12,Z89,Z28)</f>
        <v>0</v>
      </c>
      <c r="AA90" s="39">
        <f>PV('Financing Sources'!$B$15/12,AA89,AA28)</f>
        <v>0</v>
      </c>
      <c r="AB90" s="39">
        <f>PV('Financing Sources'!$B$15/12,AB89,AB28)</f>
        <v>0</v>
      </c>
      <c r="AC90" s="39">
        <f>PV('Financing Sources'!$B$15/12,AC89,AC28)</f>
        <v>0</v>
      </c>
      <c r="AD90" s="39">
        <f>PV('Financing Sources'!$B$15/12,AD89,AD28)</f>
        <v>0</v>
      </c>
      <c r="AE90" s="39">
        <f>PV('Financing Sources'!$B$15/12,AE89,AE28)</f>
        <v>0</v>
      </c>
    </row>
    <row r="91" spans="1:31" s="30" customFormat="1" ht="15" customHeight="1" hidden="1">
      <c r="A91" s="5"/>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row>
    <row r="92" spans="1:256" s="30" customFormat="1" ht="15" customHeight="1" hidden="1">
      <c r="A92" s="32" t="s">
        <v>389</v>
      </c>
      <c r="B92" s="39">
        <f>FV('Financing Sources'!$B$20,B4,0,'Financing Sources'!$B$59)</f>
        <v>0</v>
      </c>
      <c r="C92" s="39">
        <f>FV('Financing Sources'!$B$20,C4,0,'Financing Sources'!$B$59)</f>
        <v>0</v>
      </c>
      <c r="D92" s="39">
        <f>FV('Financing Sources'!$B$20,D4,0,'Financing Sources'!$B$59)</f>
        <v>0</v>
      </c>
      <c r="E92" s="39">
        <f>FV('Financing Sources'!$B$20,E4,0,'Financing Sources'!$B$59)</f>
        <v>0</v>
      </c>
      <c r="F92" s="39">
        <f>FV('Financing Sources'!$B$20,F4,0,'Financing Sources'!$B$59)</f>
        <v>0</v>
      </c>
      <c r="G92" s="39">
        <f>FV('Financing Sources'!$B$20,G4,0,'Financing Sources'!$B$59)</f>
        <v>0</v>
      </c>
      <c r="H92" s="39">
        <f>FV('Financing Sources'!$B$20,H4,0,'Financing Sources'!$B$59)</f>
        <v>0</v>
      </c>
      <c r="I92" s="39">
        <f>FV('Financing Sources'!$B$20,I4,0,'Financing Sources'!$B$59)</f>
        <v>0</v>
      </c>
      <c r="J92" s="39">
        <f>FV('Financing Sources'!$B$20,J4,0,'Financing Sources'!$B$59)</f>
        <v>0</v>
      </c>
      <c r="K92" s="39">
        <f>FV('Financing Sources'!$B$20,K4,0,'Financing Sources'!$B$59)</f>
        <v>0</v>
      </c>
      <c r="L92" s="39">
        <f>FV('Financing Sources'!$B$20,L4,0,'Financing Sources'!$B$59)</f>
        <v>0</v>
      </c>
      <c r="M92" s="39">
        <f>FV('Financing Sources'!$B$20,M4,0,'Financing Sources'!$B$59)</f>
        <v>0</v>
      </c>
      <c r="N92" s="39">
        <f>FV('Financing Sources'!$B$20,N4,0,'Financing Sources'!$B$59)</f>
        <v>0</v>
      </c>
      <c r="O92" s="39">
        <f>FV('Financing Sources'!$B$20,O4,0,'Financing Sources'!$B$59)</f>
        <v>0</v>
      </c>
      <c r="P92" s="39">
        <f>FV('Financing Sources'!$B$20,P4,0,'Financing Sources'!$B$59)</f>
        <v>0</v>
      </c>
      <c r="Q92" s="39">
        <f>FV('Financing Sources'!$B$20,Q4,0,'Financing Sources'!$B$59)</f>
        <v>0</v>
      </c>
      <c r="R92" s="39">
        <f>FV('Financing Sources'!$B$20,R4,0,'Financing Sources'!$B$59)</f>
        <v>0</v>
      </c>
      <c r="S92" s="39">
        <f>FV('Financing Sources'!$B$20,S4,0,'Financing Sources'!$B$59)</f>
        <v>0</v>
      </c>
      <c r="T92" s="39">
        <f>FV('Financing Sources'!$B$20,T4,0,'Financing Sources'!$B$59)</f>
        <v>0</v>
      </c>
      <c r="U92" s="39">
        <f>FV('Financing Sources'!$B$20,U4,0,'Financing Sources'!$B$59)</f>
        <v>0</v>
      </c>
      <c r="V92" s="39">
        <f>FV('Financing Sources'!$B$20,V4,0,'Financing Sources'!$B$59)</f>
        <v>0</v>
      </c>
      <c r="W92" s="39">
        <f>FV('Financing Sources'!$B$20,W4,0,'Financing Sources'!$B$59)</f>
        <v>0</v>
      </c>
      <c r="X92" s="39">
        <f>FV('Financing Sources'!$B$20,X4,0,'Financing Sources'!$B$59)</f>
        <v>0</v>
      </c>
      <c r="Y92" s="39">
        <f>FV('Financing Sources'!$B$20,Y4,0,'Financing Sources'!$B$59)</f>
        <v>0</v>
      </c>
      <c r="Z92" s="39">
        <f>FV('Financing Sources'!$B$20,Z4,0,'Financing Sources'!$B$59)</f>
        <v>0</v>
      </c>
      <c r="AA92" s="39">
        <f>FV('Financing Sources'!$B$20,AA4,0,'Financing Sources'!$B$59)</f>
        <v>0</v>
      </c>
      <c r="AB92" s="39">
        <f>FV('Financing Sources'!$B$20,AB4,0,'Financing Sources'!$B$59)</f>
        <v>0</v>
      </c>
      <c r="AC92" s="39">
        <f>FV('Financing Sources'!$B$20,AC4,0,'Financing Sources'!$B$59)</f>
        <v>0</v>
      </c>
      <c r="AD92" s="39">
        <f>FV('Financing Sources'!$B$20,AD4,0,'Financing Sources'!$B$59)</f>
        <v>0</v>
      </c>
      <c r="AE92" s="39">
        <f>FV('Financing Sources'!$B$20,AE4,0,'Financing Sources'!$B$59)</f>
        <v>0</v>
      </c>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c r="IM92" s="24"/>
      <c r="IN92" s="24"/>
      <c r="IO92" s="24"/>
      <c r="IP92" s="24"/>
      <c r="IQ92" s="24"/>
      <c r="IR92" s="24"/>
      <c r="IS92" s="24"/>
      <c r="IT92" s="24"/>
      <c r="IU92" s="24"/>
      <c r="IV92" s="24"/>
    </row>
    <row r="93" spans="1:256" s="30" customFormat="1" ht="15" customHeight="1" hidden="1">
      <c r="A93" s="32" t="s">
        <v>390</v>
      </c>
      <c r="B93" s="39">
        <f>FV('Financing Sources'!$B$25,B4,0,'Financing Sources'!$B$60)</f>
        <v>0</v>
      </c>
      <c r="C93" s="39">
        <f>FV('Financing Sources'!$B$25,C4,0,'Financing Sources'!$B$60)</f>
        <v>0</v>
      </c>
      <c r="D93" s="39">
        <f>FV('Financing Sources'!$B$25,D4,0,'Financing Sources'!$B$60)</f>
        <v>0</v>
      </c>
      <c r="E93" s="39">
        <f>FV('Financing Sources'!$B$25,E4,0,'Financing Sources'!$B$60)</f>
        <v>0</v>
      </c>
      <c r="F93" s="39">
        <f>FV('Financing Sources'!$B$25,F4,0,'Financing Sources'!$B$60)</f>
        <v>0</v>
      </c>
      <c r="G93" s="39">
        <f>FV('Financing Sources'!$B$25,G4,0,'Financing Sources'!$B$60)</f>
        <v>0</v>
      </c>
      <c r="H93" s="39">
        <f>FV('Financing Sources'!$B$25,H4,0,'Financing Sources'!$B$60)</f>
        <v>0</v>
      </c>
      <c r="I93" s="39">
        <f>FV('Financing Sources'!$B$25,I4,0,'Financing Sources'!$B$60)</f>
        <v>0</v>
      </c>
      <c r="J93" s="39">
        <f>FV('Financing Sources'!$B$25,J4,0,'Financing Sources'!$B$60)</f>
        <v>0</v>
      </c>
      <c r="K93" s="39">
        <f>FV('Financing Sources'!$B$25,K4,0,'Financing Sources'!$B$60)</f>
        <v>0</v>
      </c>
      <c r="L93" s="39">
        <f>FV('Financing Sources'!$B$25,L4,0,'Financing Sources'!$B$60)</f>
        <v>0</v>
      </c>
      <c r="M93" s="39">
        <f>FV('Financing Sources'!$B$25,M4,0,'Financing Sources'!$B$60)</f>
        <v>0</v>
      </c>
      <c r="N93" s="39">
        <f>FV('Financing Sources'!$B$25,N4,0,'Financing Sources'!$B$60)</f>
        <v>0</v>
      </c>
      <c r="O93" s="39">
        <f>FV('Financing Sources'!$B$25,O4,0,'Financing Sources'!$B$60)</f>
        <v>0</v>
      </c>
      <c r="P93" s="39">
        <f>FV('Financing Sources'!$B$25,P4,0,'Financing Sources'!$B$60)</f>
        <v>0</v>
      </c>
      <c r="Q93" s="39">
        <f>FV('Financing Sources'!$B$25,Q4,0,'Financing Sources'!$B$60)</f>
        <v>0</v>
      </c>
      <c r="R93" s="39">
        <f>FV('Financing Sources'!$B$25,R4,0,'Financing Sources'!$B$60)</f>
        <v>0</v>
      </c>
      <c r="S93" s="39">
        <f>FV('Financing Sources'!$B$25,S4,0,'Financing Sources'!$B$60)</f>
        <v>0</v>
      </c>
      <c r="T93" s="39">
        <f>FV('Financing Sources'!$B$25,T4,0,'Financing Sources'!$B$60)</f>
        <v>0</v>
      </c>
      <c r="U93" s="39">
        <f>FV('Financing Sources'!$B$25,U4,0,'Financing Sources'!$B$60)</f>
        <v>0</v>
      </c>
      <c r="V93" s="39">
        <f>FV('Financing Sources'!$B$25,V4,0,'Financing Sources'!$B$60)</f>
        <v>0</v>
      </c>
      <c r="W93" s="39">
        <f>FV('Financing Sources'!$B$25,W4,0,'Financing Sources'!$B$60)</f>
        <v>0</v>
      </c>
      <c r="X93" s="39">
        <f>FV('Financing Sources'!$B$25,X4,0,'Financing Sources'!$B$60)</f>
        <v>0</v>
      </c>
      <c r="Y93" s="39">
        <f>FV('Financing Sources'!$B$25,Y4,0,'Financing Sources'!$B$60)</f>
        <v>0</v>
      </c>
      <c r="Z93" s="39">
        <f>FV('Financing Sources'!$B$25,Z4,0,'Financing Sources'!$B$60)</f>
        <v>0</v>
      </c>
      <c r="AA93" s="39">
        <f>FV('Financing Sources'!$B$25,AA4,0,'Financing Sources'!$B$60)</f>
        <v>0</v>
      </c>
      <c r="AB93" s="39">
        <f>FV('Financing Sources'!$B$25,AB4,0,'Financing Sources'!$B$60)</f>
        <v>0</v>
      </c>
      <c r="AC93" s="39">
        <f>FV('Financing Sources'!$B$25,AC4,0,'Financing Sources'!$B$60)</f>
        <v>0</v>
      </c>
      <c r="AD93" s="39">
        <f>FV('Financing Sources'!$B$25,AD4,0,'Financing Sources'!$B$60)</f>
        <v>0</v>
      </c>
      <c r="AE93" s="39">
        <f>FV('Financing Sources'!$B$25,AE4,0,'Financing Sources'!$B$60)</f>
        <v>0</v>
      </c>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c r="IM93" s="24"/>
      <c r="IN93" s="24"/>
      <c r="IO93" s="24"/>
      <c r="IP93" s="24"/>
      <c r="IQ93" s="24"/>
      <c r="IR93" s="24"/>
      <c r="IS93" s="24"/>
      <c r="IT93" s="24"/>
      <c r="IU93" s="24"/>
      <c r="IV93" s="24"/>
    </row>
    <row r="94" spans="1:33" s="30" customFormat="1" ht="15" customHeight="1" hidden="1">
      <c r="A94" s="5"/>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row>
    <row r="95" spans="1:31" s="30" customFormat="1" ht="15" customHeight="1" hidden="1">
      <c r="A95" s="37" t="s">
        <v>335</v>
      </c>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row>
    <row r="96" spans="1:31" s="30" customFormat="1" ht="15" customHeight="1" hidden="1">
      <c r="A96" s="3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row>
    <row r="97" spans="1:31" s="30" customFormat="1" ht="15" customHeight="1" hidden="1">
      <c r="A97" s="5" t="s">
        <v>18</v>
      </c>
      <c r="B97" s="31" t="s">
        <v>350</v>
      </c>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row>
    <row r="98" spans="1:31" s="30" customFormat="1" ht="15" customHeight="1" hidden="1">
      <c r="A98" s="44">
        <f>-'Financing Sources'!B61</f>
        <v>0</v>
      </c>
      <c r="B98" s="31">
        <f aca="true" t="shared" si="8" ref="B98:AE98">B37</f>
        <v>0</v>
      </c>
      <c r="C98" s="31">
        <f t="shared" si="8"/>
        <v>0</v>
      </c>
      <c r="D98" s="31">
        <f t="shared" si="8"/>
        <v>0</v>
      </c>
      <c r="E98" s="31">
        <f t="shared" si="8"/>
        <v>0</v>
      </c>
      <c r="F98" s="31">
        <f t="shared" si="8"/>
        <v>0</v>
      </c>
      <c r="G98" s="31">
        <f t="shared" si="8"/>
        <v>0</v>
      </c>
      <c r="H98" s="31">
        <f t="shared" si="8"/>
        <v>0</v>
      </c>
      <c r="I98" s="31">
        <f t="shared" si="8"/>
        <v>0</v>
      </c>
      <c r="J98" s="31">
        <f t="shared" si="8"/>
        <v>0</v>
      </c>
      <c r="K98" s="31">
        <f t="shared" si="8"/>
        <v>0</v>
      </c>
      <c r="L98" s="31">
        <f t="shared" si="8"/>
        <v>0</v>
      </c>
      <c r="M98" s="31">
        <f t="shared" si="8"/>
        <v>0</v>
      </c>
      <c r="N98" s="31">
        <f t="shared" si="8"/>
        <v>0</v>
      </c>
      <c r="O98" s="31">
        <f t="shared" si="8"/>
        <v>0</v>
      </c>
      <c r="P98" s="31">
        <f t="shared" si="8"/>
        <v>0</v>
      </c>
      <c r="Q98" s="31">
        <f t="shared" si="8"/>
        <v>0</v>
      </c>
      <c r="R98" s="31">
        <f t="shared" si="8"/>
        <v>0</v>
      </c>
      <c r="S98" s="31">
        <f t="shared" si="8"/>
        <v>0</v>
      </c>
      <c r="T98" s="31">
        <f t="shared" si="8"/>
        <v>0</v>
      </c>
      <c r="U98" s="31">
        <f t="shared" si="8"/>
        <v>0</v>
      </c>
      <c r="V98" s="31">
        <f t="shared" si="8"/>
        <v>0</v>
      </c>
      <c r="W98" s="31">
        <f t="shared" si="8"/>
        <v>0</v>
      </c>
      <c r="X98" s="31">
        <f t="shared" si="8"/>
        <v>0</v>
      </c>
      <c r="Y98" s="31">
        <f t="shared" si="8"/>
        <v>0</v>
      </c>
      <c r="Z98" s="31">
        <f t="shared" si="8"/>
        <v>0</v>
      </c>
      <c r="AA98" s="31">
        <f t="shared" si="8"/>
        <v>0</v>
      </c>
      <c r="AB98" s="31">
        <f t="shared" si="8"/>
        <v>0</v>
      </c>
      <c r="AC98" s="31">
        <f t="shared" si="8"/>
        <v>0</v>
      </c>
      <c r="AD98" s="31">
        <f t="shared" si="8"/>
        <v>0</v>
      </c>
      <c r="AE98" s="31">
        <f t="shared" si="8"/>
        <v>0</v>
      </c>
    </row>
    <row r="99" spans="1:31" s="30" customFormat="1" ht="15" customHeight="1" hidden="1">
      <c r="A99" s="5"/>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row>
    <row r="100" spans="1:31" s="30" customFormat="1" ht="15" customHeight="1" hidden="1">
      <c r="A100" s="5"/>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row>
    <row r="101" spans="1:31" s="30" customFormat="1" ht="15" customHeight="1" hidden="1">
      <c r="A101" s="5"/>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row>
    <row r="102" spans="1:31" s="30" customFormat="1" ht="15" customHeight="1" hidden="1">
      <c r="A102" s="5"/>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row>
    <row r="103" spans="1:31" s="30" customFormat="1" ht="15" customHeight="1" hidden="1">
      <c r="A103" s="5"/>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row>
    <row r="104" spans="1:31" s="30" customFormat="1" ht="15" customHeight="1" hidden="1">
      <c r="A104" s="5"/>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row>
    <row r="105" spans="1:31" s="30" customFormat="1" ht="15" customHeight="1" hidden="1">
      <c r="A105" s="5"/>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row>
    <row r="106" spans="1:31" s="30" customFormat="1" ht="15" customHeight="1" hidden="1">
      <c r="A106" s="5"/>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row>
    <row r="107" spans="1:31" s="30" customFormat="1" ht="15" customHeight="1" hidden="1">
      <c r="A107" s="5"/>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row>
    <row r="108" spans="1:31" s="30" customFormat="1" ht="15" customHeight="1" hidden="1">
      <c r="A108" s="5"/>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row>
    <row r="109" spans="1:31" s="30" customFormat="1" ht="15" customHeight="1" hidden="1">
      <c r="A109" s="5"/>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row>
    <row r="110" spans="1:31" s="30" customFormat="1" ht="15" customHeight="1" hidden="1">
      <c r="A110" s="5"/>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row>
    <row r="111" spans="1:31" s="30" customFormat="1" ht="15" customHeight="1" hidden="1">
      <c r="A111" s="5"/>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row>
    <row r="112" spans="1:31" s="30" customFormat="1" ht="15" customHeight="1" hidden="1">
      <c r="A112" s="5"/>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row>
    <row r="113" spans="1:31" s="30" customFormat="1" ht="15" customHeight="1" hidden="1">
      <c r="A113" s="5"/>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row>
    <row r="114" spans="1:31" s="30" customFormat="1" ht="15" customHeight="1" hidden="1">
      <c r="A114" s="5"/>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row>
    <row r="115" spans="1:31" s="30" customFormat="1" ht="15" customHeight="1" hidden="1">
      <c r="A115" s="5"/>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row>
    <row r="116" spans="1:31" s="30" customFormat="1" ht="15" customHeight="1" hidden="1">
      <c r="A116" s="5"/>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row>
    <row r="117" spans="1:31" s="30" customFormat="1" ht="15" customHeight="1" hidden="1">
      <c r="A117" s="5"/>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row>
    <row r="118" spans="1:31" s="30" customFormat="1" ht="15" customHeight="1" hidden="1">
      <c r="A118" s="5"/>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row>
    <row r="119" spans="1:31" s="30" customFormat="1" ht="15" customHeight="1" hidden="1">
      <c r="A119" s="5"/>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row>
    <row r="120" spans="1:31" s="30" customFormat="1" ht="15" customHeight="1" hidden="1">
      <c r="A120" s="5"/>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row>
    <row r="121" spans="1:31" s="30" customFormat="1" ht="15" customHeight="1" hidden="1">
      <c r="A121" s="5"/>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row>
    <row r="122" spans="1:31" s="30" customFormat="1" ht="15" customHeight="1" hidden="1">
      <c r="A122" s="5"/>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row>
    <row r="123" spans="1:31" s="30" customFormat="1" ht="15" customHeight="1" hidden="1">
      <c r="A123" s="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row>
    <row r="124" spans="1:31" s="30" customFormat="1" ht="15" customHeight="1" hidden="1">
      <c r="A124" s="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row>
    <row r="125" spans="1:31" s="30" customFormat="1" ht="15" customHeight="1" hidden="1">
      <c r="A125" s="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row>
    <row r="126" spans="1:31" s="30" customFormat="1" ht="15" customHeight="1" hidden="1">
      <c r="A126" s="5"/>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row>
    <row r="127" spans="1:31" s="30" customFormat="1" ht="15" customHeight="1" hidden="1">
      <c r="A127" s="5"/>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row>
    <row r="128" spans="1:31" s="30" customFormat="1" ht="15" customHeight="1" hidden="1">
      <c r="A128" s="5"/>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row>
    <row r="129" spans="1:31" s="30" customFormat="1" ht="15" customHeight="1" hidden="1">
      <c r="A129" s="5"/>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row>
    <row r="130" spans="1:31" s="30" customFormat="1" ht="15" customHeight="1" hidden="1">
      <c r="A130" s="5"/>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row>
    <row r="131" spans="1:31" s="30" customFormat="1" ht="15" customHeight="1" hidden="1">
      <c r="A131" s="5"/>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row>
    <row r="132" spans="1:31" s="30" customFormat="1" ht="15" customHeight="1" hidden="1">
      <c r="A132" s="5"/>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row>
    <row r="133" spans="1:31" s="30" customFormat="1" ht="15" customHeight="1" hidden="1">
      <c r="A133" s="5"/>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row>
    <row r="134" spans="1:31" s="30" customFormat="1" ht="15" customHeight="1" hidden="1">
      <c r="A134" s="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row>
    <row r="135" spans="1:31" s="30" customFormat="1" ht="15" customHeight="1" hidden="1">
      <c r="A135" s="5"/>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row>
    <row r="136" spans="1:31" s="30" customFormat="1" ht="15" customHeight="1" hidden="1">
      <c r="A136" s="5"/>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row>
    <row r="137" spans="1:31" s="30" customFormat="1" ht="15" customHeight="1" hidden="1">
      <c r="A137" s="5"/>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row>
    <row r="138" spans="1:31" s="30" customFormat="1" ht="15" customHeight="1" hidden="1">
      <c r="A138" s="5"/>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row>
    <row r="139" spans="1:31" s="30" customFormat="1" ht="15" customHeight="1" hidden="1">
      <c r="A139" s="5"/>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row>
    <row r="140" spans="1:31" s="30" customFormat="1" ht="15" customHeight="1" hidden="1">
      <c r="A140" s="5"/>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row>
    <row r="141" spans="1:31" s="30" customFormat="1" ht="15" customHeight="1" hidden="1">
      <c r="A141" s="5"/>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row>
    <row r="142" spans="1:31" s="30" customFormat="1" ht="15" customHeight="1" hidden="1">
      <c r="A142" s="5"/>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row>
    <row r="143" spans="1:31" s="30" customFormat="1" ht="15" customHeight="1" hidden="1">
      <c r="A143" s="5"/>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row>
    <row r="144" spans="1:31" s="30" customFormat="1" ht="15" customHeight="1" hidden="1">
      <c r="A144" s="5"/>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row>
    <row r="145" spans="1:31" s="30" customFormat="1" ht="15" customHeight="1" hidden="1">
      <c r="A145" s="5"/>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row>
    <row r="146" spans="1:31" s="30" customFormat="1" ht="15" customHeight="1" hidden="1">
      <c r="A146" s="5"/>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row>
    <row r="147" spans="1:31" s="30" customFormat="1" ht="15" customHeight="1" hidden="1">
      <c r="A147" s="5"/>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row>
    <row r="148" spans="1:31" s="30" customFormat="1" ht="15" customHeight="1" hidden="1">
      <c r="A148" s="5"/>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row>
    <row r="149" spans="1:31" s="30" customFormat="1" ht="15" customHeight="1" hidden="1">
      <c r="A149" s="5"/>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row>
    <row r="150" spans="1:31" s="30" customFormat="1" ht="15" customHeight="1" hidden="1">
      <c r="A150" s="5"/>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row>
    <row r="151" spans="1:31" s="30" customFormat="1" ht="15" customHeight="1" hidden="1">
      <c r="A151" s="5"/>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row>
    <row r="152" spans="1:31" s="30" customFormat="1" ht="15" customHeight="1" hidden="1">
      <c r="A152" s="5"/>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row>
    <row r="153" spans="1:31" s="30" customFormat="1" ht="15" customHeight="1" hidden="1">
      <c r="A153" s="5"/>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row>
    <row r="154" spans="1:31" s="30" customFormat="1" ht="15" customHeight="1" hidden="1">
      <c r="A154" s="5"/>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row>
    <row r="155" spans="1:31" s="30" customFormat="1" ht="15" customHeight="1" hidden="1">
      <c r="A155" s="5"/>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row>
    <row r="156" spans="1:31" s="30" customFormat="1" ht="15" customHeight="1" hidden="1">
      <c r="A156" s="5"/>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row>
    <row r="157" spans="1:31" s="30" customFormat="1" ht="15" customHeight="1" hidden="1">
      <c r="A157" s="5"/>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row>
    <row r="158" spans="1:31" s="30" customFormat="1" ht="15" customHeight="1" hidden="1">
      <c r="A158" s="5"/>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row>
    <row r="159" spans="1:31" s="30" customFormat="1" ht="15" customHeight="1" hidden="1">
      <c r="A159" s="5"/>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row>
    <row r="160" spans="1:31" s="30" customFormat="1" ht="15" customHeight="1" hidden="1">
      <c r="A160" s="5"/>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row>
    <row r="161" spans="1:31" s="30" customFormat="1" ht="15" customHeight="1" hidden="1">
      <c r="A161" s="5"/>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row>
    <row r="162" spans="1:31" s="30" customFormat="1" ht="15" customHeight="1" hidden="1">
      <c r="A162" s="5"/>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row>
    <row r="163" spans="1:31" s="30" customFormat="1" ht="15" customHeight="1" hidden="1">
      <c r="A163" s="5"/>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row>
    <row r="164" spans="1:31" s="30" customFormat="1" ht="15" customHeight="1" hidden="1">
      <c r="A164" s="5"/>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row>
    <row r="165" spans="1:31" s="30" customFormat="1" ht="15" customHeight="1" hidden="1">
      <c r="A165" s="5"/>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row>
    <row r="166" spans="1:31" s="30" customFormat="1" ht="15" customHeight="1" hidden="1">
      <c r="A166" s="5"/>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row>
    <row r="167" spans="1:31" s="30" customFormat="1" ht="15" customHeight="1" hidden="1">
      <c r="A167" s="5"/>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row>
    <row r="168" spans="1:31" s="30" customFormat="1" ht="15" customHeight="1" hidden="1">
      <c r="A168" s="5"/>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row>
    <row r="169" spans="1:31" s="30" customFormat="1" ht="15" customHeight="1" hidden="1">
      <c r="A169" s="5"/>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row>
    <row r="170" spans="1:31" s="30" customFormat="1" ht="15" customHeight="1" hidden="1">
      <c r="A170" s="5"/>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row>
    <row r="171" spans="1:31" s="30" customFormat="1" ht="15" customHeight="1" hidden="1">
      <c r="A171" s="5"/>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row>
    <row r="172" spans="1:31" s="30" customFormat="1" ht="15" customHeight="1" hidden="1">
      <c r="A172" s="5"/>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row>
    <row r="173" spans="1:31" s="30" customFormat="1" ht="15" customHeight="1" hidden="1">
      <c r="A173" s="5"/>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row>
    <row r="174" spans="1:31" s="30" customFormat="1" ht="15" customHeight="1" hidden="1">
      <c r="A174" s="5"/>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row>
    <row r="175" spans="1:31" s="30" customFormat="1" ht="15" customHeight="1" hidden="1">
      <c r="A175" s="5"/>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row>
    <row r="176" spans="1:31" s="30" customFormat="1" ht="15" customHeight="1" hidden="1">
      <c r="A176" s="5"/>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row>
    <row r="177" spans="1:31" s="30" customFormat="1" ht="15" customHeight="1" hidden="1">
      <c r="A177" s="5"/>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row>
    <row r="178" spans="1:31" s="30" customFormat="1" ht="15" customHeight="1" hidden="1">
      <c r="A178" s="5"/>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row>
    <row r="179" spans="1:31" s="30" customFormat="1" ht="15" customHeight="1" hidden="1">
      <c r="A179" s="5"/>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row>
    <row r="180" spans="1:31" s="30" customFormat="1" ht="15" customHeight="1" hidden="1">
      <c r="A180" s="5"/>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row>
    <row r="181" spans="1:31" s="30" customFormat="1" ht="15" customHeight="1" hidden="1">
      <c r="A181" s="5"/>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row>
    <row r="182" spans="1:31" s="30" customFormat="1" ht="15" customHeight="1" hidden="1">
      <c r="A182" s="5"/>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row>
    <row r="183" spans="1:31" s="30" customFormat="1" ht="15" customHeight="1" hidden="1">
      <c r="A183" s="5"/>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row>
    <row r="184" spans="1:31" s="30" customFormat="1" ht="15" customHeight="1" hidden="1">
      <c r="A184" s="5"/>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row>
    <row r="185" spans="1:31" s="30" customFormat="1" ht="15" customHeight="1" hidden="1">
      <c r="A185" s="5"/>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row>
    <row r="186" spans="1:31" s="30" customFormat="1" ht="15" customHeight="1" hidden="1">
      <c r="A186" s="5"/>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row>
    <row r="187" spans="1:31" s="30" customFormat="1" ht="15" customHeight="1" hidden="1">
      <c r="A187" s="5"/>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row>
    <row r="188" spans="1:31" s="30" customFormat="1" ht="15" customHeight="1" hidden="1">
      <c r="A188" s="5"/>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row>
    <row r="189" spans="1:31" s="30" customFormat="1" ht="15" customHeight="1" hidden="1">
      <c r="A189" s="5"/>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row>
    <row r="190" spans="1:31" s="30" customFormat="1" ht="15" customHeight="1" hidden="1">
      <c r="A190" s="5"/>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row>
    <row r="191" spans="1:31" s="30" customFormat="1" ht="15" customHeight="1" hidden="1">
      <c r="A191" s="5"/>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row>
    <row r="192" spans="1:31" s="30" customFormat="1" ht="15" customHeight="1" hidden="1">
      <c r="A192" s="5"/>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row>
    <row r="193" spans="1:31" s="30" customFormat="1" ht="15" customHeight="1" hidden="1">
      <c r="A193" s="5"/>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row>
    <row r="194" spans="1:31" s="30" customFormat="1" ht="15" customHeight="1" hidden="1">
      <c r="A194" s="5"/>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row>
    <row r="195" spans="1:31" s="30" customFormat="1" ht="15" customHeight="1" hidden="1">
      <c r="A195" s="5"/>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row>
    <row r="196" spans="1:31" s="30" customFormat="1" ht="15" customHeight="1" hidden="1">
      <c r="A196" s="5"/>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row>
    <row r="197" spans="1:31" s="30" customFormat="1" ht="15" customHeight="1" hidden="1">
      <c r="A197" s="5"/>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row>
    <row r="198" spans="1:31" s="30" customFormat="1" ht="15" customHeight="1" hidden="1">
      <c r="A198" s="5"/>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row>
    <row r="199" spans="1:31" s="30" customFormat="1" ht="15" customHeight="1" hidden="1">
      <c r="A199" s="5"/>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row>
    <row r="200" spans="1:31" s="30" customFormat="1" ht="15" customHeight="1" hidden="1">
      <c r="A200" s="5"/>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row>
    <row r="201" spans="1:31" s="30" customFormat="1" ht="15" customHeight="1" hidden="1">
      <c r="A201" s="5"/>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row>
    <row r="202" spans="1:31" s="30" customFormat="1" ht="15" customHeight="1" hidden="1">
      <c r="A202" s="5"/>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row>
    <row r="203" spans="1:31" s="30" customFormat="1" ht="15" customHeight="1" hidden="1">
      <c r="A203" s="5"/>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row>
    <row r="204" spans="1:31" s="30" customFormat="1" ht="15" customHeight="1" hidden="1">
      <c r="A204" s="5"/>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row>
    <row r="205" spans="1:31" s="30" customFormat="1" ht="15" customHeight="1" hidden="1">
      <c r="A205" s="5"/>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row>
    <row r="206" spans="1:31" s="30" customFormat="1" ht="15" customHeight="1" hidden="1">
      <c r="A206" s="5"/>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row>
    <row r="207" spans="1:31" s="30" customFormat="1" ht="15" customHeight="1" hidden="1">
      <c r="A207" s="5"/>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row>
    <row r="208" spans="1:31" s="30" customFormat="1" ht="15" customHeight="1" hidden="1">
      <c r="A208" s="5"/>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row>
    <row r="209" spans="1:31" s="30" customFormat="1" ht="15" customHeight="1" hidden="1">
      <c r="A209" s="5"/>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row>
    <row r="210" spans="1:31" s="30" customFormat="1" ht="15" customHeight="1" hidden="1">
      <c r="A210" s="5"/>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row>
    <row r="211" spans="1:31" s="30" customFormat="1" ht="15" customHeight="1" hidden="1">
      <c r="A211" s="5"/>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row>
    <row r="212" spans="1:31" s="30" customFormat="1" ht="15" customHeight="1" hidden="1">
      <c r="A212" s="5"/>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row>
    <row r="213" spans="1:31" s="30" customFormat="1" ht="15" customHeight="1" hidden="1">
      <c r="A213" s="5"/>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row>
    <row r="214" spans="1:31" s="30" customFormat="1" ht="15" customHeight="1" hidden="1">
      <c r="A214" s="5"/>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row>
    <row r="215" spans="1:31" s="30" customFormat="1" ht="15" customHeight="1" hidden="1">
      <c r="A215" s="5"/>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row>
    <row r="216" spans="1:31" s="30" customFormat="1" ht="15" customHeight="1" hidden="1">
      <c r="A216" s="5"/>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row>
    <row r="217" spans="1:31" s="30" customFormat="1" ht="15" customHeight="1" hidden="1">
      <c r="A217" s="5"/>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row>
    <row r="218" spans="1:31" s="30" customFormat="1" ht="15" customHeight="1" hidden="1">
      <c r="A218" s="5"/>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row>
    <row r="219" spans="1:31" s="30" customFormat="1" ht="15" customHeight="1" hidden="1">
      <c r="A219" s="5"/>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row>
    <row r="220" spans="1:31" s="30" customFormat="1" ht="15" customHeight="1" hidden="1">
      <c r="A220" s="5"/>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row>
    <row r="221" spans="1:31" s="30" customFormat="1" ht="15" customHeight="1" hidden="1">
      <c r="A221" s="5"/>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row>
    <row r="222" spans="1:31" s="30" customFormat="1" ht="15" customHeight="1" hidden="1">
      <c r="A222" s="5"/>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row>
    <row r="223" spans="1:31" s="30" customFormat="1" ht="15" customHeight="1" hidden="1">
      <c r="A223" s="5"/>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row>
    <row r="224" spans="1:31" s="30" customFormat="1" ht="15" customHeight="1" hidden="1">
      <c r="A224" s="5"/>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row>
    <row r="225" spans="1:31" s="30" customFormat="1" ht="15" customHeight="1" hidden="1">
      <c r="A225" s="5"/>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row>
    <row r="226" spans="1:31" s="30" customFormat="1" ht="15" customHeight="1" hidden="1">
      <c r="A226" s="5"/>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row>
    <row r="227" spans="1:31" s="30" customFormat="1" ht="15" customHeight="1" hidden="1">
      <c r="A227" s="5"/>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row>
    <row r="228" spans="1:31" s="30" customFormat="1" ht="15" customHeight="1" hidden="1">
      <c r="A228" s="5"/>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row>
    <row r="229" spans="1:31" s="30" customFormat="1" ht="15" customHeight="1" hidden="1">
      <c r="A229" s="5"/>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row>
    <row r="230" spans="1:31" s="30" customFormat="1" ht="15" customHeight="1" hidden="1">
      <c r="A230" s="5"/>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row>
    <row r="231" spans="1:31" s="30" customFormat="1" ht="15" customHeight="1" hidden="1">
      <c r="A231" s="5"/>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row>
    <row r="232" spans="1:31" s="30" customFormat="1" ht="15" customHeight="1" hidden="1">
      <c r="A232" s="5"/>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row>
    <row r="233" spans="1:31" s="30" customFormat="1" ht="15" customHeight="1" hidden="1">
      <c r="A233" s="5"/>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row>
    <row r="234" spans="1:31" s="30" customFormat="1" ht="15" customHeight="1" hidden="1">
      <c r="A234" s="5"/>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row>
    <row r="235" spans="1:31" s="30" customFormat="1" ht="15" customHeight="1" hidden="1">
      <c r="A235" s="5"/>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row>
    <row r="236" spans="1:31" s="30" customFormat="1" ht="15" customHeight="1" hidden="1">
      <c r="A236" s="5"/>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row>
    <row r="237" spans="1:31" s="30" customFormat="1" ht="15" customHeight="1" hidden="1">
      <c r="A237" s="5"/>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row>
    <row r="238" spans="1:31" s="30" customFormat="1" ht="15" customHeight="1" hidden="1">
      <c r="A238" s="5"/>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row>
    <row r="239" spans="1:31" s="30" customFormat="1" ht="15" customHeight="1" hidden="1">
      <c r="A239" s="5"/>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row>
    <row r="240" spans="1:31" s="30" customFormat="1" ht="15" customHeight="1" hidden="1">
      <c r="A240" s="5"/>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row>
    <row r="241" spans="1:31" s="30" customFormat="1" ht="15" customHeight="1" hidden="1">
      <c r="A241" s="5"/>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row>
    <row r="242" spans="1:31" s="30" customFormat="1" ht="15" customHeight="1" hidden="1">
      <c r="A242" s="5"/>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row>
    <row r="243" spans="1:31" s="30" customFormat="1" ht="15" customHeight="1" hidden="1">
      <c r="A243" s="5"/>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row>
    <row r="244" spans="1:31" s="30" customFormat="1" ht="15" customHeight="1" hidden="1">
      <c r="A244" s="5"/>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row>
    <row r="245" spans="1:31" s="30" customFormat="1" ht="15" customHeight="1" hidden="1">
      <c r="A245" s="5"/>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row>
    <row r="246" spans="1:31" s="30" customFormat="1" ht="15" customHeight="1" hidden="1">
      <c r="A246" s="5"/>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row>
    <row r="247" spans="1:31" s="30" customFormat="1" ht="15" customHeight="1" hidden="1">
      <c r="A247" s="5"/>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row>
    <row r="248" spans="1:31" s="30" customFormat="1" ht="15" customHeight="1" hidden="1">
      <c r="A248" s="5"/>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row>
    <row r="249" spans="1:31" s="30" customFormat="1" ht="15" customHeight="1" hidden="1">
      <c r="A249" s="5"/>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row>
    <row r="250" spans="1:31" s="30" customFormat="1" ht="15" customHeight="1" hidden="1">
      <c r="A250" s="5"/>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row>
    <row r="251" spans="1:31" s="30" customFormat="1" ht="15" customHeight="1" hidden="1">
      <c r="A251" s="5"/>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row>
    <row r="252" spans="1:31" s="30" customFormat="1" ht="15" customHeight="1" hidden="1">
      <c r="A252" s="5"/>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row>
    <row r="253" spans="1:31" s="30" customFormat="1" ht="15" customHeight="1" hidden="1">
      <c r="A253" s="5"/>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row>
    <row r="254" spans="1:31" s="30" customFormat="1" ht="15" customHeight="1" hidden="1">
      <c r="A254" s="5"/>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row>
    <row r="255" spans="1:31" s="30" customFormat="1" ht="15" customHeight="1" hidden="1">
      <c r="A255" s="5"/>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row>
    <row r="256" spans="1:31" s="30" customFormat="1" ht="15" customHeight="1" hidden="1">
      <c r="A256" s="5"/>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row>
    <row r="257" spans="1:31" s="30" customFormat="1" ht="15" customHeight="1" hidden="1">
      <c r="A257" s="5"/>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row>
    <row r="258" spans="1:31" s="30" customFormat="1" ht="15" customHeight="1" hidden="1">
      <c r="A258" s="5"/>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row>
    <row r="259" spans="1:31" s="30" customFormat="1" ht="15" customHeight="1" hidden="1">
      <c r="A259" s="5"/>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row>
    <row r="260" spans="1:31" s="30" customFormat="1" ht="15" customHeight="1" hidden="1">
      <c r="A260" s="5"/>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row>
    <row r="261" spans="1:31" s="30" customFormat="1" ht="15" customHeight="1" hidden="1">
      <c r="A261" s="5"/>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row>
    <row r="262" spans="1:31" s="30" customFormat="1" ht="15" customHeight="1" hidden="1">
      <c r="A262" s="5"/>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row>
    <row r="263" spans="1:31" s="30" customFormat="1" ht="15" customHeight="1" hidden="1">
      <c r="A263" s="5"/>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row>
    <row r="264" spans="1:31" s="30" customFormat="1" ht="15" customHeight="1" hidden="1">
      <c r="A264" s="5"/>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row>
    <row r="265" spans="1:31" s="30" customFormat="1" ht="15" customHeight="1" hidden="1">
      <c r="A265" s="5"/>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row>
    <row r="266" spans="1:31" s="30" customFormat="1" ht="15" customHeight="1" hidden="1">
      <c r="A266" s="5"/>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row>
    <row r="267" spans="1:31" s="30" customFormat="1" ht="15" customHeight="1" hidden="1">
      <c r="A267" s="5"/>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row>
    <row r="268" spans="1:31" s="30" customFormat="1" ht="15" customHeight="1" hidden="1">
      <c r="A268" s="5"/>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row>
    <row r="269" spans="1:31" s="30" customFormat="1" ht="15" customHeight="1" hidden="1">
      <c r="A269" s="5"/>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row>
    <row r="270" spans="1:31" s="30" customFormat="1" ht="15" customHeight="1" hidden="1">
      <c r="A270" s="5"/>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row>
    <row r="271" spans="1:31" s="30" customFormat="1" ht="15" customHeight="1" hidden="1">
      <c r="A271" s="5"/>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row>
    <row r="272" spans="1:31" s="30" customFormat="1" ht="15" customHeight="1" hidden="1">
      <c r="A272" s="5"/>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row>
    <row r="273" spans="1:31" s="30" customFormat="1" ht="15" customHeight="1" hidden="1">
      <c r="A273" s="5"/>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row>
    <row r="274" spans="1:31" s="30" customFormat="1" ht="15" customHeight="1" hidden="1">
      <c r="A274" s="5"/>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row>
    <row r="275" spans="1:31" s="30" customFormat="1" ht="15" customHeight="1" hidden="1">
      <c r="A275" s="5"/>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row>
    <row r="276" spans="1:31" s="30" customFormat="1" ht="15" customHeight="1" hidden="1">
      <c r="A276" s="5"/>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row>
    <row r="277" spans="1:31" s="30" customFormat="1" ht="15" customHeight="1" hidden="1">
      <c r="A277" s="5"/>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row>
    <row r="278" spans="1:31" s="30" customFormat="1" ht="15" customHeight="1" hidden="1">
      <c r="A278" s="5"/>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row>
    <row r="279" spans="1:31" s="30" customFormat="1" ht="15" customHeight="1" hidden="1">
      <c r="A279" s="5"/>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row>
    <row r="280" spans="1:31" s="30" customFormat="1" ht="15" customHeight="1" hidden="1">
      <c r="A280" s="5"/>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row>
    <row r="281" spans="1:31" s="30" customFormat="1" ht="15" customHeight="1" hidden="1">
      <c r="A281" s="5"/>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row>
    <row r="282" spans="1:31" s="30" customFormat="1" ht="15" customHeight="1" hidden="1">
      <c r="A282" s="5"/>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row>
    <row r="283" spans="1:31" s="30" customFormat="1" ht="15" customHeight="1" hidden="1">
      <c r="A283" s="5"/>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row>
    <row r="284" spans="1:31" s="30" customFormat="1" ht="15" customHeight="1" hidden="1">
      <c r="A284" s="5"/>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row>
    <row r="285" spans="1:31" s="30" customFormat="1" ht="15" customHeight="1" hidden="1">
      <c r="A285" s="5"/>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row>
    <row r="286" spans="1:31" s="30" customFormat="1" ht="15" customHeight="1" hidden="1">
      <c r="A286" s="5"/>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row>
    <row r="287" spans="1:31" s="30" customFormat="1" ht="15" customHeight="1" hidden="1">
      <c r="A287" s="5"/>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row>
    <row r="288" spans="1:31" s="30" customFormat="1" ht="15" customHeight="1" hidden="1">
      <c r="A288" s="5"/>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row>
    <row r="289" spans="1:31" s="30" customFormat="1" ht="15" customHeight="1" hidden="1">
      <c r="A289" s="5"/>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row>
    <row r="290" spans="1:31" s="30" customFormat="1" ht="15" customHeight="1" hidden="1">
      <c r="A290" s="5"/>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row>
    <row r="291" spans="1:31" s="30" customFormat="1" ht="15" customHeight="1" hidden="1">
      <c r="A291" s="5"/>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row>
    <row r="292" spans="1:31" s="30" customFormat="1" ht="15" customHeight="1" hidden="1">
      <c r="A292" s="5"/>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row>
    <row r="293" spans="1:31" s="30" customFormat="1" ht="15" customHeight="1" hidden="1">
      <c r="A293" s="5"/>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row>
    <row r="294" spans="1:31" s="30" customFormat="1" ht="15" customHeight="1" hidden="1">
      <c r="A294" s="5"/>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row>
    <row r="295" spans="1:31" s="30" customFormat="1" ht="15" customHeight="1" hidden="1">
      <c r="A295" s="5"/>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row>
    <row r="296" spans="1:31" s="30" customFormat="1" ht="15" customHeight="1" hidden="1">
      <c r="A296" s="5"/>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row>
    <row r="297" spans="1:31" s="30" customFormat="1" ht="15" customHeight="1" hidden="1">
      <c r="A297" s="5"/>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row>
    <row r="298" spans="1:31" s="30" customFormat="1" ht="15" customHeight="1" hidden="1">
      <c r="A298" s="5"/>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row>
    <row r="299" spans="1:31" s="30" customFormat="1" ht="15" customHeight="1" hidden="1">
      <c r="A299" s="5"/>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row>
    <row r="300" spans="1:31" s="30" customFormat="1" ht="15" customHeight="1" hidden="1">
      <c r="A300" s="5"/>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row>
    <row r="301" spans="1:31" s="30" customFormat="1" ht="15" customHeight="1" hidden="1">
      <c r="A301" s="5"/>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row>
    <row r="302" spans="1:31" s="30" customFormat="1" ht="15" customHeight="1" hidden="1">
      <c r="A302" s="5"/>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row>
    <row r="303" spans="1:31" s="30" customFormat="1" ht="15" customHeight="1" hidden="1">
      <c r="A303" s="5"/>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row>
    <row r="304" spans="1:31" s="30" customFormat="1" ht="15" customHeight="1" hidden="1">
      <c r="A304" s="5"/>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row>
    <row r="305" spans="1:31" s="30" customFormat="1" ht="15" customHeight="1" hidden="1">
      <c r="A305" s="5"/>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row>
    <row r="306" spans="1:31" s="30" customFormat="1" ht="15" customHeight="1" hidden="1">
      <c r="A306" s="5"/>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row>
    <row r="307" spans="1:31" s="30" customFormat="1" ht="15" customHeight="1" hidden="1">
      <c r="A307" s="5"/>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row>
    <row r="308" spans="1:31" s="30" customFormat="1" ht="15" customHeight="1" hidden="1">
      <c r="A308" s="5"/>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row>
    <row r="309" spans="1:31" s="30" customFormat="1" ht="15" customHeight="1" hidden="1">
      <c r="A309" s="5"/>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row>
    <row r="310" spans="1:31" s="30" customFormat="1" ht="15" customHeight="1" hidden="1">
      <c r="A310" s="5"/>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row>
    <row r="311" spans="1:31" s="30" customFormat="1" ht="15" customHeight="1" hidden="1">
      <c r="A311" s="5"/>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row>
    <row r="312" spans="1:31" s="30" customFormat="1" ht="15" customHeight="1" hidden="1">
      <c r="A312" s="5"/>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row>
    <row r="313" spans="1:31" s="30" customFormat="1" ht="15" customHeight="1" hidden="1">
      <c r="A313" s="5"/>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row>
    <row r="314" spans="1:31" s="30" customFormat="1" ht="15" customHeight="1" hidden="1">
      <c r="A314" s="5"/>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row>
    <row r="315" spans="1:31" s="30" customFormat="1" ht="15" customHeight="1" hidden="1">
      <c r="A315" s="5"/>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row>
    <row r="316" spans="1:31" s="30" customFormat="1" ht="15" customHeight="1" hidden="1">
      <c r="A316" s="5"/>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row>
    <row r="317" spans="1:31" s="30" customFormat="1" ht="15" customHeight="1" hidden="1">
      <c r="A317" s="5"/>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row>
    <row r="318" spans="1:31" s="30" customFormat="1" ht="15" customHeight="1" hidden="1">
      <c r="A318" s="5"/>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row>
    <row r="319" spans="1:31" s="30" customFormat="1" ht="15" customHeight="1" hidden="1">
      <c r="A319" s="5"/>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row>
    <row r="320" spans="1:31" s="30" customFormat="1" ht="15" customHeight="1" hidden="1">
      <c r="A320" s="5"/>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row>
    <row r="321" spans="1:31" s="30" customFormat="1" ht="15" customHeight="1" hidden="1">
      <c r="A321" s="5"/>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row>
    <row r="322" spans="1:31" s="30" customFormat="1" ht="15" customHeight="1" hidden="1">
      <c r="A322" s="5"/>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row>
    <row r="323" spans="1:31" s="30" customFormat="1" ht="15" customHeight="1" hidden="1">
      <c r="A323" s="5"/>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row>
    <row r="324" spans="1:31" s="30" customFormat="1" ht="15" customHeight="1" hidden="1">
      <c r="A324" s="5"/>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row>
    <row r="325" spans="1:31" s="30" customFormat="1" ht="15" customHeight="1" hidden="1">
      <c r="A325" s="5"/>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row>
    <row r="326" spans="1:31" s="30" customFormat="1" ht="15" customHeight="1" hidden="1">
      <c r="A326" s="5"/>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row>
    <row r="327" spans="1:31" s="30" customFormat="1" ht="15" customHeight="1" hidden="1">
      <c r="A327" s="5"/>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row>
    <row r="328" spans="1:31" s="30" customFormat="1" ht="15" customHeight="1" hidden="1">
      <c r="A328" s="5"/>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row>
    <row r="329" spans="1:31" s="30" customFormat="1" ht="15" customHeight="1" hidden="1">
      <c r="A329" s="5"/>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row>
    <row r="330" spans="1:31" s="30" customFormat="1" ht="15" customHeight="1" hidden="1">
      <c r="A330" s="5"/>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row>
    <row r="331" spans="1:31" s="30" customFormat="1" ht="15" customHeight="1" hidden="1">
      <c r="A331" s="5"/>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row>
    <row r="332" spans="1:31" s="30" customFormat="1" ht="15" customHeight="1" hidden="1">
      <c r="A332" s="5"/>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row>
    <row r="333" spans="1:31" s="30" customFormat="1" ht="15" customHeight="1" hidden="1">
      <c r="A333" s="5"/>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row>
    <row r="334" spans="1:31" s="30" customFormat="1" ht="15" customHeight="1" hidden="1">
      <c r="A334" s="5"/>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row>
    <row r="335" spans="1:31" s="30" customFormat="1" ht="15" customHeight="1" hidden="1">
      <c r="A335" s="5"/>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row>
    <row r="336" spans="1:31" s="30" customFormat="1" ht="15" customHeight="1" hidden="1">
      <c r="A336" s="5"/>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row>
    <row r="337" spans="1:31" s="30" customFormat="1" ht="15" customHeight="1" hidden="1">
      <c r="A337" s="5"/>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row>
    <row r="338" spans="1:31" s="30" customFormat="1" ht="15" customHeight="1" hidden="1">
      <c r="A338" s="5"/>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row>
    <row r="339" spans="1:31" s="30" customFormat="1" ht="15" customHeight="1" hidden="1">
      <c r="A339" s="5"/>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row>
    <row r="340" spans="1:31" s="30" customFormat="1" ht="15" customHeight="1" hidden="1">
      <c r="A340" s="5"/>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row>
    <row r="341" spans="1:31" s="30" customFormat="1" ht="15" customHeight="1" hidden="1">
      <c r="A341" s="5"/>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row>
    <row r="342" spans="1:31" s="30" customFormat="1" ht="15" customHeight="1" hidden="1">
      <c r="A342" s="5"/>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row>
    <row r="343" spans="1:31" s="30" customFormat="1" ht="15" customHeight="1" hidden="1">
      <c r="A343" s="5"/>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row>
    <row r="344" spans="1:31" s="30" customFormat="1" ht="15" customHeight="1" hidden="1">
      <c r="A344" s="5"/>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row>
    <row r="345" spans="1:31" s="30" customFormat="1" ht="15" customHeight="1" hidden="1">
      <c r="A345" s="5"/>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row>
    <row r="346" spans="1:31" s="30" customFormat="1" ht="15" customHeight="1" hidden="1">
      <c r="A346" s="5"/>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row>
    <row r="347" spans="1:31" s="30" customFormat="1" ht="15" customHeight="1" hidden="1">
      <c r="A347" s="5"/>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row>
    <row r="348" spans="1:31" s="30" customFormat="1" ht="15" customHeight="1" hidden="1">
      <c r="A348" s="5"/>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row>
    <row r="349" spans="1:31" s="30" customFormat="1" ht="15" customHeight="1" hidden="1">
      <c r="A349" s="5"/>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row>
    <row r="350" spans="1:31" s="30" customFormat="1" ht="15" customHeight="1" hidden="1">
      <c r="A350" s="5"/>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row>
    <row r="351" spans="1:31" s="30" customFormat="1" ht="15" customHeight="1" hidden="1">
      <c r="A351" s="5"/>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row>
    <row r="352" spans="1:31" s="30" customFormat="1" ht="15" customHeight="1" hidden="1">
      <c r="A352" s="5"/>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row>
    <row r="353" spans="1:31" s="30" customFormat="1" ht="15" customHeight="1" hidden="1">
      <c r="A353" s="5"/>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row>
    <row r="354" spans="1:31" s="30" customFormat="1" ht="15" customHeight="1" hidden="1">
      <c r="A354" s="5"/>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row>
    <row r="355" spans="1:31" s="30" customFormat="1" ht="15" customHeight="1" hidden="1">
      <c r="A355" s="5"/>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row>
    <row r="356" spans="1:31" s="30" customFormat="1" ht="15" customHeight="1" hidden="1">
      <c r="A356" s="5"/>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row>
    <row r="357" spans="1:31" s="30" customFormat="1" ht="15" customHeight="1" hidden="1">
      <c r="A357" s="5"/>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row>
    <row r="358" spans="1:31" s="30" customFormat="1" ht="15" customHeight="1" hidden="1">
      <c r="A358" s="5"/>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row>
    <row r="359" spans="1:31" s="30" customFormat="1" ht="15" customHeight="1" hidden="1">
      <c r="A359" s="5"/>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row>
    <row r="360" spans="1:31" s="30" customFormat="1" ht="15" customHeight="1" hidden="1">
      <c r="A360" s="5"/>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row>
    <row r="361" spans="1:31" s="30" customFormat="1" ht="15" customHeight="1" hidden="1">
      <c r="A361" s="5"/>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row>
    <row r="362" spans="1:31" s="30" customFormat="1" ht="15" customHeight="1" hidden="1">
      <c r="A362" s="5"/>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row>
    <row r="363" spans="1:31" s="30" customFormat="1" ht="15" customHeight="1" hidden="1">
      <c r="A363" s="5"/>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row>
    <row r="364" spans="1:31" s="30" customFormat="1" ht="15" customHeight="1" hidden="1">
      <c r="A364" s="5"/>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row>
    <row r="365" spans="1:31" s="30" customFormat="1" ht="15" customHeight="1" hidden="1">
      <c r="A365" s="5"/>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row>
    <row r="366" spans="1:31" s="30" customFormat="1" ht="15" customHeight="1" hidden="1">
      <c r="A366" s="5"/>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row>
    <row r="367" spans="1:31" s="30" customFormat="1" ht="15" customHeight="1" hidden="1">
      <c r="A367" s="5"/>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row>
    <row r="368" spans="1:31" s="30" customFormat="1" ht="15" customHeight="1" hidden="1">
      <c r="A368" s="5"/>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row>
    <row r="369" spans="1:31" s="30" customFormat="1" ht="15" customHeight="1" hidden="1">
      <c r="A369" s="5"/>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row>
    <row r="370" spans="1:31" s="30" customFormat="1" ht="15" customHeight="1" hidden="1">
      <c r="A370" s="5"/>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row>
    <row r="371" spans="1:31" s="30" customFormat="1" ht="15" customHeight="1" hidden="1">
      <c r="A371" s="5"/>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row>
    <row r="372" spans="1:31" s="30" customFormat="1" ht="15" customHeight="1" hidden="1">
      <c r="A372" s="5"/>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row>
    <row r="373" spans="1:31" s="30" customFormat="1" ht="15" customHeight="1" hidden="1">
      <c r="A373" s="5"/>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row>
    <row r="374" spans="1:31" s="30" customFormat="1" ht="15" customHeight="1" hidden="1">
      <c r="A374" s="5"/>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row>
    <row r="375" spans="1:31" s="30" customFormat="1" ht="15" customHeight="1" hidden="1">
      <c r="A375" s="5"/>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row>
    <row r="376" spans="1:31" s="30" customFormat="1" ht="15" customHeight="1" hidden="1">
      <c r="A376" s="5"/>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row>
    <row r="377" spans="1:31" s="30" customFormat="1" ht="15" customHeight="1" hidden="1">
      <c r="A377" s="5"/>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row>
    <row r="378" spans="1:31" s="30" customFormat="1" ht="15" customHeight="1" hidden="1">
      <c r="A378" s="5"/>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row>
    <row r="379" spans="1:31" s="30" customFormat="1" ht="15" customHeight="1" hidden="1">
      <c r="A379" s="5"/>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row>
    <row r="380" spans="1:31" s="30" customFormat="1" ht="15" customHeight="1" hidden="1">
      <c r="A380" s="5"/>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row>
    <row r="381" spans="1:31" s="30" customFormat="1" ht="15" customHeight="1" hidden="1">
      <c r="A381" s="5"/>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row>
    <row r="382" spans="1:31" s="30" customFormat="1" ht="15" customHeight="1" hidden="1">
      <c r="A382" s="5"/>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row>
    <row r="383" spans="1:31" s="30" customFormat="1" ht="15" customHeight="1" hidden="1">
      <c r="A383" s="5"/>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row>
    <row r="384" spans="1:31" s="30" customFormat="1" ht="15" customHeight="1" hidden="1">
      <c r="A384" s="5"/>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row>
    <row r="385" spans="1:31" s="30" customFormat="1" ht="15" customHeight="1" hidden="1">
      <c r="A385" s="5"/>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row>
    <row r="386" spans="1:31" s="30" customFormat="1" ht="15" customHeight="1" hidden="1">
      <c r="A386" s="5"/>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row>
    <row r="387" spans="1:31" s="30" customFormat="1" ht="15" customHeight="1" hidden="1">
      <c r="A387" s="5"/>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row>
    <row r="388" spans="1:31" s="30" customFormat="1" ht="15" customHeight="1" hidden="1">
      <c r="A388" s="5"/>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row>
    <row r="389" spans="1:31" s="30" customFormat="1" ht="15" customHeight="1" hidden="1">
      <c r="A389" s="5"/>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row>
    <row r="390" spans="1:31" s="30" customFormat="1" ht="15" customHeight="1" hidden="1">
      <c r="A390" s="5"/>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row>
    <row r="391" spans="1:31" s="30" customFormat="1" ht="15" customHeight="1" hidden="1">
      <c r="A391" s="5"/>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row>
    <row r="392" spans="1:31" s="30" customFormat="1" ht="15" customHeight="1" hidden="1">
      <c r="A392" s="5"/>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row>
    <row r="393" spans="1:31" s="30" customFormat="1" ht="15" customHeight="1" hidden="1">
      <c r="A393" s="5"/>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row>
    <row r="394" spans="1:31" s="30" customFormat="1" ht="15" customHeight="1" hidden="1">
      <c r="A394" s="5"/>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row>
    <row r="395" spans="1:31" s="30" customFormat="1" ht="15" customHeight="1" hidden="1">
      <c r="A395" s="5"/>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row>
    <row r="396" spans="1:31" s="30" customFormat="1" ht="15" customHeight="1" hidden="1">
      <c r="A396" s="5"/>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row>
    <row r="397" spans="1:31" s="30" customFormat="1" ht="15" customHeight="1" hidden="1">
      <c r="A397" s="5"/>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row>
    <row r="398" spans="1:31" s="30" customFormat="1" ht="15" customHeight="1" hidden="1">
      <c r="A398" s="5"/>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row>
    <row r="399" spans="1:31" s="30" customFormat="1" ht="15" customHeight="1" hidden="1">
      <c r="A399" s="5"/>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row>
    <row r="400" spans="1:31" s="30" customFormat="1" ht="15" customHeight="1" hidden="1">
      <c r="A400" s="5"/>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row>
    <row r="401" spans="1:31" s="30" customFormat="1" ht="15" customHeight="1" hidden="1">
      <c r="A401" s="5"/>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row>
    <row r="402" spans="1:31" s="30" customFormat="1" ht="15" customHeight="1" hidden="1">
      <c r="A402" s="5"/>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row>
    <row r="403" spans="1:31" s="30" customFormat="1" ht="15" customHeight="1" hidden="1">
      <c r="A403" s="5"/>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row>
    <row r="404" spans="1:31" s="30" customFormat="1" ht="15" customHeight="1" hidden="1">
      <c r="A404" s="5"/>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row>
    <row r="405" spans="1:31" s="30" customFormat="1" ht="15" customHeight="1" hidden="1">
      <c r="A405" s="5"/>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row>
    <row r="406" spans="1:31" s="30" customFormat="1" ht="15" customHeight="1" hidden="1">
      <c r="A406" s="5"/>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row>
    <row r="407" spans="1:31" s="30" customFormat="1" ht="15" customHeight="1" hidden="1">
      <c r="A407" s="5"/>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row>
    <row r="408" spans="1:31" s="30" customFormat="1" ht="15" customHeight="1" hidden="1">
      <c r="A408" s="5"/>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row>
    <row r="409" spans="1:31" s="30" customFormat="1" ht="15" customHeight="1" hidden="1">
      <c r="A409" s="5"/>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row>
    <row r="410" spans="1:31" s="30" customFormat="1" ht="15" customHeight="1" hidden="1">
      <c r="A410" s="5"/>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row>
    <row r="411" spans="1:31" s="30" customFormat="1" ht="15" customHeight="1" hidden="1">
      <c r="A411" s="5"/>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row>
    <row r="412" spans="1:31" s="30" customFormat="1" ht="15" customHeight="1" hidden="1">
      <c r="A412" s="5"/>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row>
    <row r="413" spans="1:31" s="30" customFormat="1" ht="15" customHeight="1" hidden="1">
      <c r="A413" s="5"/>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row>
    <row r="414" spans="1:31" s="30" customFormat="1" ht="15" customHeight="1" hidden="1">
      <c r="A414" s="5"/>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row>
    <row r="415" spans="1:31" s="30" customFormat="1" ht="15" customHeight="1" hidden="1">
      <c r="A415" s="5"/>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row>
    <row r="416" spans="1:31" s="30" customFormat="1" ht="15" customHeight="1" hidden="1">
      <c r="A416" s="5"/>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row>
    <row r="417" spans="1:31" s="30" customFormat="1" ht="15" customHeight="1" hidden="1">
      <c r="A417" s="5"/>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row>
    <row r="418" spans="1:31" s="30" customFormat="1" ht="15" customHeight="1" hidden="1">
      <c r="A418" s="5"/>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row>
    <row r="419" spans="1:31" s="30" customFormat="1" ht="15" customHeight="1" hidden="1">
      <c r="A419" s="5"/>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row>
    <row r="420" spans="1:31" s="30" customFormat="1" ht="15" customHeight="1" hidden="1">
      <c r="A420" s="5"/>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row>
    <row r="421" spans="1:31" s="30" customFormat="1" ht="15" customHeight="1" hidden="1">
      <c r="A421" s="5"/>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row>
    <row r="422" spans="1:31" s="30" customFormat="1" ht="15" customHeight="1" hidden="1">
      <c r="A422" s="5"/>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row>
    <row r="423" spans="1:31" s="30" customFormat="1" ht="15" customHeight="1" hidden="1">
      <c r="A423" s="5"/>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row>
    <row r="424" spans="1:31" s="30" customFormat="1" ht="15" customHeight="1" hidden="1">
      <c r="A424" s="5"/>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row>
    <row r="425" spans="1:31" s="30" customFormat="1" ht="15" customHeight="1" hidden="1">
      <c r="A425" s="5"/>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row>
    <row r="426" spans="1:31" s="30" customFormat="1" ht="15" customHeight="1" hidden="1">
      <c r="A426" s="5"/>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row>
    <row r="427" spans="1:31" s="30" customFormat="1" ht="15" customHeight="1" hidden="1">
      <c r="A427" s="5"/>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row>
    <row r="428" spans="1:31" s="30" customFormat="1" ht="15" customHeight="1" hidden="1">
      <c r="A428" s="5"/>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row>
    <row r="429" spans="1:31" s="30" customFormat="1" ht="15" customHeight="1" hidden="1">
      <c r="A429" s="5"/>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row>
    <row r="430" spans="1:31" s="30" customFormat="1" ht="15" customHeight="1" hidden="1">
      <c r="A430" s="5"/>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row>
    <row r="431" spans="1:31" s="30" customFormat="1" ht="15" customHeight="1" hidden="1">
      <c r="A431" s="5"/>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row>
    <row r="432" spans="1:31" s="30" customFormat="1" ht="15" customHeight="1" hidden="1">
      <c r="A432" s="5"/>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row>
    <row r="433" spans="1:31" s="30" customFormat="1" ht="15" customHeight="1" hidden="1">
      <c r="A433" s="5"/>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row>
    <row r="434" spans="1:31" s="30" customFormat="1" ht="15" customHeight="1" hidden="1">
      <c r="A434" s="5"/>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row>
    <row r="435" spans="1:31" s="30" customFormat="1" ht="15" customHeight="1" hidden="1">
      <c r="A435" s="5"/>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row>
    <row r="436" spans="1:31" s="30" customFormat="1" ht="15" customHeight="1" hidden="1">
      <c r="A436" s="5"/>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row>
    <row r="437" spans="1:31" s="30" customFormat="1" ht="15" customHeight="1" hidden="1">
      <c r="A437" s="5"/>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row>
    <row r="438" spans="1:31" s="30" customFormat="1" ht="15" customHeight="1" hidden="1">
      <c r="A438" s="5"/>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row>
    <row r="439" spans="1:31" s="30" customFormat="1" ht="15" customHeight="1" hidden="1">
      <c r="A439" s="5"/>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row>
    <row r="440" spans="1:31" s="30" customFormat="1" ht="15" customHeight="1" hidden="1">
      <c r="A440" s="5"/>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row>
    <row r="441" spans="1:31" s="30" customFormat="1" ht="15" customHeight="1" hidden="1">
      <c r="A441" s="5"/>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row>
    <row r="442" spans="1:31" s="30" customFormat="1" ht="15" customHeight="1" hidden="1">
      <c r="A442" s="5"/>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row>
    <row r="443" spans="1:31" s="30" customFormat="1" ht="15" customHeight="1" hidden="1">
      <c r="A443" s="5"/>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row>
    <row r="444" spans="1:31" s="30" customFormat="1" ht="15" customHeight="1" hidden="1">
      <c r="A444" s="5"/>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row>
    <row r="445" spans="1:31" s="30" customFormat="1" ht="15" customHeight="1" hidden="1">
      <c r="A445" s="5"/>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row>
    <row r="446" spans="1:31" s="30" customFormat="1" ht="15" customHeight="1" hidden="1">
      <c r="A446" s="5"/>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row>
    <row r="447" spans="1:31" s="30" customFormat="1" ht="15" customHeight="1" hidden="1">
      <c r="A447" s="5"/>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row>
    <row r="448" spans="1:31" s="30" customFormat="1" ht="15" customHeight="1" hidden="1">
      <c r="A448" s="5"/>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row>
    <row r="449" spans="1:31" s="30" customFormat="1" ht="15" customHeight="1" hidden="1">
      <c r="A449" s="5"/>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row>
    <row r="450" spans="1:31" s="30" customFormat="1" ht="15" customHeight="1" hidden="1">
      <c r="A450" s="5"/>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row>
    <row r="451" spans="1:31" s="30" customFormat="1" ht="15" customHeight="1" hidden="1">
      <c r="A451" s="5"/>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row>
    <row r="452" spans="1:31" s="30" customFormat="1" ht="15" customHeight="1" hidden="1">
      <c r="A452" s="5"/>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row>
    <row r="453" spans="1:31" s="30" customFormat="1" ht="15" customHeight="1" hidden="1">
      <c r="A453" s="5"/>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row>
    <row r="454" spans="1:31" s="30" customFormat="1" ht="15" customHeight="1" hidden="1">
      <c r="A454" s="5"/>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row>
    <row r="455" spans="1:31" s="30" customFormat="1" ht="15" customHeight="1" hidden="1">
      <c r="A455" s="5"/>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row>
    <row r="456" spans="1:31" s="30" customFormat="1" ht="15" customHeight="1" hidden="1">
      <c r="A456" s="5"/>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row>
    <row r="457" spans="1:31" s="30" customFormat="1" ht="15" customHeight="1" hidden="1">
      <c r="A457" s="5"/>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row>
    <row r="458" spans="1:31" s="30" customFormat="1" ht="15" customHeight="1" hidden="1">
      <c r="A458" s="5"/>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row>
    <row r="459" spans="1:31" s="30" customFormat="1" ht="15" customHeight="1" hidden="1">
      <c r="A459" s="5"/>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row>
    <row r="460" spans="1:31" s="30" customFormat="1" ht="15" customHeight="1" hidden="1">
      <c r="A460" s="5"/>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row>
    <row r="461" spans="1:31" s="30" customFormat="1" ht="15" customHeight="1" hidden="1">
      <c r="A461" s="5"/>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row>
    <row r="462" spans="1:31" s="30" customFormat="1" ht="15" customHeight="1" hidden="1">
      <c r="A462" s="5"/>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row>
    <row r="463" spans="1:31" s="30" customFormat="1" ht="15" customHeight="1" hidden="1">
      <c r="A463" s="5"/>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row>
    <row r="464" spans="1:31" s="30" customFormat="1" ht="15" customHeight="1" hidden="1">
      <c r="A464" s="5"/>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row>
    <row r="465" spans="1:31" s="30" customFormat="1" ht="15" customHeight="1" hidden="1">
      <c r="A465" s="5"/>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row>
    <row r="466" spans="1:31" s="30" customFormat="1" ht="15" customHeight="1" hidden="1">
      <c r="A466" s="5"/>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row>
    <row r="467" spans="1:31" s="30" customFormat="1" ht="15" customHeight="1" hidden="1">
      <c r="A467" s="5"/>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row>
    <row r="468" spans="1:31" s="30" customFormat="1" ht="15" customHeight="1" hidden="1">
      <c r="A468" s="5"/>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row>
    <row r="469" spans="1:31" s="30" customFormat="1" ht="15" customHeight="1" hidden="1">
      <c r="A469" s="5"/>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row>
    <row r="470" spans="1:31" s="30" customFormat="1" ht="15" customHeight="1" hidden="1">
      <c r="A470" s="5"/>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row>
    <row r="471" spans="1:31" s="30" customFormat="1" ht="15" customHeight="1" hidden="1">
      <c r="A471" s="5"/>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row>
  </sheetData>
  <sheetProtection sheet="1" objects="1" scenarios="1"/>
  <mergeCells count="4">
    <mergeCell ref="B44:D44"/>
    <mergeCell ref="B45:D45"/>
    <mergeCell ref="A53:A54"/>
    <mergeCell ref="C2:G2"/>
  </mergeCells>
  <printOptions/>
  <pageMargins left="0.5" right="0.5" top="1" bottom="1" header="0.5" footer="0.5"/>
  <pageSetup fitToWidth="0" fitToHeight="1" horizontalDpi="600" verticalDpi="600" orientation="landscape" scale="57" r:id="rId1"/>
  <headerFooter alignWithMargins="0">
    <oddHeader>&amp;L&amp;F&amp;R&amp;A</oddHeader>
    <oddFooter>&amp;LPage &amp;P of &amp;N&amp;RPrinted &amp;D</oddFooter>
  </headerFooter>
  <colBreaks count="2" manualBreakCount="2">
    <brk id="10" max="53" man="1"/>
    <brk id="19" max="53" man="1"/>
  </colBreaks>
</worksheet>
</file>

<file path=xl/worksheets/sheet9.xml><?xml version="1.0" encoding="utf-8"?>
<worksheet xmlns="http://schemas.openxmlformats.org/spreadsheetml/2006/main" xmlns:r="http://schemas.openxmlformats.org/officeDocument/2006/relationships">
  <sheetPr codeName="Sheet9"/>
  <dimension ref="A1:G40"/>
  <sheetViews>
    <sheetView showGridLines="0" showRowColHeaders="0" zoomScale="80" zoomScaleNormal="80" workbookViewId="0" topLeftCell="A1">
      <selection activeCell="A1" sqref="A1"/>
    </sheetView>
  </sheetViews>
  <sheetFormatPr defaultColWidth="9.140625" defaultRowHeight="15" customHeight="1" zeroHeight="1"/>
  <cols>
    <col min="1" max="1" width="50.7109375" style="49" customWidth="1"/>
    <col min="2" max="3" width="16.28125" style="49" customWidth="1"/>
    <col min="4" max="4" width="10.7109375" style="49" customWidth="1"/>
    <col min="5" max="5" width="50.7109375" style="46" hidden="1" customWidth="1"/>
    <col min="6" max="16384" width="15.7109375" style="46" hidden="1" customWidth="1"/>
  </cols>
  <sheetData>
    <row r="1" spans="1:5" s="57" customFormat="1" ht="30" customHeight="1">
      <c r="A1" s="313" t="s">
        <v>174</v>
      </c>
      <c r="B1" s="314"/>
      <c r="C1" s="314"/>
      <c r="D1" s="314"/>
      <c r="E1" s="56"/>
    </row>
    <row r="2" spans="1:5" s="57" customFormat="1" ht="30" customHeight="1">
      <c r="A2" s="480" t="s">
        <v>417</v>
      </c>
      <c r="B2" s="480"/>
      <c r="C2" s="480"/>
      <c r="D2" s="480"/>
      <c r="E2" s="56"/>
    </row>
    <row r="3" spans="1:4" s="58" customFormat="1" ht="15" customHeight="1">
      <c r="A3" s="315"/>
      <c r="B3" s="316"/>
      <c r="C3" s="317"/>
      <c r="D3" s="318"/>
    </row>
    <row r="4" spans="1:4" ht="15" customHeight="1">
      <c r="A4" s="464" t="s">
        <v>144</v>
      </c>
      <c r="B4" s="467" t="s">
        <v>30</v>
      </c>
      <c r="C4" s="470" t="s">
        <v>241</v>
      </c>
      <c r="D4" s="319"/>
    </row>
    <row r="5" spans="1:4" ht="15" customHeight="1">
      <c r="A5" s="465"/>
      <c r="B5" s="468"/>
      <c r="C5" s="471"/>
      <c r="D5" s="186"/>
    </row>
    <row r="6" spans="1:7" ht="15" customHeight="1">
      <c r="A6" s="466"/>
      <c r="B6" s="469"/>
      <c r="C6" s="472"/>
      <c r="D6" s="319"/>
      <c r="G6" s="51"/>
    </row>
    <row r="7" spans="1:4" ht="15" customHeight="1">
      <c r="A7" s="320" t="s">
        <v>3</v>
      </c>
      <c r="B7" s="321">
        <f>'Financing Sources'!B57</f>
        <v>0</v>
      </c>
      <c r="C7" s="333" t="str">
        <f>'Financing Sources'!B9</f>
        <v>Enter Source</v>
      </c>
      <c r="D7" s="186"/>
    </row>
    <row r="8" spans="1:4" ht="15" customHeight="1">
      <c r="A8" s="320" t="s">
        <v>145</v>
      </c>
      <c r="B8" s="321">
        <f>'Financing Sources'!B58</f>
        <v>0</v>
      </c>
      <c r="C8" s="333" t="str">
        <f>'Financing Sources'!B13</f>
        <v>Enter Source</v>
      </c>
      <c r="D8" s="186"/>
    </row>
    <row r="9" spans="1:4" ht="15" customHeight="1">
      <c r="A9" s="320" t="s">
        <v>257</v>
      </c>
      <c r="B9" s="321">
        <f>'Financing Sources'!B59</f>
        <v>0</v>
      </c>
      <c r="C9" s="333" t="str">
        <f>'Financing Sources'!B19</f>
        <v>Enter Source</v>
      </c>
      <c r="D9" s="186"/>
    </row>
    <row r="10" spans="1:4" ht="15" customHeight="1">
      <c r="A10" s="320" t="s">
        <v>260</v>
      </c>
      <c r="B10" s="321">
        <f>'Financing Sources'!B60</f>
        <v>0</v>
      </c>
      <c r="C10" s="333" t="str">
        <f>'Financing Sources'!B24</f>
        <v>Enter Source</v>
      </c>
      <c r="D10" s="186"/>
    </row>
    <row r="11" spans="1:4" ht="15" customHeight="1">
      <c r="A11" s="320" t="s">
        <v>146</v>
      </c>
      <c r="B11" s="321">
        <f>'Financing Sources'!B61</f>
        <v>0</v>
      </c>
      <c r="C11" s="334" t="s">
        <v>197</v>
      </c>
      <c r="D11" s="186"/>
    </row>
    <row r="12" spans="1:4" ht="15" customHeight="1">
      <c r="A12" s="320" t="s">
        <v>173</v>
      </c>
      <c r="B12" s="321">
        <f>'Financing Sources'!B62</f>
        <v>0</v>
      </c>
      <c r="C12" s="334" t="s">
        <v>198</v>
      </c>
      <c r="D12" s="186"/>
    </row>
    <row r="13" spans="1:4" ht="15">
      <c r="A13" s="320" t="s">
        <v>253</v>
      </c>
      <c r="B13" s="321">
        <f>'Financing Sources'!B63</f>
        <v>0</v>
      </c>
      <c r="C13" s="333" t="str">
        <f>'Financing Sources'!B35</f>
        <v>Enter Source</v>
      </c>
      <c r="D13" s="186"/>
    </row>
    <row r="14" spans="1:4" ht="15">
      <c r="A14" s="320" t="s">
        <v>255</v>
      </c>
      <c r="B14" s="321">
        <f>'Financing Sources'!B64</f>
        <v>0</v>
      </c>
      <c r="C14" s="333" t="str">
        <f>'Financing Sources'!B37</f>
        <v>Enter Source</v>
      </c>
      <c r="D14" s="186"/>
    </row>
    <row r="15" spans="1:4" ht="15" customHeight="1">
      <c r="A15" s="320" t="s">
        <v>17</v>
      </c>
      <c r="B15" s="321">
        <f>'Financing Sources'!B65</f>
        <v>0</v>
      </c>
      <c r="C15" s="333" t="str">
        <f>'Financing Sources'!B39</f>
        <v>Enter Source</v>
      </c>
      <c r="D15" s="186"/>
    </row>
    <row r="16" spans="1:4" ht="15" customHeight="1">
      <c r="A16" s="322" t="str">
        <f>'Custom Loans'!B5</f>
        <v>Custom Loan 1</v>
      </c>
      <c r="B16" s="321">
        <f>'Financing Sources'!B66</f>
        <v>0</v>
      </c>
      <c r="C16" s="333" t="str">
        <f>'Financing Sources'!D66</f>
        <v>Enter Source</v>
      </c>
      <c r="D16" s="186"/>
    </row>
    <row r="17" spans="1:4" ht="15" customHeight="1">
      <c r="A17" s="322" t="str">
        <f>'Custom Loans'!B15</f>
        <v>Custom Loan 2</v>
      </c>
      <c r="B17" s="321">
        <f>'Financing Sources'!B67</f>
        <v>0</v>
      </c>
      <c r="C17" s="333" t="str">
        <f>'Financing Sources'!D67</f>
        <v>Enter Source</v>
      </c>
      <c r="D17" s="186"/>
    </row>
    <row r="18" spans="1:4" s="51" customFormat="1" ht="15" customHeight="1">
      <c r="A18" s="323" t="s">
        <v>5</v>
      </c>
      <c r="B18" s="324">
        <f>'Financing Sources'!B68</f>
        <v>0</v>
      </c>
      <c r="C18" s="325"/>
      <c r="D18" s="319"/>
    </row>
    <row r="19" spans="1:4" ht="15" customHeight="1">
      <c r="A19" s="326"/>
      <c r="B19" s="327"/>
      <c r="C19" s="328"/>
      <c r="D19" s="319"/>
    </row>
    <row r="20" spans="1:4" ht="15" customHeight="1">
      <c r="A20" s="464" t="s">
        <v>386</v>
      </c>
      <c r="B20" s="467" t="s">
        <v>30</v>
      </c>
      <c r="C20" s="319"/>
      <c r="D20" s="186"/>
    </row>
    <row r="21" spans="1:4" ht="15" customHeight="1">
      <c r="A21" s="465"/>
      <c r="B21" s="468"/>
      <c r="C21" s="186"/>
      <c r="D21" s="186"/>
    </row>
    <row r="22" spans="1:6" ht="15" customHeight="1">
      <c r="A22" s="466"/>
      <c r="B22" s="469"/>
      <c r="C22" s="319"/>
      <c r="D22" s="186"/>
      <c r="F22" s="51"/>
    </row>
    <row r="23" spans="1:4" ht="15" customHeight="1">
      <c r="A23" s="320" t="s">
        <v>141</v>
      </c>
      <c r="B23" s="321">
        <f>SUM('Development Costs'!B5:B7)</f>
        <v>0</v>
      </c>
      <c r="C23" s="186"/>
      <c r="D23" s="319"/>
    </row>
    <row r="24" spans="1:4" ht="15" customHeight="1">
      <c r="A24" s="320" t="s">
        <v>289</v>
      </c>
      <c r="B24" s="321">
        <f>SUM('Development Costs'!B9:B12)</f>
        <v>0</v>
      </c>
      <c r="C24" s="186"/>
      <c r="D24" s="319"/>
    </row>
    <row r="25" spans="1:4" ht="15" customHeight="1">
      <c r="A25" s="320" t="s">
        <v>409</v>
      </c>
      <c r="B25" s="321">
        <f>SUM('Development Costs'!B14:B22)</f>
        <v>0</v>
      </c>
      <c r="C25" s="186"/>
      <c r="D25" s="319"/>
    </row>
    <row r="26" spans="1:4" ht="15" customHeight="1">
      <c r="A26" s="320" t="s">
        <v>140</v>
      </c>
      <c r="B26" s="321">
        <f>SUM('Development Costs'!B24:B27)</f>
        <v>0</v>
      </c>
      <c r="C26" s="186"/>
      <c r="D26" s="319"/>
    </row>
    <row r="27" spans="1:4" ht="15" customHeight="1">
      <c r="A27" s="320" t="s">
        <v>139</v>
      </c>
      <c r="B27" s="321">
        <f>SUM('Development Costs'!B29:B40)</f>
        <v>0</v>
      </c>
      <c r="C27" s="186"/>
      <c r="D27" s="319"/>
    </row>
    <row r="28" spans="1:4" ht="15" customHeight="1">
      <c r="A28" s="320" t="s">
        <v>239</v>
      </c>
      <c r="B28" s="321">
        <f>SUM('Development Costs'!B42:B46,'Development Costs'!B81)</f>
        <v>0</v>
      </c>
      <c r="C28" s="186"/>
      <c r="D28" s="319"/>
    </row>
    <row r="29" spans="1:4" ht="15" customHeight="1">
      <c r="A29" s="320" t="s">
        <v>138</v>
      </c>
      <c r="B29" s="321">
        <f>SUM('Development Costs'!B48:B54,'Financing Sources'!B14*'Financing Sources'!B12,'Financing Sources'!B52*'Financing Sources'!B6)</f>
        <v>0</v>
      </c>
      <c r="C29" s="186"/>
      <c r="D29" s="319"/>
    </row>
    <row r="30" spans="1:4" ht="15" customHeight="1">
      <c r="A30" s="320" t="s">
        <v>137</v>
      </c>
      <c r="B30" s="321">
        <f>'Development Costs'!B55</f>
        <v>0</v>
      </c>
      <c r="C30" s="186"/>
      <c r="D30" s="319"/>
    </row>
    <row r="31" spans="1:4" ht="15" customHeight="1">
      <c r="A31" s="320" t="s">
        <v>136</v>
      </c>
      <c r="B31" s="321">
        <f>SUM('Development Costs'!B57:B60)</f>
        <v>0</v>
      </c>
      <c r="C31" s="186"/>
      <c r="D31" s="319"/>
    </row>
    <row r="32" spans="1:4" ht="15" customHeight="1">
      <c r="A32" s="320" t="s">
        <v>210</v>
      </c>
      <c r="B32" s="321">
        <f>'Development Costs'!B61</f>
        <v>0</v>
      </c>
      <c r="C32" s="186"/>
      <c r="D32" s="319"/>
    </row>
    <row r="33" spans="1:4" ht="15" customHeight="1">
      <c r="A33" s="320" t="s">
        <v>413</v>
      </c>
      <c r="B33" s="321">
        <f>SUM('Development Costs'!B63:B67)</f>
        <v>0</v>
      </c>
      <c r="C33" s="186"/>
      <c r="D33" s="319"/>
    </row>
    <row r="34" spans="1:4" ht="15" customHeight="1">
      <c r="A34" s="320" t="s">
        <v>288</v>
      </c>
      <c r="B34" s="321">
        <f>SUM('Development Costs'!B69:B74)</f>
        <v>0</v>
      </c>
      <c r="C34" s="186"/>
      <c r="D34" s="319"/>
    </row>
    <row r="35" spans="1:4" s="59" customFormat="1" ht="15" customHeight="1">
      <c r="A35" s="329" t="s">
        <v>5</v>
      </c>
      <c r="B35" s="324">
        <f>SUM(B23:B34)</f>
        <v>0</v>
      </c>
      <c r="C35" s="330"/>
      <c r="D35" s="319"/>
    </row>
    <row r="36" spans="1:4" ht="15" customHeight="1">
      <c r="A36" s="186"/>
      <c r="B36" s="186"/>
      <c r="C36" s="186"/>
      <c r="D36" s="319"/>
    </row>
    <row r="37" spans="1:4" ht="15" customHeight="1">
      <c r="A37" s="331" t="s">
        <v>290</v>
      </c>
      <c r="B37" s="332">
        <f>B35-B18</f>
        <v>0</v>
      </c>
      <c r="C37" s="186"/>
      <c r="D37" s="319"/>
    </row>
    <row r="38" spans="1:4" ht="38.25" customHeight="1">
      <c r="A38" s="481" t="s">
        <v>412</v>
      </c>
      <c r="B38" s="481"/>
      <c r="C38" s="481"/>
      <c r="D38" s="481"/>
    </row>
    <row r="39" spans="1:4" ht="15" customHeight="1">
      <c r="A39" s="186"/>
      <c r="B39" s="186"/>
      <c r="C39" s="186"/>
      <c r="D39" s="186"/>
    </row>
    <row r="40" spans="1:4" ht="15" customHeight="1">
      <c r="A40" s="84" t="s">
        <v>428</v>
      </c>
      <c r="B40" s="188"/>
      <c r="C40" s="188"/>
      <c r="D40" s="188"/>
    </row>
    <row r="41" ht="15" customHeight="1"/>
    <row r="42" ht="15" customHeight="1"/>
  </sheetData>
  <sheetProtection sheet="1" objects="1" scenarios="1"/>
  <mergeCells count="7">
    <mergeCell ref="A2:D2"/>
    <mergeCell ref="A38:D38"/>
    <mergeCell ref="C4:C6"/>
    <mergeCell ref="A20:A22"/>
    <mergeCell ref="B20:B22"/>
    <mergeCell ref="A4:A6"/>
    <mergeCell ref="B4:B6"/>
  </mergeCells>
  <printOptions horizontalCentered="1"/>
  <pageMargins left="0.5" right="0.5" top="1" bottom="1" header="0.5" footer="0.5"/>
  <pageSetup horizontalDpi="600" verticalDpi="600" orientation="portrait" r:id="rId1"/>
  <headerFooter alignWithMargins="0">
    <oddHeader>&amp;L&amp;F&amp;R&amp;A</oddHeader>
    <oddFooter>&amp;LPage &amp;P of &amp;N&amp;RPrinted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Multifamily Underwriting Template</dc:title>
  <dc:subject>HOME Multifamily Underwriting Template</dc:subject>
  <dc:creator>HUD - CPD - Affordable Housing</dc:creator>
  <cp:keywords>HOME Front, HOME, Multifamily Underwriting Template, Affordable Housing</cp:keywords>
  <dc:description/>
  <cp:lastModifiedBy>HUD</cp:lastModifiedBy>
  <cp:lastPrinted>2004-08-13T14:46:58Z</cp:lastPrinted>
  <dcterms:created xsi:type="dcterms:W3CDTF">2000-04-07T20:56:34Z</dcterms:created>
  <dcterms:modified xsi:type="dcterms:W3CDTF">2004-09-22T14:20:59Z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530015252</vt:i4>
  </property>
  <property fmtid="{D5CDD505-2E9C-101B-9397-08002B2CF9AE}" pid="3" name="_EmailSubject">
    <vt:lpwstr>FINAL Module 11: Underwriting for Multi-Family Housing Development</vt:lpwstr>
  </property>
  <property fmtid="{D5CDD505-2E9C-101B-9397-08002B2CF9AE}" pid="4" name="_AuthorEmail">
    <vt:lpwstr>OMulherin@icfconsulting.com</vt:lpwstr>
  </property>
  <property fmtid="{D5CDD505-2E9C-101B-9397-08002B2CF9AE}" pid="5" name="_AuthorEmailDisplayName">
    <vt:lpwstr>Mulherin, Olga</vt:lpwstr>
  </property>
  <property fmtid="{D5CDD505-2E9C-101B-9397-08002B2CF9AE}" pid="6" name="_PreviousAdHocReviewCycleID">
    <vt:i4>1133026903</vt:i4>
  </property>
</Properties>
</file>