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5685" windowHeight="3495" tabRatio="671" activeTab="0"/>
  </bookViews>
  <sheets>
    <sheet name="Main-Input" sheetId="1" r:id="rId1"/>
    <sheet name="InvestPlan" sheetId="2" r:id="rId2"/>
    <sheet name="Summary" sheetId="3" r:id="rId3"/>
    <sheet name="Invest_Entry" sheetId="4" state="hidden" r:id="rId4"/>
    <sheet name="InvestComp" sheetId="5" state="hidden" r:id="rId5"/>
    <sheet name="FinancialCalc" sheetId="6" r:id="rId6"/>
    <sheet name="IRR-NPV illustration Chart" sheetId="7" r:id="rId7"/>
    <sheet name="IRR-NPV Illustration" sheetId="8" r:id="rId8"/>
    <sheet name="WelcomeDialog" sheetId="9" state="hidden" r:id="rId9"/>
  </sheets>
  <definedNames>
    <definedName name="\0">#REF!</definedName>
    <definedName name="\a">#REF!</definedName>
    <definedName name="_Key1" hidden="1">#REF!</definedName>
    <definedName name="_Order1" hidden="1">255</definedName>
    <definedName name="_Sort" hidden="1">#REF!</definedName>
    <definedName name="AIC2">#REF!</definedName>
    <definedName name="ALLOCATE">#REF!</definedName>
    <definedName name="ANSWER">#REF!</definedName>
    <definedName name="AREAS">#REF!</definedName>
    <definedName name="ASSIGN">#REF!</definedName>
    <definedName name="CODE">#REF!</definedName>
    <definedName name="Continue_Click" localSheetId="8">'WelcomeDialog'!Continue_Click</definedName>
    <definedName name="Continue_Click">[0]!Continue_Click</definedName>
    <definedName name="COUNTER">#REF!</definedName>
    <definedName name="DELIV_SUM">#REF!</definedName>
    <definedName name="DEMAND_DETAIL">#REF!</definedName>
    <definedName name="DEMAND_SUM">#REF!</definedName>
    <definedName name="dialog_button.Continue_Click">[0]!dialog_button.Continue_Click</definedName>
    <definedName name="EJAVA">#REF!</definedName>
    <definedName name="EKALI">#REF!</definedName>
    <definedName name="FINSUM">#REF!</definedName>
    <definedName name="InvestPlan">'InvestPlan'!$A$1:$I$12</definedName>
    <definedName name="LABEL1">#REF!</definedName>
    <definedName name="LABEL10">#REF!</definedName>
    <definedName name="LABEL11">#REF!</definedName>
    <definedName name="LABEL12">#REF!</definedName>
    <definedName name="LABEL13">#REF!</definedName>
    <definedName name="LABEL14">#REF!</definedName>
    <definedName name="LABEL15">#REF!</definedName>
    <definedName name="LABEL16">#REF!</definedName>
    <definedName name="LABEL17">#REF!</definedName>
    <definedName name="LABEL18">#REF!</definedName>
    <definedName name="LABEL19">#REF!</definedName>
    <definedName name="LABEL2">#REF!</definedName>
    <definedName name="LABEL20">#REF!</definedName>
    <definedName name="LABEL21">#REF!</definedName>
    <definedName name="LABEL22">#REF!</definedName>
    <definedName name="LABEL3">#REF!</definedName>
    <definedName name="LABEL4">#REF!</definedName>
    <definedName name="LABEL5">#REF!</definedName>
    <definedName name="LABEL6">#REF!</definedName>
    <definedName name="LABEL7">#REF!</definedName>
    <definedName name="LABEL8">#REF!</definedName>
    <definedName name="LABEL9">#REF!</definedName>
    <definedName name="LOCATION">#REF!</definedName>
    <definedName name="LOOP">#REF!</definedName>
    <definedName name="MAP">#REF!</definedName>
    <definedName name="MENU1">#REF!</definedName>
    <definedName name="MENU2">#REF!</definedName>
    <definedName name="MENU3">#REF!</definedName>
    <definedName name="MENU4">#REF!</definedName>
    <definedName name="MENU5">#REF!</definedName>
    <definedName name="MENU6">#REF!</definedName>
    <definedName name="NFIELDS">#REF!</definedName>
    <definedName name="NSUMA">#REF!</definedName>
    <definedName name="NUMBER">#REF!</definedName>
    <definedName name="OTHER">#REF!</definedName>
    <definedName name="_xlnm.Print_Area" localSheetId="5">'FinancialCalc'!$B$1:$L$110</definedName>
    <definedName name="_xlnm.Print_Area" localSheetId="1">'InvestPlan'!$A$1:$I$12</definedName>
    <definedName name="PROD_DETAIL">#REF!</definedName>
    <definedName name="S_D_SUM">#REF!</definedName>
    <definedName name="SET">#REF!</definedName>
    <definedName name="SSUMA">#REF!</definedName>
    <definedName name="SUMMARY">#REF!</definedName>
    <definedName name="TITLE">#REF!</definedName>
    <definedName name="TRIAL">#REF!</definedName>
    <definedName name="TRIAL1">#REF!</definedName>
    <definedName name="TRIAL10">#REF!</definedName>
    <definedName name="TRIAL11">#REF!</definedName>
    <definedName name="TRIAL12">#REF!</definedName>
    <definedName name="TRIAL2">#REF!</definedName>
    <definedName name="TRIAL3">#REF!</definedName>
    <definedName name="TRIAL4">#REF!</definedName>
    <definedName name="TRIAL5">#REF!</definedName>
    <definedName name="TRIAL6">#REF!</definedName>
    <definedName name="TRIAL7">#REF!</definedName>
    <definedName name="TRIAL8">#REF!</definedName>
    <definedName name="TRIAL9">#REF!</definedName>
    <definedName name="TRYS">#REF!</definedName>
    <definedName name="TYPE">#REF!</definedName>
    <definedName name="UpdateChart_OnKeystroke" localSheetId="8">'WelcomeDialog'!UpdateChart_OnKeystroke</definedName>
    <definedName name="UpdateChart_OnKeystroke">[0]!UpdateChart_OnKeystroke</definedName>
    <definedName name="WJAVA">#REF!</definedName>
  </definedNames>
  <calcPr fullCalcOnLoad="1"/>
</workbook>
</file>

<file path=xl/comments1.xml><?xml version="1.0" encoding="utf-8"?>
<comments xmlns="http://schemas.openxmlformats.org/spreadsheetml/2006/main">
  <authors>
    <author>aandrian</author>
    <author>Registered User</author>
  </authors>
  <commentList>
    <comment ref="D5" authorId="0">
      <text>
        <r>
          <rPr>
            <b/>
            <sz val="12"/>
            <rFont val="Tahoma"/>
            <family val="2"/>
          </rPr>
          <t xml:space="preserve">based on the project site's topography, hydrology and the appropriate type/scheme of development </t>
        </r>
      </text>
    </comment>
    <comment ref="D8" authorId="0">
      <text>
        <r>
          <rPr>
            <b/>
            <sz val="12"/>
            <rFont val="Tahoma"/>
            <family val="2"/>
          </rPr>
          <t>dependent on the power demand and the power purchase aggreement</t>
        </r>
      </text>
    </comment>
    <comment ref="D9" authorId="0">
      <text>
        <r>
          <rPr>
            <b/>
            <sz val="12"/>
            <rFont val="Tahoma"/>
            <family val="2"/>
          </rPr>
          <t>maximum annual plant generation based on the hydrology, efficiency and scheduled maintenance</t>
        </r>
        <r>
          <rPr>
            <sz val="12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rFont val="Tahoma"/>
            <family val="2"/>
          </rPr>
          <t>time required to reached maximum dependable generation from the start of plant operation</t>
        </r>
        <r>
          <rPr>
            <sz val="12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2"/>
            <rFont val="Tahoma"/>
            <family val="2"/>
          </rPr>
          <t>depends on the efficiency, hydrology and the scheduled maintenance</t>
        </r>
        <r>
          <rPr>
            <sz val="8"/>
            <rFont val="Tahoma"/>
            <family val="0"/>
          </rPr>
          <t xml:space="preserve">
</t>
        </r>
      </text>
    </comment>
    <comment ref="D4" authorId="1">
      <text>
        <r>
          <rPr>
            <b/>
            <sz val="12"/>
            <rFont val="Tahoma"/>
            <family val="2"/>
          </rPr>
          <t xml:space="preserve">dependent on the consruction period and timing additional power supply </t>
        </r>
        <r>
          <rPr>
            <sz val="8"/>
            <rFont val="Tahoma"/>
            <family val="0"/>
          </rPr>
          <t xml:space="preserve">
</t>
        </r>
      </text>
    </comment>
    <comment ref="D12" authorId="1">
      <text>
        <r>
          <rPr>
            <b/>
            <sz val="12"/>
            <rFont val="Tahoma"/>
            <family val="2"/>
          </rPr>
          <t>either input or output cell.
 It is an output value when the maximum investment cost is required</t>
        </r>
      </text>
    </comment>
    <comment ref="D15" authorId="1">
      <text>
        <r>
          <rPr>
            <b/>
            <sz val="12"/>
            <rFont val="Tahoma"/>
            <family val="2"/>
          </rPr>
          <t>depends on  other usage of the facilities and water other than for power generation
Ex.  Water for irrigation, water supply, facilities for flood control</t>
        </r>
        <r>
          <rPr>
            <sz val="12"/>
            <rFont val="Tahoma"/>
            <family val="2"/>
          </rPr>
          <t xml:space="preserve">
     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rFont val="Tahoma"/>
            <family val="0"/>
          </rPr>
          <t xml:space="preserve">discount rate 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12"/>
            <rFont val="Tahoma"/>
            <family val="2"/>
          </rPr>
          <t>ranges from 1 year to 5 years or more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12"/>
            <rFont val="Tahoma"/>
            <family val="2"/>
          </rPr>
          <t>economic life of hydropower plants may reached more 50 years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B5" authorId="0">
      <text>
        <r>
          <rPr>
            <b/>
            <sz val="8"/>
            <rFont val="Tahoma"/>
            <family val="0"/>
          </rPr>
          <t>investment schedule row:
assigned number correspond to the type of investment schedule</t>
        </r>
      </text>
    </comment>
    <comment ref="C9" authorId="0">
      <text>
        <r>
          <rPr>
            <b/>
            <sz val="8"/>
            <rFont val="Tahoma"/>
            <family val="0"/>
          </rPr>
          <t>High/low ratio of the the schedule investment within the construction period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aandrian</author>
    <author>Registered User</author>
  </authors>
  <commentList>
    <comment ref="C9" authorId="0">
      <text>
        <r>
          <rPr>
            <b/>
            <sz val="10"/>
            <rFont val="Tahoma"/>
            <family val="2"/>
          </rPr>
          <t>Construction year column:
Main-input! D6 = construction period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10"/>
            <rFont val="Tahoma"/>
            <family val="2"/>
          </rPr>
          <t>reference number column:
1 refers to the first year of the construction period.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 xml:space="preserve">Project Period column:
Main-input! D4 = first year of construction period
Main-input! D6 = construction period
Main-input! D7 = economic life of the project
Formula:
</t>
        </r>
        <r>
          <rPr>
            <b/>
            <sz val="10"/>
            <color indexed="20"/>
            <rFont val="Tahoma"/>
            <family val="2"/>
          </rPr>
          <t>IF(('Main-Input'!$D$6+'Main-Input'!$D$7)&gt;=A9</t>
        </r>
        <r>
          <rPr>
            <b/>
            <sz val="10"/>
            <rFont val="Tahoma"/>
            <family val="2"/>
          </rPr>
          <t>,
 then, 
   (</t>
        </r>
        <r>
          <rPr>
            <b/>
            <sz val="10"/>
            <color indexed="20"/>
            <rFont val="Tahoma"/>
            <family val="2"/>
          </rPr>
          <t>'Main-Input'!$D$4+A9-1),</t>
        </r>
        <r>
          <rPr>
            <b/>
            <sz val="10"/>
            <rFont val="Tahoma"/>
            <family val="2"/>
          </rPr>
          <t xml:space="preserve">
otherwise,
    </t>
        </r>
        <r>
          <rPr>
            <b/>
            <sz val="10"/>
            <color indexed="10"/>
            <rFont val="Tahoma"/>
            <family val="2"/>
          </rPr>
          <t>(0)</t>
        </r>
      </text>
    </comment>
    <comment ref="D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Operating year column:
Main-input! D4 = first year of construction period
Main-input! D6 = construction period
Main-input! D7 = economic life of the project
Formula:
    </t>
        </r>
        <r>
          <rPr>
            <b/>
            <sz val="10"/>
            <color indexed="20"/>
            <rFont val="Tahoma"/>
            <family val="2"/>
          </rPr>
          <t>IF('Main-Input'!$D$7&gt;=(A9-'Main-Input'!$D$6)</t>
        </r>
        <r>
          <rPr>
            <b/>
            <sz val="10"/>
            <rFont val="Tahoma"/>
            <family val="2"/>
          </rPr>
          <t xml:space="preserve">,
then,
    </t>
        </r>
        <r>
          <rPr>
            <b/>
            <sz val="10"/>
            <color indexed="20"/>
            <rFont val="Tahoma"/>
            <family val="2"/>
          </rPr>
          <t xml:space="preserve">A9+(C9/A9-1)*'Main-Input'!$D$6-(C9/A9)*C9,
</t>
        </r>
        <r>
          <rPr>
            <b/>
            <sz val="10"/>
            <rFont val="Tahoma"/>
            <family val="2"/>
          </rPr>
          <t xml:space="preserve">
otherwise,
   </t>
        </r>
        <r>
          <rPr>
            <b/>
            <sz val="10"/>
            <color indexed="10"/>
            <rFont val="Tahoma"/>
            <family val="2"/>
          </rPr>
          <t xml:space="preserve"> (0)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Plant Output Column:
</t>
        </r>
        <r>
          <rPr>
            <sz val="8"/>
            <rFont val="Tahoma"/>
            <family val="0"/>
          </rPr>
          <t xml:space="preserve">
=IF</t>
        </r>
        <r>
          <rPr>
            <b/>
            <sz val="8"/>
            <color indexed="12"/>
            <rFont val="Tahoma"/>
            <family val="2"/>
          </rPr>
          <t>(</t>
        </r>
        <r>
          <rPr>
            <sz val="8"/>
            <rFont val="Tahoma"/>
            <family val="0"/>
          </rPr>
          <t>AND</t>
        </r>
        <r>
          <rPr>
            <b/>
            <sz val="8"/>
            <color indexed="10"/>
            <rFont val="Tahoma"/>
            <family val="2"/>
          </rPr>
          <t>(</t>
        </r>
        <r>
          <rPr>
            <sz val="8"/>
            <rFont val="Tahoma"/>
            <family val="0"/>
          </rPr>
          <t>D9&gt;0, D9&lt;='Main-Input'!$D$10</t>
        </r>
        <r>
          <rPr>
            <b/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0"/>
          </rPr>
          <t>,
then,
     'Main-Input'!$D$5*8760*</t>
        </r>
        <r>
          <rPr>
            <b/>
            <sz val="8"/>
            <color indexed="14"/>
            <rFont val="Tahoma"/>
            <family val="2"/>
          </rPr>
          <t>(</t>
        </r>
        <r>
          <rPr>
            <sz val="8"/>
            <rFont val="Tahoma"/>
            <family val="0"/>
          </rPr>
          <t>'Main-Input'!$D$8+</t>
        </r>
        <r>
          <rPr>
            <b/>
            <sz val="8"/>
            <color indexed="10"/>
            <rFont val="Tahoma"/>
            <family val="2"/>
          </rPr>
          <t>(</t>
        </r>
        <r>
          <rPr>
            <sz val="8"/>
            <rFont val="Tahoma"/>
            <family val="0"/>
          </rPr>
          <t>'Main-Input'!$D$9-'Main-Input'!$D$8</t>
        </r>
        <r>
          <rPr>
            <b/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0"/>
          </rPr>
          <t>/</t>
        </r>
        <r>
          <rPr>
            <b/>
            <sz val="8"/>
            <color indexed="10"/>
            <rFont val="Tahoma"/>
            <family val="2"/>
          </rPr>
          <t>(</t>
        </r>
        <r>
          <rPr>
            <sz val="8"/>
            <rFont val="Tahoma"/>
            <family val="0"/>
          </rPr>
          <t>'Main-Input'!$D$10-1)*(D9-1</t>
        </r>
        <r>
          <rPr>
            <b/>
            <sz val="8"/>
            <color indexed="10"/>
            <rFont val="Tahoma"/>
            <family val="2"/>
          </rPr>
          <t>)</t>
        </r>
        <r>
          <rPr>
            <b/>
            <sz val="8"/>
            <color indexed="14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/1000  </t>
        </r>
        <r>
          <rPr>
            <b/>
            <sz val="8"/>
            <color indexed="12"/>
            <rFont val="Arial"/>
            <family val="2"/>
          </rPr>
          <t>→</t>
        </r>
        <r>
          <rPr>
            <b/>
            <sz val="8"/>
            <color indexed="12"/>
            <rFont val="Tahoma"/>
            <family val="0"/>
          </rPr>
          <t xml:space="preserve"> (eq. P</t>
        </r>
        <r>
          <rPr>
            <b/>
            <sz val="8"/>
            <color indexed="12"/>
            <rFont val="Tahoma"/>
            <family val="2"/>
          </rPr>
          <t>1</t>
        </r>
        <r>
          <rPr>
            <b/>
            <sz val="8"/>
            <color indexed="12"/>
            <rFont val="Tahoma"/>
            <family val="0"/>
          </rPr>
          <t>)</t>
        </r>
        <r>
          <rPr>
            <sz val="8"/>
            <rFont val="Tahoma"/>
            <family val="0"/>
          </rPr>
          <t xml:space="preserve">
otherwise, 
      'Main-Input'!$D$5*8760*</t>
        </r>
        <r>
          <rPr>
            <b/>
            <sz val="8"/>
            <color indexed="14"/>
            <rFont val="Tahoma"/>
            <family val="2"/>
          </rPr>
          <t>(</t>
        </r>
        <r>
          <rPr>
            <sz val="8"/>
            <rFont val="Tahoma"/>
            <family val="0"/>
          </rPr>
          <t>'Main-Input'!$D$9-</t>
        </r>
        <r>
          <rPr>
            <b/>
            <sz val="8"/>
            <color indexed="10"/>
            <rFont val="Tahoma"/>
            <family val="2"/>
          </rPr>
          <t>(</t>
        </r>
        <r>
          <rPr>
            <sz val="8"/>
            <rFont val="Tahoma"/>
            <family val="0"/>
          </rPr>
          <t>'Main-Input'!$D$9-'Main-Input'!$D$11</t>
        </r>
        <r>
          <rPr>
            <b/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0"/>
          </rPr>
          <t>/</t>
        </r>
        <r>
          <rPr>
            <b/>
            <sz val="8"/>
            <color indexed="10"/>
            <rFont val="Tahoma"/>
            <family val="2"/>
          </rPr>
          <t>(</t>
        </r>
        <r>
          <rPr>
            <sz val="8"/>
            <rFont val="Tahoma"/>
            <family val="0"/>
          </rPr>
          <t>'Main-Input'!$D$7-   'Main-Input'!$D$10</t>
        </r>
        <r>
          <rPr>
            <b/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0"/>
          </rPr>
          <t>*</t>
        </r>
        <r>
          <rPr>
            <b/>
            <sz val="8"/>
            <color indexed="10"/>
            <rFont val="Tahoma"/>
            <family val="2"/>
          </rPr>
          <t>(</t>
        </r>
        <r>
          <rPr>
            <sz val="8"/>
            <rFont val="Tahoma"/>
            <family val="0"/>
          </rPr>
          <t>D9-'Main-Input'!$D$10</t>
        </r>
        <r>
          <rPr>
            <b/>
            <sz val="8"/>
            <color indexed="10"/>
            <rFont val="Tahoma"/>
            <family val="2"/>
          </rPr>
          <t>)</t>
        </r>
        <r>
          <rPr>
            <b/>
            <sz val="8"/>
            <color indexed="14"/>
            <rFont val="Tahoma"/>
            <family val="2"/>
          </rPr>
          <t>)</t>
        </r>
        <r>
          <rPr>
            <sz val="8"/>
            <rFont val="Tahoma"/>
            <family val="0"/>
          </rPr>
          <t>/1000*D9/</t>
        </r>
        <r>
          <rPr>
            <b/>
            <sz val="8"/>
            <color indexed="14"/>
            <rFont val="Tahoma"/>
            <family val="2"/>
          </rPr>
          <t>(</t>
        </r>
        <r>
          <rPr>
            <sz val="8"/>
            <rFont val="Tahoma"/>
            <family val="0"/>
          </rPr>
          <t>D9+0.0000001</t>
        </r>
        <r>
          <rPr>
            <b/>
            <sz val="8"/>
            <color indexed="14"/>
            <rFont val="Tahoma"/>
            <family val="2"/>
          </rPr>
          <t>)</t>
        </r>
        <r>
          <rPr>
            <b/>
            <sz val="8"/>
            <color indexed="12"/>
            <rFont val="Tahoma"/>
            <family val="2"/>
          </rPr>
          <t>)   → (eq. P2)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Please see PPT- Slide #8 to see basis of the above formula using assumption below;</t>
        </r>
        <r>
          <rPr>
            <sz val="8"/>
            <rFont val="Tahoma"/>
            <family val="0"/>
          </rPr>
          <t xml:space="preserve">
let,
y = Ei = Plant output column
x = Di = Operating years
a = Main-input!D5   = Plant capacity (MW)
b = Main-input!D7   = Economic life of the Project
c = Main-input!D8   = Initial Plant utilization factor (% of operating hrs/year)
d = Main-input!D9   = Plateau Plant utilization factor (% of operating hrs/year)
e = Main-input!D10 = Plateau reached in year
f = Main-input!D11 = Plant utilization factor at the end of the economic life
</t>
        </r>
      </text>
    </comment>
    <comment ref="C121" authorId="0">
      <text>
        <r>
          <rPr>
            <b/>
            <sz val="8"/>
            <rFont val="Tahoma"/>
            <family val="0"/>
          </rPr>
          <t>Source of Investment column: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20"/>
            <rFont val="Tahoma"/>
            <family val="2"/>
          </rPr>
          <t>IF($C9&gt;0,</t>
        </r>
        <r>
          <rPr>
            <sz val="8"/>
            <rFont val="Tahoma"/>
            <family val="0"/>
          </rPr>
          <t xml:space="preserve">
then,
  </t>
        </r>
        <r>
          <rPr>
            <b/>
            <sz val="8"/>
            <color indexed="20"/>
            <rFont val="Tahoma"/>
            <family val="2"/>
          </rPr>
          <t xml:space="preserve"> 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121-1),</t>
        </r>
        <r>
          <rPr>
            <sz val="8"/>
            <rFont val="Tahoma"/>
            <family val="0"/>
          </rPr>
          <t xml:space="preserve">
otherwise,
   </t>
        </r>
        <r>
          <rPr>
            <b/>
            <sz val="8"/>
            <color indexed="10"/>
            <rFont val="Tahoma"/>
            <family val="2"/>
          </rPr>
          <t xml:space="preserve">(0)
Please see PPT- Slide #9 to see basis of the above formula using assumption below;
</t>
        </r>
        <r>
          <rPr>
            <b/>
            <sz val="8"/>
            <color indexed="20"/>
            <rFont val="Tahoma"/>
            <family val="2"/>
          </rPr>
          <t xml:space="preserve">y = C121 = first year-investment ($)
x = C9 = first year of construction 
b = Main-input!D5   = Plant capacity
n = Main-input!D6   = Construction period
c = Main-input!D12 = Investment cost per capacity ($/kW)
m = Investplan!C9    = High/Low investment ratio
k = A121
</t>
        </r>
      </text>
    </comment>
    <comment ref="B5" authorId="1">
      <text>
        <r>
          <rPr>
            <b/>
            <sz val="8"/>
            <rFont val="Tahoma"/>
            <family val="0"/>
          </rPr>
          <t>NPV:
Please see ..PPT slide #10</t>
        </r>
        <r>
          <rPr>
            <sz val="8"/>
            <rFont val="Tahoma"/>
            <family val="0"/>
          </rPr>
          <t xml:space="preserve">
</t>
        </r>
      </text>
    </comment>
    <comment ref="K6" authorId="1">
      <text>
        <r>
          <rPr>
            <b/>
            <sz val="8"/>
            <rFont val="Tahoma"/>
            <family val="0"/>
          </rPr>
          <t>IRR:</t>
        </r>
        <r>
          <rPr>
            <sz val="8"/>
            <rFont val="Tahoma"/>
            <family val="0"/>
          </rPr>
          <t xml:space="preserve">
Please see ..PPT slide #11
</t>
        </r>
      </text>
    </comment>
    <comment ref="H9" authorId="1">
      <text>
        <r>
          <rPr>
            <b/>
            <sz val="8"/>
            <rFont val="Tahoma"/>
            <family val="0"/>
          </rPr>
          <t xml:space="preserve">Investment:
</t>
        </r>
        <r>
          <rPr>
            <b/>
            <sz val="8"/>
            <color indexed="12"/>
            <rFont val="Tahoma"/>
            <family val="2"/>
          </rPr>
          <t>InvestPlan!G4</t>
        </r>
        <r>
          <rPr>
            <b/>
            <sz val="8"/>
            <rFont val="Tahoma"/>
            <family val="0"/>
          </rPr>
          <t xml:space="preserve">= investment schedule
</t>
        </r>
        <r>
          <rPr>
            <b/>
            <sz val="8"/>
            <color indexed="12"/>
            <rFont val="Tahoma"/>
            <family val="2"/>
          </rPr>
          <t>Financial!C120:F120</t>
        </r>
        <r>
          <rPr>
            <b/>
            <sz val="8"/>
            <rFont val="Tahoma"/>
            <family val="0"/>
          </rPr>
          <t xml:space="preserve"> = list of investment schedule
</t>
        </r>
        <r>
          <rPr>
            <b/>
            <sz val="8"/>
            <color indexed="12"/>
            <rFont val="Tahoma"/>
            <family val="2"/>
          </rPr>
          <t>Financial!C121:F121</t>
        </r>
        <r>
          <rPr>
            <b/>
            <sz val="8"/>
            <rFont val="Tahoma"/>
            <family val="0"/>
          </rPr>
          <t xml:space="preserve"> = list of investment corresponding to Financial!C120:F120
</t>
        </r>
        <r>
          <rPr>
            <sz val="8"/>
            <rFont val="Tahoma"/>
            <family val="0"/>
          </rPr>
          <t xml:space="preserve">
</t>
        </r>
      </text>
    </comment>
    <comment ref="F9" authorId="1">
      <text>
        <r>
          <rPr>
            <b/>
            <sz val="8"/>
            <rFont val="Tahoma"/>
            <family val="0"/>
          </rPr>
          <t>Revenue Column:</t>
        </r>
        <r>
          <rPr>
            <sz val="8"/>
            <rFont val="Tahoma"/>
            <family val="0"/>
          </rPr>
          <t xml:space="preserve">
=(E9*'Main-Input'!$D$16)*(1+'Main-Input'!$D$17)^A9*1000000/100/1000
    Main-Input!D16 = Current Electricity Price (in UScents/kWh
    Main-Input!D17 = Escalation of Electricity Price (in %/year)
    E9  = Plant output (in GWh)
    A9  =n</t>
        </r>
        <r>
          <rPr>
            <vertAlign val="superscript"/>
            <sz val="8"/>
            <rFont val="Tahoma"/>
            <family val="2"/>
          </rPr>
          <t>th</t>
        </r>
        <r>
          <rPr>
            <sz val="8"/>
            <rFont val="Tahoma"/>
            <family val="0"/>
          </rPr>
          <t xml:space="preserve">  investment year
=  _____GWh * 1000000 kWh/GWh * _____US cents/kWh *1 US$/100 US cents*(1 + i)^</t>
        </r>
        <r>
          <rPr>
            <vertAlign val="superscript"/>
            <sz val="8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 * US$000/1000
=  _____US$000</t>
        </r>
      </text>
    </comment>
    <comment ref="G9" authorId="1">
      <text>
        <r>
          <rPr>
            <b/>
            <sz val="8"/>
            <rFont val="Tahoma"/>
            <family val="0"/>
          </rPr>
          <t>Other benefits column: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Main-Input!D9</t>
        </r>
        <r>
          <rPr>
            <sz val="8"/>
            <rFont val="Tahoma"/>
            <family val="0"/>
          </rPr>
          <t xml:space="preserve"> = Benefits from other than Power Generation (%)</t>
        </r>
      </text>
    </comment>
    <comment ref="I9" authorId="1">
      <text>
        <r>
          <rPr>
            <b/>
            <sz val="8"/>
            <rFont val="Tahoma"/>
            <family val="0"/>
          </rPr>
          <t>O&amp;M Fixed Cost Column:</t>
        </r>
        <r>
          <rPr>
            <sz val="8"/>
            <rFont val="Tahoma"/>
            <family val="0"/>
          </rPr>
          <t xml:space="preserve">
Main-Input!D5   = Plant Capacity (MW)
Main-Input!D12 = Investment Cost per Capacity (US$/Kw)
Main-Input!D13 = O&amp;M Fixed Cost Factor (% of total Investment)
</t>
        </r>
      </text>
    </comment>
    <comment ref="J9" authorId="1">
      <text>
        <r>
          <rPr>
            <b/>
            <sz val="8"/>
            <rFont val="Tahoma"/>
            <family val="0"/>
          </rPr>
          <t>O&amp;M Variable Cost:
Similar condition with Revenue Column except that Main-Input!D16 is replaced by Main-Input!D14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ratio of NPV-total cost and NPV-Plant Output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<sst xmlns="http://schemas.openxmlformats.org/spreadsheetml/2006/main" count="78" uniqueCount="68">
  <si>
    <t>***** Technical and Economic Input Data *****</t>
  </si>
  <si>
    <t>Current</t>
  </si>
  <si>
    <t>Default</t>
  </si>
  <si>
    <t>First Year of Construction</t>
  </si>
  <si>
    <t>Plant Capacity (MW)</t>
  </si>
  <si>
    <t>Construction Period</t>
  </si>
  <si>
    <t>Economic Life of the Project</t>
  </si>
  <si>
    <t>Initial Plant Utilization Factor (% of Op. Hrs in a Yr.)</t>
  </si>
  <si>
    <t>Plateau Plant Utilization Factor (% of Op. Hrs in Yr.)</t>
  </si>
  <si>
    <t>Plateau Reached in Year (Years)</t>
  </si>
  <si>
    <t>Plant Utilization Factor at the End of Economic Life</t>
  </si>
  <si>
    <t>Investment Cost per Capacity (US$/kW)</t>
  </si>
  <si>
    <t>O &amp; M Fixed Cost Factor (% of Total Investment)</t>
  </si>
  <si>
    <t>O &amp; M Variable Costs (US cent/kWh)</t>
  </si>
  <si>
    <t>Benefits from other than Power Generation (%).</t>
  </si>
  <si>
    <t>Current Electricity Price (US cents/kWh)</t>
  </si>
  <si>
    <t>Escalation of Electricity Price (%/year)</t>
  </si>
  <si>
    <t>Real Interest Rate (%/Yr)</t>
  </si>
  <si>
    <t>&lt;&lt;&lt;&lt;&lt;  Investment Schedules  &gt;&gt;&gt;&gt;&gt;</t>
  </si>
  <si>
    <t xml:space="preserve"> Enter desired high/low ratios in Row 9 below, then select  an Investment Schedule by "clicking" on a button (1-4) to apply the pattern.  If you would prefer to enter a specific investment schedule manually, please "click" on the appropriate button below.</t>
  </si>
  <si>
    <t xml:space="preserve">High - Low Schedule </t>
  </si>
  <si>
    <t>Uniform Schedule</t>
  </si>
  <si>
    <t>Low - High Schedule</t>
  </si>
  <si>
    <t>Low - High - Low Schedule</t>
  </si>
  <si>
    <t>User's Choice</t>
  </si>
  <si>
    <t>High/Low Ratio</t>
  </si>
  <si>
    <t>Your choice</t>
  </si>
  <si>
    <t>Invest. Schedule:</t>
  </si>
  <si>
    <t>High/Low Ratio:</t>
  </si>
  <si>
    <t>Yr1</t>
  </si>
  <si>
    <t>YrN</t>
  </si>
  <si>
    <t>YrM</t>
  </si>
  <si>
    <t>&lt;&lt;&lt;&lt;  Project Summary  &gt;&gt;&gt;&gt;</t>
  </si>
  <si>
    <t>-</t>
  </si>
  <si>
    <t>Operational Period</t>
  </si>
  <si>
    <t>Real Project IRR</t>
  </si>
  <si>
    <t>Project NPV (US$'000)</t>
  </si>
  <si>
    <t>AIC (US cents/kWh)</t>
  </si>
  <si>
    <t>&lt;&lt;&lt; Manual Investment Cost Entry Sheet &gt;&gt;&gt;</t>
  </si>
  <si>
    <t>Investment Cost (US$ '000)</t>
  </si>
  <si>
    <t>Financial Calculations</t>
  </si>
  <si>
    <t>Year</t>
  </si>
  <si>
    <t>Constru Year Series</t>
  </si>
  <si>
    <t>Operat Year Series</t>
  </si>
  <si>
    <t>Plant Output, GWh</t>
  </si>
  <si>
    <t>Revenue from Power Gener. (US$'000)</t>
  </si>
  <si>
    <t>Other Economic Benefits (US$'000)</t>
  </si>
  <si>
    <t>Total Costs (US$'000)</t>
  </si>
  <si>
    <t>Total Net Revenue (US$'000)</t>
  </si>
  <si>
    <t>Investment forumlas</t>
  </si>
  <si>
    <t>Total</t>
  </si>
  <si>
    <t>NPV</t>
  </si>
  <si>
    <t>AIC ($/MWh)</t>
  </si>
  <si>
    <t>IRR</t>
  </si>
  <si>
    <t>In US Cents/KWh)</t>
  </si>
  <si>
    <t>Investment Cost Comparison</t>
  </si>
  <si>
    <r>
      <t>Click" on the button</t>
    </r>
    <r>
      <rPr>
        <b/>
        <sz val="12"/>
        <rFont val="Arial"/>
        <family val="2"/>
      </rPr>
      <t xml:space="preserve"> &lt;</t>
    </r>
    <r>
      <rPr>
        <sz val="12"/>
        <rFont val="Arial"/>
        <family val="0"/>
      </rPr>
      <t>Calculate Max Investment Cost</t>
    </r>
    <r>
      <rPr>
        <b/>
        <sz val="12"/>
        <rFont val="Arial"/>
        <family val="2"/>
      </rPr>
      <t xml:space="preserve">&gt; </t>
    </r>
    <r>
      <rPr>
        <b/>
        <sz val="12"/>
        <rFont val="Times New Roman"/>
        <family val="1"/>
      </rPr>
      <t>to determine the Maximum Investment Cost for a Hydroelectric Power Plant</t>
    </r>
  </si>
  <si>
    <r>
      <t xml:space="preserve">Average Incremental Cost of </t>
    </r>
    <r>
      <rPr>
        <b/>
        <sz val="12"/>
        <color indexed="17"/>
        <rFont val="Arial"/>
        <family val="2"/>
      </rPr>
      <t>Alternative</t>
    </r>
    <r>
      <rPr>
        <b/>
        <sz val="12"/>
        <rFont val="Arial"/>
        <family val="2"/>
      </rPr>
      <t xml:space="preserve"> Power Plant (US cents/kWh)</t>
    </r>
  </si>
  <si>
    <r>
      <t xml:space="preserve">Average Incremental Cost of </t>
    </r>
    <r>
      <rPr>
        <b/>
        <sz val="12"/>
        <color indexed="12"/>
        <rFont val="Arial"/>
        <family val="2"/>
      </rPr>
      <t>Hydropower</t>
    </r>
    <r>
      <rPr>
        <b/>
        <sz val="12"/>
        <rFont val="Arial"/>
        <family val="2"/>
      </rPr>
      <t xml:space="preserve"> Plant (US cents/kWh)</t>
    </r>
  </si>
  <si>
    <t>Most Recent Investment Cost (US$/kW):</t>
  </si>
  <si>
    <t>Default Investment Cost (US$/kW):</t>
  </si>
  <si>
    <t>Maximum Investment Cost (US$/kW) for Hydropower to compete with alternative:</t>
  </si>
  <si>
    <t>Invest-ment (US$000)</t>
  </si>
  <si>
    <t>O &amp; M Fixed Cost (US$000</t>
  </si>
  <si>
    <t>O &amp; M Variable Costs (US$000)</t>
  </si>
  <si>
    <t>Interest Rate</t>
  </si>
  <si>
    <t xml:space="preserve">Total Net Revenue </t>
  </si>
  <si>
    <t>(US$ million)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</si>
</sst>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&quot;$&quot;#,##0.0_);[Red]\(&quot;$&quot;#,##0.0\)"/>
    <numFmt numFmtId="168" formatCode="0.0%"/>
    <numFmt numFmtId="169" formatCode="General_)"/>
    <numFmt numFmtId="170" formatCode="0.00_)"/>
    <numFmt numFmtId="171" formatCode="0.000_)"/>
    <numFmt numFmtId="172" formatCode="0.0_)"/>
    <numFmt numFmtId="173" formatCode="0_)"/>
    <numFmt numFmtId="174" formatCode="#,##0.0_);\(#,##0.0\)"/>
    <numFmt numFmtId="175" formatCode="0.0"/>
    <numFmt numFmtId="176" formatCode=";;;"/>
    <numFmt numFmtId="177" formatCode="_(* #,##0_);_(* \(#,##0\);_(* &quot;-&quot;??_);_(@_)"/>
    <numFmt numFmtId="178" formatCode="&quot;$&quot;#,##0.0_);\(&quot;$&quot;#,##0.0\)"/>
    <numFmt numFmtId="179" formatCode="0.0000_)"/>
    <numFmt numFmtId="180" formatCode="0.00000_)"/>
    <numFmt numFmtId="181" formatCode="0.000000_)"/>
    <numFmt numFmtId="182" formatCode="0.0000000_)"/>
    <numFmt numFmtId="183" formatCode="0.00000000_)"/>
    <numFmt numFmtId="184" formatCode="0.0000"/>
    <numFmt numFmtId="185" formatCode="0.000"/>
    <numFmt numFmtId="186" formatCode="0.00000"/>
    <numFmt numFmtId="187" formatCode="0.0000000"/>
    <numFmt numFmtId="188" formatCode="0.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;;"/>
    <numFmt numFmtId="199" formatCode="#,##0.0"/>
    <numFmt numFmtId="200" formatCode="#,##0.000"/>
    <numFmt numFmtId="201" formatCode="#,##0.0000"/>
    <numFmt numFmtId="202" formatCode="0.00\ \ "/>
    <numFmt numFmtId="203" formatCode="0.000%"/>
    <numFmt numFmtId="204" formatCode="0.0000%"/>
    <numFmt numFmtId="205" formatCode="#,##0\ \ \ \ "/>
    <numFmt numFmtId="206" formatCode="#,##0\ \ \ \ \ "/>
    <numFmt numFmtId="207" formatCode="#,##0\A\);\(#,##0\)"/>
    <numFmt numFmtId="208" formatCode="#,##0\ \ \ \ \ ;\(#,##0\)"/>
    <numFmt numFmtId="209" formatCode="#,##0.0\ \ "/>
    <numFmt numFmtId="210" formatCode="#,##0.000_);\(#,##0.0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0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4"/>
      <name val="Arial"/>
      <family val="2"/>
    </font>
    <font>
      <sz val="14"/>
      <name val="Arial"/>
      <family val="2"/>
    </font>
    <font>
      <b/>
      <sz val="13"/>
      <color indexed="10"/>
      <name val="Arial"/>
      <family val="2"/>
    </font>
    <font>
      <b/>
      <sz val="4"/>
      <color indexed="12"/>
      <name val="Arial"/>
      <family val="2"/>
    </font>
    <font>
      <b/>
      <sz val="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47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32"/>
      <name val="Arial"/>
      <family val="2"/>
    </font>
    <font>
      <b/>
      <sz val="10"/>
      <name val="Times New Roman"/>
      <family val="1"/>
    </font>
    <font>
      <b/>
      <sz val="10"/>
      <color indexed="18"/>
      <name val="Arial"/>
      <family val="2"/>
    </font>
    <font>
      <b/>
      <sz val="12"/>
      <name val="Times New Roman"/>
      <family val="1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8"/>
      <color indexed="23"/>
      <name val="Arial"/>
      <family val="2"/>
    </font>
    <font>
      <sz val="12"/>
      <name val="Times New Roman"/>
      <family val="1"/>
    </font>
    <font>
      <b/>
      <sz val="12"/>
      <color indexed="32"/>
      <name val="Arial"/>
      <family val="2"/>
    </font>
    <font>
      <b/>
      <sz val="12"/>
      <color indexed="8"/>
      <name val="Arial"/>
      <family val="2"/>
    </font>
    <font>
      <b/>
      <sz val="8"/>
      <color indexed="32"/>
      <name val="Arial"/>
      <family val="2"/>
    </font>
    <font>
      <b/>
      <sz val="8"/>
      <color indexed="5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b/>
      <sz val="8"/>
      <color indexed="20"/>
      <name val="Tahoma"/>
      <family val="2"/>
    </font>
    <font>
      <b/>
      <sz val="8"/>
      <color indexed="14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10"/>
      <name val="Tahoma"/>
      <family val="2"/>
    </font>
    <font>
      <b/>
      <sz val="10"/>
      <color indexed="20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sz val="8"/>
      <color indexed="12"/>
      <name val="Tahoma"/>
      <family val="2"/>
    </font>
    <font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</fonts>
  <fills count="8">
    <fill>
      <patternFill/>
    </fill>
    <fill>
      <patternFill patternType="gray125"/>
    </fill>
    <fill>
      <patternFill patternType="darkUp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4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0" fontId="0" fillId="0" borderId="7" xfId="0" applyFill="1" applyBorder="1" applyAlignment="1">
      <alignment/>
    </xf>
    <xf numFmtId="0" fontId="13" fillId="0" borderId="2" xfId="0" applyFont="1" applyFill="1" applyBorder="1" applyAlignment="1" quotePrefix="1">
      <alignment horizontal="right"/>
    </xf>
    <xf numFmtId="0" fontId="13" fillId="0" borderId="2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0" borderId="9" xfId="0" applyFill="1" applyBorder="1" applyAlignment="1">
      <alignment/>
    </xf>
    <xf numFmtId="0" fontId="27" fillId="3" borderId="0" xfId="0" applyFont="1" applyFill="1" applyAlignment="1">
      <alignment horizontal="centerContinuous"/>
    </xf>
    <xf numFmtId="0" fontId="4" fillId="4" borderId="10" xfId="0" applyFont="1" applyFill="1" applyBorder="1" applyAlignment="1" quotePrefix="1">
      <alignment horizontal="center" wrapText="1"/>
    </xf>
    <xf numFmtId="0" fontId="23" fillId="4" borderId="11" xfId="0" applyFont="1" applyFill="1" applyBorder="1" applyAlignment="1">
      <alignment/>
    </xf>
    <xf numFmtId="0" fontId="4" fillId="5" borderId="0" xfId="0" applyFont="1" applyFill="1" applyAlignment="1" quotePrefix="1">
      <alignment horizontal="left"/>
    </xf>
    <xf numFmtId="0" fontId="0" fillId="5" borderId="0" xfId="0" applyFill="1" applyAlignment="1">
      <alignment/>
    </xf>
    <xf numFmtId="0" fontId="2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198" fontId="8" fillId="6" borderId="0" xfId="0" applyNumberFormat="1" applyFont="1" applyFill="1" applyAlignment="1">
      <alignment/>
    </xf>
    <xf numFmtId="0" fontId="8" fillId="6" borderId="0" xfId="0" applyFont="1" applyFill="1" applyAlignment="1">
      <alignment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/>
    </xf>
    <xf numFmtId="3" fontId="8" fillId="6" borderId="0" xfId="0" applyNumberFormat="1" applyFont="1" applyFill="1" applyAlignment="1">
      <alignment/>
    </xf>
    <xf numFmtId="1" fontId="8" fillId="6" borderId="0" xfId="0" applyNumberFormat="1" applyFont="1" applyFill="1" applyAlignment="1">
      <alignment/>
    </xf>
    <xf numFmtId="176" fontId="5" fillId="6" borderId="0" xfId="0" applyNumberFormat="1" applyFont="1" applyFill="1" applyAlignment="1">
      <alignment horizontal="center"/>
    </xf>
    <xf numFmtId="176" fontId="8" fillId="6" borderId="0" xfId="0" applyNumberFormat="1" applyFont="1" applyFill="1" applyAlignment="1">
      <alignment/>
    </xf>
    <xf numFmtId="3" fontId="5" fillId="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Continuous" vertical="center"/>
    </xf>
    <xf numFmtId="3" fontId="1" fillId="0" borderId="0" xfId="0" applyNumberFormat="1" applyFont="1" applyFill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right"/>
    </xf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" fillId="4" borderId="7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0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31" fillId="4" borderId="0" xfId="0" applyFont="1" applyFill="1" applyBorder="1" applyAlignment="1">
      <alignment horizontal="centerContinuous" vertical="center" wrapText="1"/>
    </xf>
    <xf numFmtId="0" fontId="4" fillId="4" borderId="15" xfId="0" applyFont="1" applyFill="1" applyBorder="1" applyAlignment="1" quotePrefix="1">
      <alignment horizontal="left"/>
    </xf>
    <xf numFmtId="2" fontId="33" fillId="4" borderId="16" xfId="0" applyNumberFormat="1" applyFont="1" applyFill="1" applyBorder="1" applyAlignment="1">
      <alignment/>
    </xf>
    <xf numFmtId="0" fontId="4" fillId="4" borderId="17" xfId="0" applyFont="1" applyFill="1" applyBorder="1" applyAlignment="1" quotePrefix="1">
      <alignment horizontal="left"/>
    </xf>
    <xf numFmtId="0" fontId="4" fillId="4" borderId="17" xfId="0" applyFont="1" applyFill="1" applyBorder="1" applyAlignment="1" quotePrefix="1">
      <alignment horizontal="left" vertical="center" wrapText="1"/>
    </xf>
    <xf numFmtId="2" fontId="32" fillId="4" borderId="16" xfId="0" applyNumberFormat="1" applyFont="1" applyFill="1" applyBorder="1" applyAlignment="1" applyProtection="1">
      <alignment/>
      <protection locked="0"/>
    </xf>
    <xf numFmtId="0" fontId="15" fillId="4" borderId="18" xfId="0" applyFont="1" applyFill="1" applyBorder="1" applyAlignment="1">
      <alignment horizontal="centerContinuous"/>
    </xf>
    <xf numFmtId="0" fontId="15" fillId="4" borderId="19" xfId="0" applyFont="1" applyFill="1" applyBorder="1" applyAlignment="1">
      <alignment horizontal="centerContinuous"/>
    </xf>
    <xf numFmtId="0" fontId="4" fillId="4" borderId="17" xfId="0" applyFont="1" applyFill="1" applyBorder="1" applyAlignment="1">
      <alignment horizontal="centerContinuous"/>
    </xf>
    <xf numFmtId="0" fontId="0" fillId="4" borderId="18" xfId="0" applyFill="1" applyBorder="1" applyAlignment="1">
      <alignment horizontal="centerContinuous"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/>
    </xf>
    <xf numFmtId="199" fontId="34" fillId="0" borderId="0" xfId="0" applyNumberFormat="1" applyFont="1" applyFill="1" applyBorder="1" applyAlignment="1">
      <alignment/>
    </xf>
    <xf numFmtId="168" fontId="3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 quotePrefix="1">
      <alignment horizontal="left"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37" fillId="0" borderId="0" xfId="0" applyNumberFormat="1" applyFont="1" applyFill="1" applyBorder="1" applyAlignment="1">
      <alignment horizontal="right"/>
    </xf>
    <xf numFmtId="168" fontId="37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center"/>
    </xf>
    <xf numFmtId="0" fontId="19" fillId="7" borderId="0" xfId="0" applyFont="1" applyFill="1" applyAlignment="1">
      <alignment/>
    </xf>
    <xf numFmtId="0" fontId="20" fillId="7" borderId="0" xfId="0" applyFont="1" applyFill="1" applyAlignment="1">
      <alignment horizontal="centerContinuous"/>
    </xf>
    <xf numFmtId="0" fontId="17" fillId="7" borderId="0" xfId="0" applyFont="1" applyFill="1" applyAlignment="1">
      <alignment horizontal="centerContinuous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3" fontId="0" fillId="7" borderId="0" xfId="0" applyNumberFormat="1" applyFill="1" applyAlignment="1">
      <alignment horizontal="center"/>
    </xf>
    <xf numFmtId="3" fontId="18" fillId="7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3" fontId="5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/>
    </xf>
    <xf numFmtId="1" fontId="18" fillId="7" borderId="0" xfId="0" applyNumberFormat="1" applyFont="1" applyFill="1" applyAlignment="1">
      <alignment/>
    </xf>
    <xf numFmtId="1" fontId="5" fillId="7" borderId="0" xfId="0" applyNumberFormat="1" applyFont="1" applyFill="1" applyAlignment="1">
      <alignment/>
    </xf>
    <xf numFmtId="1" fontId="5" fillId="7" borderId="0" xfId="0" applyNumberFormat="1" applyFont="1" applyFill="1" applyAlignment="1">
      <alignment horizontal="center"/>
    </xf>
    <xf numFmtId="1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vertical="center"/>
    </xf>
    <xf numFmtId="176" fontId="18" fillId="7" borderId="0" xfId="0" applyNumberFormat="1" applyFont="1" applyFill="1" applyAlignment="1">
      <alignment/>
    </xf>
    <xf numFmtId="176" fontId="21" fillId="7" borderId="0" xfId="0" applyNumberFormat="1" applyFont="1" applyFill="1" applyBorder="1" applyAlignment="1">
      <alignment horizontal="center" vertical="center"/>
    </xf>
    <xf numFmtId="176" fontId="22" fillId="7" borderId="0" xfId="0" applyNumberFormat="1" applyFont="1" applyFill="1" applyBorder="1" applyAlignment="1">
      <alignment vertical="center"/>
    </xf>
    <xf numFmtId="176" fontId="18" fillId="7" borderId="0" xfId="0" applyNumberFormat="1" applyFont="1" applyFill="1" applyAlignment="1">
      <alignment horizontal="center"/>
    </xf>
    <xf numFmtId="0" fontId="0" fillId="4" borderId="8" xfId="0" applyFill="1" applyBorder="1" applyAlignment="1">
      <alignment/>
    </xf>
    <xf numFmtId="0" fontId="24" fillId="4" borderId="20" xfId="0" applyFont="1" applyFill="1" applyBorder="1" applyAlignment="1">
      <alignment vertical="center"/>
    </xf>
    <xf numFmtId="0" fontId="0" fillId="4" borderId="4" xfId="0" applyFill="1" applyBorder="1" applyAlignment="1">
      <alignment/>
    </xf>
    <xf numFmtId="0" fontId="14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/>
    </xf>
    <xf numFmtId="0" fontId="6" fillId="4" borderId="21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25" fillId="4" borderId="2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/>
    </xf>
    <xf numFmtId="0" fontId="0" fillId="4" borderId="9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Continuous" vertical="center" wrapText="1"/>
    </xf>
    <xf numFmtId="0" fontId="1" fillId="4" borderId="20" xfId="0" applyFont="1" applyFill="1" applyBorder="1" applyAlignment="1">
      <alignment horizontal="centerContinuous" vertical="center" wrapText="1"/>
    </xf>
    <xf numFmtId="0" fontId="1" fillId="4" borderId="1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199" fontId="6" fillId="0" borderId="0" xfId="0" applyNumberFormat="1" applyFont="1" applyFill="1" applyBorder="1" applyAlignment="1" applyProtection="1">
      <alignment/>
      <protection locked="0"/>
    </xf>
    <xf numFmtId="168" fontId="6" fillId="0" borderId="0" xfId="0" applyNumberFormat="1" applyFont="1" applyFill="1" applyBorder="1" applyAlignment="1" applyProtection="1">
      <alignment/>
      <protection locked="0"/>
    </xf>
    <xf numFmtId="0" fontId="4" fillId="4" borderId="17" xfId="0" applyFont="1" applyFill="1" applyBorder="1" applyAlignment="1" quotePrefix="1">
      <alignment horizontal="left"/>
    </xf>
    <xf numFmtId="37" fontId="4" fillId="4" borderId="26" xfId="15" applyNumberFormat="1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38" fontId="33" fillId="4" borderId="26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39" fillId="4" borderId="21" xfId="0" applyFont="1" applyFill="1" applyBorder="1" applyAlignment="1" quotePrefix="1">
      <alignment horizontal="left" vertical="center"/>
    </xf>
    <xf numFmtId="0" fontId="23" fillId="0" borderId="0" xfId="21">
      <alignment/>
      <protection/>
    </xf>
    <xf numFmtId="1" fontId="7" fillId="6" borderId="0" xfId="0" applyNumberFormat="1" applyFont="1" applyFill="1" applyAlignment="1">
      <alignment horizontal="center" wrapText="1"/>
    </xf>
    <xf numFmtId="1" fontId="5" fillId="6" borderId="0" xfId="0" applyNumberFormat="1" applyFont="1" applyFill="1" applyAlignment="1">
      <alignment/>
    </xf>
    <xf numFmtId="2" fontId="5" fillId="6" borderId="0" xfId="0" applyNumberFormat="1" applyFont="1" applyFill="1" applyAlignment="1">
      <alignment/>
    </xf>
    <xf numFmtId="2" fontId="5" fillId="6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/>
    </xf>
    <xf numFmtId="1" fontId="0" fillId="0" borderId="0" xfId="0" applyNumberFormat="1" applyAlignment="1">
      <alignment horizontal="left" indent="2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9" fontId="0" fillId="0" borderId="25" xfId="22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 applyProtection="1">
      <alignment horizontal="center"/>
      <protection/>
    </xf>
    <xf numFmtId="9" fontId="0" fillId="0" borderId="21" xfId="22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3" fontId="0" fillId="0" borderId="32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lcomeDialo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98925"/>
          <c:h val="0.9452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InvestPlan!$A$74:$A$75</c:f>
              <c:strCache/>
            </c:strRef>
          </c:cat>
          <c:val>
            <c:numRef>
              <c:f>InvestPlan!$B$74:$B$75</c:f>
              <c:numCache/>
            </c:numRef>
          </c:val>
        </c:ser>
        <c:axId val="7063811"/>
        <c:axId val="63574300"/>
      </c:areaChart>
      <c:catAx>
        <c:axId val="7063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574300"/>
        <c:crosses val="autoZero"/>
        <c:auto val="0"/>
        <c:lblOffset val="100"/>
        <c:noMultiLvlLbl val="0"/>
      </c:catAx>
      <c:valAx>
        <c:axId val="63574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063811"/>
        <c:crossesAt val="1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25"/>
          <c:w val="0.9925"/>
          <c:h val="0.9452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InvestPlan!$A$74:$A$75</c:f>
              <c:strCache/>
            </c:strRef>
          </c:cat>
          <c:val>
            <c:numRef>
              <c:f>InvestPlan!$C$74:$C$75</c:f>
              <c:numCache/>
            </c:numRef>
          </c:val>
        </c:ser>
        <c:axId val="35297789"/>
        <c:axId val="49244646"/>
      </c:areaChart>
      <c:catAx>
        <c:axId val="3529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244646"/>
        <c:crosses val="autoZero"/>
        <c:auto val="0"/>
        <c:lblOffset val="100"/>
        <c:noMultiLvlLbl val="0"/>
      </c:catAx>
      <c:valAx>
        <c:axId val="49244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5297789"/>
        <c:crossesAt val="1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0.98475"/>
          <c:h val="0.937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InvestPlan!$A$77:$A$79</c:f>
              <c:strCache/>
            </c:strRef>
          </c:cat>
          <c:val>
            <c:numRef>
              <c:f>InvestPlan!$B$77:$B$79</c:f>
              <c:numCache/>
            </c:numRef>
          </c:val>
        </c:ser>
        <c:ser>
          <c:idx val="1"/>
          <c:order val="1"/>
          <c:spPr>
            <a:solidFill>
              <a:srgbClr val="808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InvestPlan!$A$77:$A$79</c:f>
              <c:strCache/>
            </c:strRef>
          </c:cat>
          <c:val>
            <c:numRef>
              <c:f>InvestPlan!$C$77:$C$79</c:f>
              <c:numCache/>
            </c:numRef>
          </c:val>
        </c:ser>
        <c:axId val="40548631"/>
        <c:axId val="29393360"/>
      </c:areaChart>
      <c:catAx>
        <c:axId val="40548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393360"/>
        <c:crosses val="autoZero"/>
        <c:auto val="0"/>
        <c:lblOffset val="100"/>
        <c:noMultiLvlLbl val="0"/>
      </c:catAx>
      <c:valAx>
        <c:axId val="293933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548631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5"/>
          <c:w val="0.98975"/>
          <c:h val="0.940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InvestPlan!$A$74:$A$75</c:f>
              <c:strCache/>
            </c:strRef>
          </c:cat>
          <c:val>
            <c:numRef>
              <c:f>InvestPlan!$D$74:$D$75</c:f>
              <c:numCache/>
            </c:numRef>
          </c:val>
        </c:ser>
        <c:axId val="63213649"/>
        <c:axId val="32051930"/>
      </c:areaChart>
      <c:catAx>
        <c:axId val="63213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051930"/>
        <c:crosses val="autoZero"/>
        <c:auto val="0"/>
        <c:lblOffset val="100"/>
        <c:noMultiLvlLbl val="0"/>
      </c:catAx>
      <c:valAx>
        <c:axId val="32051930"/>
        <c:scaling>
          <c:orientation val="minMax"/>
          <c:max val="1.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3213649"/>
        <c:crossesAt val="1"/>
        <c:crossBetween val="midCat"/>
        <c:dispUnits/>
        <c:majorUnit val="1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Interest vs NPV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'IRR-NPV Illustration'!$A$4:$A$38</c:f>
              <c:numCache>
                <c:ptCount val="3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</c:numCache>
            </c:numRef>
          </c:xVal>
          <c:yVal>
            <c:numRef>
              <c:f>'IRR-NPV Illustration'!$C$4:$C$38</c:f>
              <c:numCache>
                <c:ptCount val="35"/>
                <c:pt idx="0">
                  <c:v>7548.457310959681</c:v>
                </c:pt>
                <c:pt idx="1">
                  <c:v>6101.559607904386</c:v>
                </c:pt>
                <c:pt idx="2">
                  <c:v>4967.199274233008</c:v>
                </c:pt>
                <c:pt idx="3">
                  <c:v>4070.6865416975775</c:v>
                </c:pt>
                <c:pt idx="4">
                  <c:v>3356.511853375505</c:v>
                </c:pt>
                <c:pt idx="5">
                  <c:v>2783.149296453079</c:v>
                </c:pt>
                <c:pt idx="6">
                  <c:v>2319.3288647602344</c:v>
                </c:pt>
                <c:pt idx="7">
                  <c:v>1941.3475377903198</c:v>
                </c:pt>
                <c:pt idx="8">
                  <c:v>1631.1189145905828</c:v>
                </c:pt>
                <c:pt idx="9">
                  <c:v>1374.7506826281979</c:v>
                </c:pt>
                <c:pt idx="10">
                  <c:v>1161.5012977622239</c:v>
                </c:pt>
                <c:pt idx="11">
                  <c:v>983.0105240803204</c:v>
                </c:pt>
                <c:pt idx="12">
                  <c:v>832.7287835960195</c:v>
                </c:pt>
                <c:pt idx="13">
                  <c:v>705.4915860738204</c:v>
                </c:pt>
                <c:pt idx="14">
                  <c:v>597.2003822320129</c:v>
                </c:pt>
                <c:pt idx="15">
                  <c:v>504.58189061607885</c:v>
                </c:pt>
                <c:pt idx="16">
                  <c:v>425.00559021591175</c:v>
                </c:pt>
                <c:pt idx="17">
                  <c:v>356.3445507124044</c:v>
                </c:pt>
                <c:pt idx="18">
                  <c:v>296.86872022262634</c:v>
                </c:pt>
                <c:pt idx="19">
                  <c:v>245.1626481104187</c:v>
                </c:pt>
                <c:pt idx="20">
                  <c:v>200.06169860338085</c:v>
                </c:pt>
                <c:pt idx="21">
                  <c:v>160.60232928651558</c:v>
                </c:pt>
                <c:pt idx="22">
                  <c:v>125.98312299730111</c:v>
                </c:pt>
                <c:pt idx="23">
                  <c:v>95.5340834448677</c:v>
                </c:pt>
                <c:pt idx="24">
                  <c:v>68.69231366658917</c:v>
                </c:pt>
                <c:pt idx="25">
                  <c:v>44.98264950496307</c:v>
                </c:pt>
                <c:pt idx="26">
                  <c:v>24.002159014071513</c:v>
                </c:pt>
                <c:pt idx="27">
                  <c:v>5.407673102756441</c:v>
                </c:pt>
                <c:pt idx="28">
                  <c:v>-11.094295345177274</c:v>
                </c:pt>
                <c:pt idx="29">
                  <c:v>-25.755741171170126</c:v>
                </c:pt>
                <c:pt idx="30">
                  <c:v>-38.79385201993076</c:v>
                </c:pt>
                <c:pt idx="31">
                  <c:v>-50.396490668496284</c:v>
                </c:pt>
                <c:pt idx="32">
                  <c:v>-60.7267114319067</c:v>
                </c:pt>
                <c:pt idx="33">
                  <c:v>-69.9264972854704</c:v>
                </c:pt>
                <c:pt idx="34">
                  <c:v>-78.11986545424652</c:v>
                </c:pt>
              </c:numCache>
            </c:numRef>
          </c:yVal>
          <c:smooth val="0"/>
        </c:ser>
        <c:axId val="20031915"/>
        <c:axId val="46069508"/>
      </c:scatterChart>
      <c:valAx>
        <c:axId val="20031915"/>
        <c:scaling>
          <c:orientation val="minMax"/>
          <c:max val="0.3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Interest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69508"/>
        <c:crosses val="autoZero"/>
        <c:crossBetween val="midCat"/>
        <c:dispUnits/>
        <c:majorUnit val="0.02"/>
      </c:valAx>
      <c:valAx>
        <c:axId val="46069508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31915"/>
        <c:crosses val="autoZero"/>
        <c:crossBetween val="midCat"/>
        <c:dispUnits/>
        <c:majorUnit val="5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85725</xdr:rowOff>
    </xdr:from>
    <xdr:to>
      <xdr:col>2</xdr:col>
      <xdr:colOff>990600</xdr:colOff>
      <xdr:row>6</xdr:row>
      <xdr:rowOff>771525</xdr:rowOff>
    </xdr:to>
    <xdr:graphicFrame>
      <xdr:nvGraphicFramePr>
        <xdr:cNvPr id="1" name="Chart 2"/>
        <xdr:cNvGraphicFramePr/>
      </xdr:nvGraphicFramePr>
      <xdr:xfrm>
        <a:off x="523875" y="1895475"/>
        <a:ext cx="933450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6</xdr:row>
      <xdr:rowOff>57150</xdr:rowOff>
    </xdr:from>
    <xdr:to>
      <xdr:col>4</xdr:col>
      <xdr:colOff>952500</xdr:colOff>
      <xdr:row>6</xdr:row>
      <xdr:rowOff>742950</xdr:rowOff>
    </xdr:to>
    <xdr:graphicFrame>
      <xdr:nvGraphicFramePr>
        <xdr:cNvPr id="2" name="Chart 7"/>
        <xdr:cNvGraphicFramePr/>
      </xdr:nvGraphicFramePr>
      <xdr:xfrm>
        <a:off x="2590800" y="1866900"/>
        <a:ext cx="904875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6</xdr:row>
      <xdr:rowOff>28575</xdr:rowOff>
    </xdr:from>
    <xdr:to>
      <xdr:col>5</xdr:col>
      <xdr:colOff>971550</xdr:colOff>
      <xdr:row>6</xdr:row>
      <xdr:rowOff>762000</xdr:rowOff>
    </xdr:to>
    <xdr:graphicFrame>
      <xdr:nvGraphicFramePr>
        <xdr:cNvPr id="3" name="Chart 8"/>
        <xdr:cNvGraphicFramePr/>
      </xdr:nvGraphicFramePr>
      <xdr:xfrm>
        <a:off x="3657600" y="1838325"/>
        <a:ext cx="895350" cy="73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</xdr:colOff>
      <xdr:row>6</xdr:row>
      <xdr:rowOff>66675</xdr:rowOff>
    </xdr:from>
    <xdr:to>
      <xdr:col>3</xdr:col>
      <xdr:colOff>981075</xdr:colOff>
      <xdr:row>6</xdr:row>
      <xdr:rowOff>752475</xdr:rowOff>
    </xdr:to>
    <xdr:graphicFrame>
      <xdr:nvGraphicFramePr>
        <xdr:cNvPr id="4" name="Chart 10"/>
        <xdr:cNvGraphicFramePr/>
      </xdr:nvGraphicFramePr>
      <xdr:xfrm>
        <a:off x="1552575" y="1876425"/>
        <a:ext cx="93345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6</xdr:col>
      <xdr:colOff>152400</xdr:colOff>
      <xdr:row>6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314575" y="409575"/>
          <a:ext cx="24955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Enter the amount of investment for each numbered year.
"Click" on the appropriate button below when done.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0</xdr:rowOff>
    </xdr:from>
    <xdr:to>
      <xdr:col>61</xdr:col>
      <xdr:colOff>0</xdr:colOff>
      <xdr:row>31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000125" y="1333500"/>
          <a:ext cx="30670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This model was developed by the East-West Center's Program on Resources, in cooperation with the Philippine Department of Energy.  This project was funded by the United States Agency for International Development.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"/>
  <sheetViews>
    <sheetView showRowColHeaders="0" tabSelected="1" zoomScale="80" zoomScaleNormal="80" workbookViewId="0" topLeftCell="A1">
      <selection activeCell="C26" sqref="C26"/>
    </sheetView>
  </sheetViews>
  <sheetFormatPr defaultColWidth="9.140625" defaultRowHeight="12.75"/>
  <cols>
    <col min="1" max="1" width="2.28125" style="9" customWidth="1"/>
    <col min="2" max="2" width="3.00390625" style="9" customWidth="1"/>
    <col min="3" max="3" width="47.7109375" style="2" customWidth="1"/>
    <col min="4" max="5" width="9.28125" style="2" customWidth="1"/>
    <col min="6" max="6" width="2.8515625" style="2" customWidth="1"/>
    <col min="7" max="16384" width="9.140625" style="9" customWidth="1"/>
  </cols>
  <sheetData>
    <row r="1" spans="2:6" ht="12.75">
      <c r="B1" s="18" t="s">
        <v>0</v>
      </c>
      <c r="C1" s="10"/>
      <c r="D1" s="11"/>
      <c r="E1" s="11"/>
      <c r="F1" s="11"/>
    </row>
    <row r="2" ht="0.75" customHeight="1" thickBot="1"/>
    <row r="3" spans="2:6" ht="13.5" thickTop="1">
      <c r="B3" s="12"/>
      <c r="C3" s="3"/>
      <c r="D3" s="13" t="s">
        <v>1</v>
      </c>
      <c r="E3" s="14" t="s">
        <v>2</v>
      </c>
      <c r="F3" s="4"/>
    </row>
    <row r="4" spans="2:6" ht="13.5" customHeight="1">
      <c r="B4" s="15"/>
      <c r="C4" s="6" t="s">
        <v>3</v>
      </c>
      <c r="D4" s="174">
        <v>1996</v>
      </c>
      <c r="E4" s="81">
        <v>1996</v>
      </c>
      <c r="F4" s="5"/>
    </row>
    <row r="5" spans="2:6" ht="13.5" customHeight="1">
      <c r="B5" s="15"/>
      <c r="C5" s="6" t="s">
        <v>4</v>
      </c>
      <c r="D5" s="175">
        <v>300</v>
      </c>
      <c r="E5" s="82">
        <v>300</v>
      </c>
      <c r="F5" s="5"/>
    </row>
    <row r="6" spans="2:6" ht="13.5" customHeight="1">
      <c r="B6" s="15"/>
      <c r="C6" s="6" t="s">
        <v>5</v>
      </c>
      <c r="D6" s="176">
        <v>5</v>
      </c>
      <c r="E6" s="82">
        <v>8</v>
      </c>
      <c r="F6" s="5"/>
    </row>
    <row r="7" spans="2:6" ht="13.5" customHeight="1">
      <c r="B7" s="15"/>
      <c r="C7" s="6" t="s">
        <v>6</v>
      </c>
      <c r="D7" s="175">
        <v>30</v>
      </c>
      <c r="E7" s="82">
        <v>30</v>
      </c>
      <c r="F7" s="5"/>
    </row>
    <row r="8" spans="2:6" ht="13.5" customHeight="1">
      <c r="B8" s="15"/>
      <c r="C8" s="185" t="s">
        <v>7</v>
      </c>
      <c r="D8" s="177">
        <v>0.6</v>
      </c>
      <c r="E8" s="83">
        <v>0.6</v>
      </c>
      <c r="F8" s="5"/>
    </row>
    <row r="9" spans="2:6" ht="13.5" customHeight="1">
      <c r="B9" s="15"/>
      <c r="C9" s="185" t="s">
        <v>8</v>
      </c>
      <c r="D9" s="177">
        <v>0.8</v>
      </c>
      <c r="E9" s="83">
        <v>0.8</v>
      </c>
      <c r="F9" s="5"/>
    </row>
    <row r="10" spans="2:6" ht="13.5" customHeight="1">
      <c r="B10" s="15"/>
      <c r="C10" s="6" t="s">
        <v>9</v>
      </c>
      <c r="D10" s="175">
        <v>5</v>
      </c>
      <c r="E10" s="82">
        <v>5</v>
      </c>
      <c r="F10" s="5"/>
    </row>
    <row r="11" spans="2:6" ht="13.5" customHeight="1">
      <c r="B11" s="15"/>
      <c r="C11" s="6" t="s">
        <v>10</v>
      </c>
      <c r="D11" s="177">
        <v>0.6</v>
      </c>
      <c r="E11" s="83">
        <v>0.6</v>
      </c>
      <c r="F11" s="16"/>
    </row>
    <row r="12" spans="2:6" ht="13.5" customHeight="1">
      <c r="B12" s="15"/>
      <c r="C12" s="6" t="s">
        <v>11</v>
      </c>
      <c r="D12" s="178">
        <v>2000</v>
      </c>
      <c r="E12" s="82">
        <v>2000</v>
      </c>
      <c r="F12" s="5"/>
    </row>
    <row r="13" spans="2:6" ht="13.5" customHeight="1">
      <c r="B13" s="15"/>
      <c r="C13" s="185" t="s">
        <v>12</v>
      </c>
      <c r="D13" s="177">
        <v>0.01</v>
      </c>
      <c r="E13" s="83">
        <v>0.01</v>
      </c>
      <c r="F13" s="5"/>
    </row>
    <row r="14" spans="2:6" ht="13.5" customHeight="1">
      <c r="B14" s="15"/>
      <c r="C14" s="6" t="s">
        <v>13</v>
      </c>
      <c r="D14" s="179">
        <v>0.5</v>
      </c>
      <c r="E14" s="84">
        <v>0.5</v>
      </c>
      <c r="F14" s="5"/>
    </row>
    <row r="15" spans="2:6" ht="13.5" customHeight="1">
      <c r="B15" s="15"/>
      <c r="C15" s="185" t="s">
        <v>14</v>
      </c>
      <c r="D15" s="177">
        <v>0.1</v>
      </c>
      <c r="E15" s="83">
        <v>0.1</v>
      </c>
      <c r="F15" s="5"/>
    </row>
    <row r="16" spans="2:6" ht="13.5" customHeight="1">
      <c r="B16" s="15"/>
      <c r="C16" s="6" t="s">
        <v>15</v>
      </c>
      <c r="D16" s="175">
        <v>10</v>
      </c>
      <c r="E16" s="82">
        <v>10</v>
      </c>
      <c r="F16" s="5"/>
    </row>
    <row r="17" spans="2:6" ht="13.5" customHeight="1">
      <c r="B17" s="15"/>
      <c r="C17" s="6" t="s">
        <v>16</v>
      </c>
      <c r="D17" s="180">
        <v>0.01</v>
      </c>
      <c r="E17" s="85">
        <v>0.01</v>
      </c>
      <c r="F17" s="5"/>
    </row>
    <row r="18" spans="2:6" ht="13.5" customHeight="1">
      <c r="B18" s="15"/>
      <c r="C18" s="185" t="s">
        <v>17</v>
      </c>
      <c r="D18" s="177">
        <v>0.12</v>
      </c>
      <c r="E18" s="83">
        <v>0.12</v>
      </c>
      <c r="F18" s="5"/>
    </row>
    <row r="19" spans="2:6" ht="13.5" thickBot="1">
      <c r="B19" s="17"/>
      <c r="C19" s="7"/>
      <c r="D19" s="7"/>
      <c r="E19" s="7"/>
      <c r="F19" s="8"/>
    </row>
    <row r="20" ht="13.5" thickTop="1"/>
    <row r="21" ht="12.75"/>
    <row r="22" ht="12.75"/>
  </sheetData>
  <sheetProtection sheet="1" objects="1" scenarios="1"/>
  <printOptions horizontalCentered="1"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295"/>
  <sheetViews>
    <sheetView showGridLines="0" showRowColHeaders="0" zoomScale="85" zoomScaleNormal="85" workbookViewId="0" topLeftCell="A1">
      <selection activeCell="G4" sqref="G4"/>
    </sheetView>
  </sheetViews>
  <sheetFormatPr defaultColWidth="9.140625" defaultRowHeight="12.75"/>
  <cols>
    <col min="1" max="1" width="5.00390625" style="127" customWidth="1"/>
    <col min="2" max="2" width="2.00390625" style="127" customWidth="1"/>
    <col min="3" max="3" width="15.57421875" style="128" customWidth="1"/>
    <col min="4" max="7" width="15.57421875" style="127" customWidth="1"/>
    <col min="8" max="8" width="1.8515625" style="127" customWidth="1"/>
    <col min="9" max="9" width="7.28125" style="127" customWidth="1"/>
    <col min="10" max="16384" width="9.140625" style="127" customWidth="1"/>
  </cols>
  <sheetData>
    <row r="1" spans="1:8" ht="18">
      <c r="A1" s="124"/>
      <c r="B1" s="125" t="s">
        <v>18</v>
      </c>
      <c r="C1" s="126"/>
      <c r="D1" s="126"/>
      <c r="E1" s="126"/>
      <c r="F1" s="126"/>
      <c r="G1" s="126"/>
      <c r="H1" s="126"/>
    </row>
    <row r="2" ht="6.75" customHeight="1" thickBot="1"/>
    <row r="3" spans="2:8" ht="6.75" customHeight="1" thickTop="1">
      <c r="B3" s="165"/>
      <c r="C3" s="166"/>
      <c r="D3" s="167"/>
      <c r="E3" s="167"/>
      <c r="F3" s="167"/>
      <c r="G3" s="167"/>
      <c r="H3" s="168"/>
    </row>
    <row r="4" spans="2:8" ht="68.25" customHeight="1">
      <c r="B4" s="145"/>
      <c r="C4" s="173" t="s">
        <v>19</v>
      </c>
      <c r="D4" s="171"/>
      <c r="E4" s="171"/>
      <c r="F4" s="172"/>
      <c r="G4" s="146">
        <v>0</v>
      </c>
      <c r="H4" s="147"/>
    </row>
    <row r="5" spans="2:8" ht="15" customHeight="1">
      <c r="B5" s="145"/>
      <c r="C5" s="148">
        <v>1</v>
      </c>
      <c r="D5" s="148">
        <v>2</v>
      </c>
      <c r="E5" s="148">
        <v>3</v>
      </c>
      <c r="F5" s="148">
        <v>4</v>
      </c>
      <c r="G5" s="1"/>
      <c r="H5" s="149"/>
    </row>
    <row r="6" spans="2:8" ht="27.75" customHeight="1">
      <c r="B6" s="145"/>
      <c r="C6" s="150" t="s">
        <v>20</v>
      </c>
      <c r="D6" s="150" t="s">
        <v>21</v>
      </c>
      <c r="E6" s="150" t="s">
        <v>22</v>
      </c>
      <c r="F6" s="151" t="s">
        <v>23</v>
      </c>
      <c r="G6" s="152" t="s">
        <v>24</v>
      </c>
      <c r="H6" s="149"/>
    </row>
    <row r="7" spans="2:8" ht="64.5" customHeight="1">
      <c r="B7" s="145"/>
      <c r="C7" s="153"/>
      <c r="D7" s="153"/>
      <c r="E7" s="153"/>
      <c r="F7" s="153"/>
      <c r="G7" s="154"/>
      <c r="H7" s="149"/>
    </row>
    <row r="8" spans="2:8" ht="18.75" customHeight="1">
      <c r="B8" s="145"/>
      <c r="C8" s="155" t="s">
        <v>25</v>
      </c>
      <c r="D8" s="155" t="s">
        <v>25</v>
      </c>
      <c r="E8" s="155" t="s">
        <v>25</v>
      </c>
      <c r="F8" s="155" t="s">
        <v>25</v>
      </c>
      <c r="G8" s="156"/>
      <c r="H8" s="149"/>
    </row>
    <row r="9" spans="2:8" ht="15" customHeight="1">
      <c r="B9" s="145"/>
      <c r="C9" s="157">
        <v>2</v>
      </c>
      <c r="D9" s="158">
        <v>1</v>
      </c>
      <c r="E9" s="157">
        <v>2</v>
      </c>
      <c r="F9" s="157">
        <v>2</v>
      </c>
      <c r="G9" s="159"/>
      <c r="H9" s="149"/>
    </row>
    <row r="10" spans="2:8" ht="16.5" customHeight="1">
      <c r="B10" s="145"/>
      <c r="C10" s="186" t="s">
        <v>26</v>
      </c>
      <c r="D10" s="148" t="s">
        <v>27</v>
      </c>
      <c r="E10" s="169" t="str">
        <f>IF(AND($G$4&gt;=1,$G$4&lt;=4),$G$4,"User Option")</f>
        <v>User Option</v>
      </c>
      <c r="F10" s="160" t="s">
        <v>28</v>
      </c>
      <c r="G10" s="170" t="str">
        <f>IF(G4=1,C9,IF(G4=2,D9,IF(G4=3,E9,IF(G4=4,F9,"User Option"))))</f>
        <v>User Option</v>
      </c>
      <c r="H10" s="147"/>
    </row>
    <row r="11" spans="2:8" ht="6" customHeight="1" thickBot="1">
      <c r="B11" s="161"/>
      <c r="C11" s="162"/>
      <c r="D11" s="163"/>
      <c r="E11" s="163"/>
      <c r="F11" s="163"/>
      <c r="G11" s="163"/>
      <c r="H11" s="164"/>
    </row>
    <row r="12" ht="13.5" thickTop="1"/>
    <row r="14" ht="12.75">
      <c r="C14" s="127"/>
    </row>
    <row r="16" spans="3:9" ht="12.75">
      <c r="C16" s="129"/>
      <c r="D16" s="129"/>
      <c r="E16" s="129"/>
      <c r="F16" s="129"/>
      <c r="G16" s="129"/>
      <c r="H16" s="129"/>
      <c r="I16" s="129"/>
    </row>
    <row r="17" spans="1:134" ht="12.75">
      <c r="A17" s="130"/>
      <c r="B17" s="131"/>
      <c r="C17" s="132"/>
      <c r="D17" s="132"/>
      <c r="E17" s="132"/>
      <c r="F17" s="132"/>
      <c r="G17" s="132"/>
      <c r="H17" s="131"/>
      <c r="I17" s="131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</row>
    <row r="18" spans="1:134" ht="12.75">
      <c r="A18" s="134"/>
      <c r="B18" s="135"/>
      <c r="C18" s="132"/>
      <c r="D18" s="132"/>
      <c r="E18" s="132"/>
      <c r="F18" s="132"/>
      <c r="G18" s="132"/>
      <c r="H18" s="135"/>
      <c r="I18" s="135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</row>
    <row r="19" spans="1:134" ht="12.75">
      <c r="A19" s="134"/>
      <c r="B19" s="135"/>
      <c r="C19" s="132"/>
      <c r="D19" s="132"/>
      <c r="E19" s="132"/>
      <c r="F19" s="132"/>
      <c r="G19" s="132"/>
      <c r="H19" s="135"/>
      <c r="I19" s="135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</row>
    <row r="20" spans="1:134" ht="12.75">
      <c r="A20" s="134"/>
      <c r="B20" s="135"/>
      <c r="C20" s="132"/>
      <c r="D20" s="132"/>
      <c r="E20" s="132"/>
      <c r="F20" s="132"/>
      <c r="G20" s="132"/>
      <c r="H20" s="135"/>
      <c r="I20" s="135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</row>
    <row r="21" spans="1:134" ht="12.75">
      <c r="A21" s="134"/>
      <c r="B21" s="135"/>
      <c r="C21" s="132"/>
      <c r="D21" s="132"/>
      <c r="E21" s="132"/>
      <c r="F21" s="132"/>
      <c r="G21" s="132"/>
      <c r="H21" s="135"/>
      <c r="I21" s="135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</row>
    <row r="22" spans="1:134" ht="12.75">
      <c r="A22" s="134"/>
      <c r="B22" s="135"/>
      <c r="C22" s="132"/>
      <c r="D22" s="132"/>
      <c r="E22" s="132"/>
      <c r="F22" s="132"/>
      <c r="G22" s="132"/>
      <c r="H22" s="135"/>
      <c r="I22" s="135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</row>
    <row r="23" spans="1:134" ht="12.75">
      <c r="A23" s="134"/>
      <c r="B23" s="135"/>
      <c r="C23" s="132"/>
      <c r="D23" s="132"/>
      <c r="E23" s="132"/>
      <c r="F23" s="132"/>
      <c r="G23" s="132"/>
      <c r="H23" s="135"/>
      <c r="I23" s="135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</row>
    <row r="24" spans="1:134" ht="12.75">
      <c r="A24" s="134"/>
      <c r="B24" s="135"/>
      <c r="C24" s="132"/>
      <c r="D24" s="132"/>
      <c r="E24" s="132"/>
      <c r="F24" s="132"/>
      <c r="G24" s="132"/>
      <c r="H24" s="135"/>
      <c r="I24" s="135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</row>
    <row r="25" spans="1:134" ht="12.75">
      <c r="A25" s="134"/>
      <c r="B25" s="135"/>
      <c r="C25" s="132"/>
      <c r="D25" s="132"/>
      <c r="E25" s="132"/>
      <c r="F25" s="132"/>
      <c r="G25" s="132"/>
      <c r="H25" s="134"/>
      <c r="I25" s="134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</row>
    <row r="26" spans="1:134" ht="12.75">
      <c r="A26" s="134"/>
      <c r="B26" s="135"/>
      <c r="C26" s="136"/>
      <c r="D26" s="135"/>
      <c r="E26" s="135"/>
      <c r="F26" s="135"/>
      <c r="G26" s="135"/>
      <c r="H26" s="134"/>
      <c r="I26" s="134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</row>
    <row r="27" spans="1:134" ht="12.75">
      <c r="A27" s="134"/>
      <c r="B27" s="134"/>
      <c r="C27" s="137"/>
      <c r="D27" s="134"/>
      <c r="E27" s="134"/>
      <c r="F27" s="134"/>
      <c r="G27" s="134"/>
      <c r="H27" s="134"/>
      <c r="I27" s="134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</row>
    <row r="28" spans="1:134" ht="12.75">
      <c r="A28" s="134"/>
      <c r="B28" s="134"/>
      <c r="C28" s="137"/>
      <c r="D28" s="134"/>
      <c r="E28" s="134"/>
      <c r="F28" s="134"/>
      <c r="G28" s="134"/>
      <c r="H28" s="134"/>
      <c r="I28" s="134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</row>
    <row r="29" spans="1:134" ht="12.75">
      <c r="A29" s="134"/>
      <c r="B29" s="134"/>
      <c r="C29" s="137"/>
      <c r="D29" s="134"/>
      <c r="E29" s="134"/>
      <c r="F29" s="134"/>
      <c r="G29" s="134"/>
      <c r="H29" s="134"/>
      <c r="I29" s="13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</row>
    <row r="30" spans="1:134" ht="12.75">
      <c r="A30" s="134"/>
      <c r="B30" s="134"/>
      <c r="C30" s="137"/>
      <c r="D30" s="134"/>
      <c r="E30" s="134"/>
      <c r="F30" s="134"/>
      <c r="G30" s="134"/>
      <c r="H30" s="134"/>
      <c r="I30" s="134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</row>
    <row r="31" spans="1:134" ht="12.75">
      <c r="A31" s="134"/>
      <c r="B31" s="134"/>
      <c r="C31" s="137"/>
      <c r="D31" s="134"/>
      <c r="E31" s="134"/>
      <c r="F31" s="134"/>
      <c r="G31" s="134"/>
      <c r="H31" s="134"/>
      <c r="I31" s="134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</row>
    <row r="32" spans="1:134" ht="12.75">
      <c r="A32" s="134"/>
      <c r="B32" s="134"/>
      <c r="C32" s="137"/>
      <c r="D32" s="134"/>
      <c r="E32" s="134"/>
      <c r="F32" s="134"/>
      <c r="G32" s="134"/>
      <c r="H32" s="134"/>
      <c r="I32" s="134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</row>
    <row r="33" spans="1:134" ht="12.75">
      <c r="A33" s="134"/>
      <c r="B33" s="134"/>
      <c r="C33" s="137"/>
      <c r="D33" s="134"/>
      <c r="E33" s="134"/>
      <c r="F33" s="134"/>
      <c r="G33" s="134"/>
      <c r="H33" s="134"/>
      <c r="I33" s="134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</row>
    <row r="34" spans="1:134" ht="12.75">
      <c r="A34" s="134"/>
      <c r="B34" s="134"/>
      <c r="C34" s="137"/>
      <c r="D34" s="134"/>
      <c r="E34" s="134"/>
      <c r="F34" s="134"/>
      <c r="G34" s="134"/>
      <c r="H34" s="134"/>
      <c r="I34" s="134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</row>
    <row r="35" spans="1:134" ht="12.75">
      <c r="A35" s="134"/>
      <c r="B35" s="134"/>
      <c r="C35" s="137"/>
      <c r="D35" s="134"/>
      <c r="E35" s="134"/>
      <c r="F35" s="134"/>
      <c r="G35" s="134"/>
      <c r="H35" s="134"/>
      <c r="I35" s="134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</row>
    <row r="36" spans="1:134" ht="12.75">
      <c r="A36" s="134"/>
      <c r="B36" s="134"/>
      <c r="C36" s="137"/>
      <c r="D36" s="134"/>
      <c r="E36" s="134"/>
      <c r="F36" s="134"/>
      <c r="G36" s="134"/>
      <c r="H36" s="134"/>
      <c r="I36" s="134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</row>
    <row r="37" spans="1:134" ht="12.75">
      <c r="A37" s="134"/>
      <c r="B37" s="134"/>
      <c r="C37" s="137"/>
      <c r="D37" s="134"/>
      <c r="E37" s="134"/>
      <c r="F37" s="134"/>
      <c r="G37" s="134"/>
      <c r="H37" s="134"/>
      <c r="I37" s="134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</row>
    <row r="38" spans="1:134" ht="12.75">
      <c r="A38" s="134"/>
      <c r="B38" s="134"/>
      <c r="C38" s="137"/>
      <c r="D38" s="134"/>
      <c r="E38" s="134"/>
      <c r="F38" s="134"/>
      <c r="G38" s="134"/>
      <c r="H38" s="134"/>
      <c r="I38" s="134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</row>
    <row r="39" spans="1:134" ht="12.75">
      <c r="A39" s="134"/>
      <c r="B39" s="134"/>
      <c r="C39" s="137"/>
      <c r="D39" s="134"/>
      <c r="E39" s="134"/>
      <c r="F39" s="134"/>
      <c r="G39" s="134"/>
      <c r="H39" s="134"/>
      <c r="I39" s="134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</row>
    <row r="40" spans="1:134" ht="12.75">
      <c r="A40" s="134"/>
      <c r="B40" s="134"/>
      <c r="C40" s="137"/>
      <c r="D40" s="134"/>
      <c r="E40" s="134"/>
      <c r="F40" s="134"/>
      <c r="G40" s="134"/>
      <c r="H40" s="134"/>
      <c r="I40" s="134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</row>
    <row r="41" spans="1:134" ht="12.75">
      <c r="A41" s="134"/>
      <c r="B41" s="134"/>
      <c r="C41" s="137"/>
      <c r="D41" s="134"/>
      <c r="E41" s="134"/>
      <c r="F41" s="134"/>
      <c r="G41" s="134"/>
      <c r="H41" s="134"/>
      <c r="I41" s="134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</row>
    <row r="42" spans="1:134" ht="12.75">
      <c r="A42" s="134"/>
      <c r="B42" s="134"/>
      <c r="C42" s="137"/>
      <c r="D42" s="134"/>
      <c r="E42" s="134"/>
      <c r="F42" s="134"/>
      <c r="G42" s="134"/>
      <c r="H42" s="134"/>
      <c r="I42" s="134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</row>
    <row r="43" spans="1:134" ht="12.75">
      <c r="A43" s="134"/>
      <c r="B43" s="134"/>
      <c r="C43" s="137"/>
      <c r="D43" s="134"/>
      <c r="E43" s="134"/>
      <c r="F43" s="134"/>
      <c r="G43" s="134"/>
      <c r="H43" s="134"/>
      <c r="I43" s="134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</row>
    <row r="44" spans="1:134" ht="12.75">
      <c r="A44" s="134"/>
      <c r="B44" s="134"/>
      <c r="C44" s="137"/>
      <c r="D44" s="134"/>
      <c r="E44" s="134"/>
      <c r="F44" s="134"/>
      <c r="G44" s="134"/>
      <c r="H44" s="134"/>
      <c r="I44" s="134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</row>
    <row r="45" spans="1:134" ht="12.75">
      <c r="A45" s="134"/>
      <c r="B45" s="134"/>
      <c r="C45" s="137"/>
      <c r="D45" s="134"/>
      <c r="E45" s="134"/>
      <c r="F45" s="134"/>
      <c r="G45" s="134"/>
      <c r="H45" s="134"/>
      <c r="I45" s="134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</row>
    <row r="46" spans="1:134" ht="12.75">
      <c r="A46" s="134"/>
      <c r="B46" s="134"/>
      <c r="C46" s="137"/>
      <c r="D46" s="134"/>
      <c r="E46" s="134"/>
      <c r="F46" s="134"/>
      <c r="G46" s="134"/>
      <c r="H46" s="134"/>
      <c r="I46" s="134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</row>
    <row r="47" spans="1:134" ht="12.75">
      <c r="A47" s="134"/>
      <c r="B47" s="134"/>
      <c r="C47" s="137"/>
      <c r="D47" s="134"/>
      <c r="E47" s="134"/>
      <c r="F47" s="134"/>
      <c r="G47" s="134"/>
      <c r="H47" s="134"/>
      <c r="I47" s="134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</row>
    <row r="48" spans="1:134" ht="12.75">
      <c r="A48" s="134"/>
      <c r="B48" s="134"/>
      <c r="C48" s="137"/>
      <c r="D48" s="134"/>
      <c r="E48" s="134"/>
      <c r="F48" s="134"/>
      <c r="G48" s="134"/>
      <c r="H48" s="134"/>
      <c r="I48" s="134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</row>
    <row r="49" spans="1:134" ht="12.75">
      <c r="A49" s="134"/>
      <c r="B49" s="134"/>
      <c r="C49" s="137"/>
      <c r="D49" s="134"/>
      <c r="E49" s="134"/>
      <c r="F49" s="134"/>
      <c r="G49" s="134"/>
      <c r="H49" s="134"/>
      <c r="I49" s="134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</row>
    <row r="50" spans="1:134" ht="12.75">
      <c r="A50" s="134"/>
      <c r="B50" s="134"/>
      <c r="C50" s="137"/>
      <c r="D50" s="134"/>
      <c r="E50" s="134"/>
      <c r="F50" s="134"/>
      <c r="G50" s="134"/>
      <c r="H50" s="134"/>
      <c r="I50" s="134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</row>
    <row r="51" spans="1:134" ht="12.75">
      <c r="A51" s="134"/>
      <c r="B51" s="134"/>
      <c r="C51" s="137"/>
      <c r="D51" s="134"/>
      <c r="E51" s="134"/>
      <c r="F51" s="134"/>
      <c r="G51" s="134"/>
      <c r="H51" s="134"/>
      <c r="I51" s="134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</row>
    <row r="52" spans="1:134" ht="12.75">
      <c r="A52" s="134"/>
      <c r="B52" s="134"/>
      <c r="C52" s="137"/>
      <c r="D52" s="134"/>
      <c r="E52" s="134"/>
      <c r="F52" s="134"/>
      <c r="G52" s="134"/>
      <c r="H52" s="134"/>
      <c r="I52" s="134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</row>
    <row r="53" spans="1:134" ht="12.75">
      <c r="A53" s="134"/>
      <c r="B53" s="134"/>
      <c r="C53" s="137"/>
      <c r="D53" s="134"/>
      <c r="E53" s="134"/>
      <c r="F53" s="134"/>
      <c r="G53" s="134"/>
      <c r="H53" s="134"/>
      <c r="I53" s="134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</row>
    <row r="54" spans="1:134" ht="12.75">
      <c r="A54" s="134"/>
      <c r="B54" s="134"/>
      <c r="C54" s="137"/>
      <c r="D54" s="134"/>
      <c r="E54" s="134"/>
      <c r="F54" s="134"/>
      <c r="G54" s="134"/>
      <c r="H54" s="134"/>
      <c r="I54" s="134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</row>
    <row r="55" spans="1:134" ht="12.75">
      <c r="A55" s="134"/>
      <c r="B55" s="134"/>
      <c r="C55" s="137"/>
      <c r="D55" s="134"/>
      <c r="E55" s="134"/>
      <c r="F55" s="134"/>
      <c r="G55" s="134"/>
      <c r="H55" s="134"/>
      <c r="I55" s="134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</row>
    <row r="56" spans="1:134" ht="12.75">
      <c r="A56" s="134"/>
      <c r="B56" s="134"/>
      <c r="C56" s="137"/>
      <c r="D56" s="134"/>
      <c r="E56" s="134"/>
      <c r="F56" s="134"/>
      <c r="G56" s="134"/>
      <c r="H56" s="134"/>
      <c r="I56" s="134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</row>
    <row r="57" spans="1:134" ht="12.75">
      <c r="A57" s="134"/>
      <c r="B57" s="134"/>
      <c r="C57" s="137"/>
      <c r="D57" s="134"/>
      <c r="E57" s="134"/>
      <c r="F57" s="134"/>
      <c r="G57" s="134"/>
      <c r="H57" s="134"/>
      <c r="I57" s="134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</row>
    <row r="58" spans="1:134" ht="12.75">
      <c r="A58" s="134"/>
      <c r="B58" s="134"/>
      <c r="C58" s="137"/>
      <c r="D58" s="134"/>
      <c r="E58" s="134"/>
      <c r="F58" s="134"/>
      <c r="G58" s="134"/>
      <c r="H58" s="134"/>
      <c r="I58" s="134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</row>
    <row r="59" spans="1:134" ht="12.75">
      <c r="A59" s="134"/>
      <c r="B59" s="134"/>
      <c r="C59" s="137"/>
      <c r="D59" s="134"/>
      <c r="E59" s="134"/>
      <c r="F59" s="134"/>
      <c r="G59" s="134"/>
      <c r="H59" s="134"/>
      <c r="I59" s="134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</row>
    <row r="60" spans="1:134" ht="12.75">
      <c r="A60" s="134"/>
      <c r="B60" s="134"/>
      <c r="C60" s="137"/>
      <c r="D60" s="134"/>
      <c r="E60" s="134"/>
      <c r="F60" s="134"/>
      <c r="G60" s="134"/>
      <c r="H60" s="134"/>
      <c r="I60" s="134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</row>
    <row r="61" spans="1:134" ht="12.75">
      <c r="A61" s="134"/>
      <c r="B61" s="134"/>
      <c r="C61" s="137"/>
      <c r="D61" s="134"/>
      <c r="E61" s="134"/>
      <c r="F61" s="134"/>
      <c r="G61" s="134"/>
      <c r="H61" s="134"/>
      <c r="I61" s="134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</row>
    <row r="62" spans="1:134" ht="12.75">
      <c r="A62" s="134"/>
      <c r="B62" s="134"/>
      <c r="C62" s="137"/>
      <c r="D62" s="134"/>
      <c r="E62" s="134"/>
      <c r="F62" s="134"/>
      <c r="G62" s="134"/>
      <c r="H62" s="134"/>
      <c r="I62" s="134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</row>
    <row r="63" spans="1:134" ht="12.75">
      <c r="A63" s="134"/>
      <c r="B63" s="134"/>
      <c r="C63" s="137"/>
      <c r="D63" s="134"/>
      <c r="E63" s="134"/>
      <c r="F63" s="134"/>
      <c r="G63" s="134"/>
      <c r="H63" s="134"/>
      <c r="I63" s="134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</row>
    <row r="64" spans="1:134" ht="12.75">
      <c r="A64" s="134"/>
      <c r="B64" s="134"/>
      <c r="C64" s="137"/>
      <c r="D64" s="134"/>
      <c r="E64" s="134"/>
      <c r="F64" s="134"/>
      <c r="G64" s="134"/>
      <c r="H64" s="134"/>
      <c r="I64" s="134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</row>
    <row r="65" spans="1:134" ht="12.75">
      <c r="A65" s="133"/>
      <c r="B65" s="133"/>
      <c r="C65" s="138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</row>
    <row r="66" spans="1:134" ht="12.75">
      <c r="A66" s="133"/>
      <c r="B66" s="133"/>
      <c r="C66" s="138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</row>
    <row r="67" spans="1:134" ht="12.75">
      <c r="A67" s="133"/>
      <c r="B67" s="133"/>
      <c r="C67" s="138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</row>
    <row r="68" spans="1:134" ht="12.75">
      <c r="A68" s="133"/>
      <c r="B68" s="133"/>
      <c r="C68" s="138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</row>
    <row r="69" spans="1:134" ht="12.75">
      <c r="A69" s="133"/>
      <c r="B69" s="133"/>
      <c r="C69" s="138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</row>
    <row r="70" spans="1:134" ht="12.75">
      <c r="A70" s="133"/>
      <c r="B70" s="133"/>
      <c r="C70" s="138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</row>
    <row r="71" spans="1:134" ht="12.75">
      <c r="A71" s="133"/>
      <c r="B71" s="133"/>
      <c r="C71" s="139"/>
      <c r="D71" s="140"/>
      <c r="E71" s="140"/>
      <c r="F71" s="140"/>
      <c r="G71" s="140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</row>
    <row r="72" spans="1:134" ht="12.75">
      <c r="A72" s="133"/>
      <c r="B72" s="133"/>
      <c r="C72" s="139"/>
      <c r="D72" s="140"/>
      <c r="E72" s="140"/>
      <c r="F72" s="140"/>
      <c r="G72" s="140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</row>
    <row r="73" spans="1:134" ht="12.75">
      <c r="A73" s="133"/>
      <c r="B73" s="133"/>
      <c r="C73" s="139"/>
      <c r="D73" s="140"/>
      <c r="E73" s="140"/>
      <c r="F73" s="140"/>
      <c r="G73" s="140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</row>
    <row r="74" spans="1:134" ht="12.75">
      <c r="A74" s="141" t="s">
        <v>29</v>
      </c>
      <c r="B74" s="141">
        <f>C9</f>
        <v>2</v>
      </c>
      <c r="C74" s="142">
        <v>1</v>
      </c>
      <c r="D74" s="143">
        <f>D9</f>
        <v>1</v>
      </c>
      <c r="E74" s="140"/>
      <c r="F74" s="140"/>
      <c r="G74" s="140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</row>
    <row r="75" spans="1:134" ht="12.75">
      <c r="A75" s="141" t="s">
        <v>30</v>
      </c>
      <c r="B75" s="141">
        <v>1</v>
      </c>
      <c r="C75" s="142">
        <f>E9</f>
        <v>2</v>
      </c>
      <c r="D75" s="143">
        <f>D9</f>
        <v>1</v>
      </c>
      <c r="E75" s="140"/>
      <c r="F75" s="140"/>
      <c r="G75" s="140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</row>
    <row r="76" spans="1:134" ht="12.75">
      <c r="A76" s="141"/>
      <c r="B76" s="141"/>
      <c r="C76" s="144"/>
      <c r="D76" s="141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</row>
    <row r="77" spans="1:134" ht="12.75">
      <c r="A77" s="141" t="s">
        <v>29</v>
      </c>
      <c r="B77" s="141"/>
      <c r="C77" s="144">
        <v>1</v>
      </c>
      <c r="D77" s="141" t="e">
        <f>#REF!</f>
        <v>#REF!</v>
      </c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</row>
    <row r="78" spans="1:134" ht="12.75">
      <c r="A78" s="141" t="s">
        <v>31</v>
      </c>
      <c r="B78" s="141"/>
      <c r="C78" s="144">
        <f>F9</f>
        <v>2</v>
      </c>
      <c r="D78" s="141">
        <v>1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</row>
    <row r="79" spans="1:134" ht="12.75">
      <c r="A79" s="141" t="s">
        <v>30</v>
      </c>
      <c r="B79" s="141"/>
      <c r="C79" s="144">
        <v>1</v>
      </c>
      <c r="D79" s="141" t="e">
        <f>#REF!</f>
        <v>#REF!</v>
      </c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</row>
    <row r="80" spans="1:134" ht="12.75">
      <c r="A80" s="133"/>
      <c r="B80" s="133"/>
      <c r="C80" s="138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</row>
    <row r="81" spans="1:134" ht="12.75">
      <c r="A81" s="133"/>
      <c r="B81" s="133"/>
      <c r="C81" s="138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</row>
    <row r="82" spans="1:134" ht="12.75">
      <c r="A82" s="133"/>
      <c r="B82" s="133"/>
      <c r="C82" s="138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</row>
    <row r="83" spans="1:134" ht="12.75">
      <c r="A83" s="133"/>
      <c r="B83" s="133"/>
      <c r="C83" s="138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</row>
    <row r="84" spans="1:134" ht="12.75">
      <c r="A84" s="133"/>
      <c r="B84" s="133"/>
      <c r="C84" s="138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</row>
    <row r="85" spans="1:134" ht="12.75">
      <c r="A85" s="133"/>
      <c r="B85" s="133"/>
      <c r="C85" s="138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</row>
    <row r="86" spans="1:134" ht="12.75">
      <c r="A86" s="133"/>
      <c r="B86" s="133"/>
      <c r="C86" s="138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</row>
    <row r="87" spans="1:134" ht="12.75">
      <c r="A87" s="133"/>
      <c r="B87" s="133"/>
      <c r="C87" s="138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</row>
    <row r="88" spans="1:134" ht="12.75">
      <c r="A88" s="133"/>
      <c r="B88" s="133"/>
      <c r="C88" s="138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</row>
    <row r="89" spans="1:134" ht="12.75">
      <c r="A89" s="133"/>
      <c r="B89" s="133"/>
      <c r="C89" s="138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</row>
    <row r="90" spans="1:134" ht="12.75">
      <c r="A90" s="133"/>
      <c r="B90" s="133"/>
      <c r="C90" s="138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</row>
    <row r="91" spans="1:134" ht="12.75">
      <c r="A91" s="133"/>
      <c r="B91" s="133"/>
      <c r="C91" s="138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</row>
    <row r="92" spans="1:134" ht="12.75">
      <c r="A92" s="133"/>
      <c r="B92" s="133"/>
      <c r="C92" s="138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</row>
    <row r="93" spans="1:134" ht="12.75">
      <c r="A93" s="133"/>
      <c r="B93" s="133"/>
      <c r="C93" s="138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</row>
    <row r="94" spans="1:134" ht="12.75">
      <c r="A94" s="133"/>
      <c r="B94" s="133"/>
      <c r="C94" s="138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</row>
    <row r="95" spans="1:134" ht="12.75">
      <c r="A95" s="133"/>
      <c r="B95" s="133"/>
      <c r="C95" s="138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</row>
    <row r="96" spans="1:134" ht="12.75">
      <c r="A96" s="133"/>
      <c r="B96" s="133"/>
      <c r="C96" s="138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3"/>
      <c r="DE96" s="133"/>
      <c r="DF96" s="133"/>
      <c r="DG96" s="133"/>
      <c r="DH96" s="133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</row>
    <row r="97" spans="1:134" ht="12.75">
      <c r="A97" s="133"/>
      <c r="B97" s="133"/>
      <c r="C97" s="138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</row>
    <row r="98" spans="1:134" ht="12.75">
      <c r="A98" s="133"/>
      <c r="B98" s="133"/>
      <c r="C98" s="138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</row>
    <row r="99" spans="1:134" ht="12.75">
      <c r="A99" s="133"/>
      <c r="B99" s="133"/>
      <c r="C99" s="138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</row>
    <row r="100" spans="1:134" ht="12.75">
      <c r="A100" s="133"/>
      <c r="B100" s="133"/>
      <c r="C100" s="138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</row>
    <row r="101" spans="1:134" ht="12.75">
      <c r="A101" s="133"/>
      <c r="B101" s="133"/>
      <c r="C101" s="138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</row>
    <row r="102" spans="1:134" ht="12.75">
      <c r="A102" s="133"/>
      <c r="B102" s="133"/>
      <c r="C102" s="138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</row>
    <row r="103" spans="1:134" ht="12.75">
      <c r="A103" s="133"/>
      <c r="B103" s="133"/>
      <c r="C103" s="138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</row>
    <row r="104" spans="1:134" ht="12.75">
      <c r="A104" s="133"/>
      <c r="B104" s="133"/>
      <c r="C104" s="138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</row>
    <row r="105" spans="1:134" ht="12.75">
      <c r="A105" s="133"/>
      <c r="B105" s="133"/>
      <c r="C105" s="138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</row>
    <row r="106" spans="1:134" ht="12.75">
      <c r="A106" s="133"/>
      <c r="B106" s="133"/>
      <c r="C106" s="138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</row>
    <row r="107" spans="1:134" ht="12.75">
      <c r="A107" s="133"/>
      <c r="B107" s="133"/>
      <c r="C107" s="138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</row>
    <row r="108" spans="1:134" ht="12.75">
      <c r="A108" s="133"/>
      <c r="B108" s="133"/>
      <c r="C108" s="138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</row>
    <row r="109" spans="1:134" ht="12.75">
      <c r="A109" s="133"/>
      <c r="B109" s="133"/>
      <c r="C109" s="138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</row>
    <row r="110" spans="1:134" ht="12.75">
      <c r="A110" s="133"/>
      <c r="B110" s="133"/>
      <c r="C110" s="138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</row>
    <row r="111" spans="1:134" ht="12.75">
      <c r="A111" s="133"/>
      <c r="B111" s="133"/>
      <c r="C111" s="138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</row>
    <row r="112" spans="1:134" ht="12.75">
      <c r="A112" s="133"/>
      <c r="B112" s="133"/>
      <c r="C112" s="138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</row>
    <row r="113" spans="1:134" ht="12.75">
      <c r="A113" s="133"/>
      <c r="B113" s="133"/>
      <c r="C113" s="138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3"/>
      <c r="CP113" s="133"/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3"/>
      <c r="DH113" s="133"/>
      <c r="DI113" s="133"/>
      <c r="DJ113" s="133"/>
      <c r="DK113" s="133"/>
      <c r="DL113" s="133"/>
      <c r="DM113" s="133"/>
      <c r="DN113" s="133"/>
      <c r="DO113" s="133"/>
      <c r="DP113" s="133"/>
      <c r="DQ113" s="133"/>
      <c r="DR113" s="133"/>
      <c r="DS113" s="133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</row>
    <row r="114" spans="1:134" ht="12.75">
      <c r="A114" s="133"/>
      <c r="B114" s="133"/>
      <c r="C114" s="138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</row>
    <row r="115" spans="1:134" ht="12.75">
      <c r="A115" s="133"/>
      <c r="B115" s="133"/>
      <c r="C115" s="138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</row>
    <row r="116" spans="1:134" ht="12.75">
      <c r="A116" s="133"/>
      <c r="B116" s="133"/>
      <c r="C116" s="138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</row>
    <row r="117" spans="1:134" ht="12.75">
      <c r="A117" s="133"/>
      <c r="B117" s="133"/>
      <c r="C117" s="138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3"/>
      <c r="CP117" s="133"/>
      <c r="CQ117" s="133"/>
      <c r="CR117" s="133"/>
      <c r="CS117" s="133"/>
      <c r="CT117" s="133"/>
      <c r="CU117" s="133"/>
      <c r="CV117" s="133"/>
      <c r="CW117" s="133"/>
      <c r="CX117" s="133"/>
      <c r="CY117" s="133"/>
      <c r="CZ117" s="133"/>
      <c r="DA117" s="133"/>
      <c r="DB117" s="133"/>
      <c r="DC117" s="133"/>
      <c r="DD117" s="133"/>
      <c r="DE117" s="133"/>
      <c r="DF117" s="133"/>
      <c r="DG117" s="133"/>
      <c r="DH117" s="133"/>
      <c r="DI117" s="133"/>
      <c r="DJ117" s="133"/>
      <c r="DK117" s="133"/>
      <c r="DL117" s="133"/>
      <c r="DM117" s="133"/>
      <c r="DN117" s="133"/>
      <c r="DO117" s="133"/>
      <c r="DP117" s="133"/>
      <c r="DQ117" s="133"/>
      <c r="DR117" s="133"/>
      <c r="DS117" s="133"/>
      <c r="DT117" s="133"/>
      <c r="DU117" s="133"/>
      <c r="DV117" s="133"/>
      <c r="DW117" s="133"/>
      <c r="DX117" s="133"/>
      <c r="DY117" s="133"/>
      <c r="DZ117" s="133"/>
      <c r="EA117" s="133"/>
      <c r="EB117" s="133"/>
      <c r="EC117" s="133"/>
      <c r="ED117" s="133"/>
    </row>
    <row r="118" spans="1:134" ht="12.75">
      <c r="A118" s="133"/>
      <c r="B118" s="133"/>
      <c r="C118" s="138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  <c r="DU118" s="133"/>
      <c r="DV118" s="133"/>
      <c r="DW118" s="133"/>
      <c r="DX118" s="133"/>
      <c r="DY118" s="133"/>
      <c r="DZ118" s="133"/>
      <c r="EA118" s="133"/>
      <c r="EB118" s="133"/>
      <c r="EC118" s="133"/>
      <c r="ED118" s="133"/>
    </row>
    <row r="119" spans="1:134" ht="12.75">
      <c r="A119" s="133"/>
      <c r="B119" s="133"/>
      <c r="C119" s="138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3"/>
      <c r="DT119" s="133"/>
      <c r="DU119" s="133"/>
      <c r="DV119" s="133"/>
      <c r="DW119" s="133"/>
      <c r="DX119" s="133"/>
      <c r="DY119" s="133"/>
      <c r="DZ119" s="133"/>
      <c r="EA119" s="133"/>
      <c r="EB119" s="133"/>
      <c r="EC119" s="133"/>
      <c r="ED119" s="133"/>
    </row>
    <row r="120" spans="1:134" ht="12.75">
      <c r="A120" s="133"/>
      <c r="B120" s="133"/>
      <c r="C120" s="138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3"/>
      <c r="DT120" s="133"/>
      <c r="DU120" s="133"/>
      <c r="DV120" s="133"/>
      <c r="DW120" s="133"/>
      <c r="DX120" s="133"/>
      <c r="DY120" s="133"/>
      <c r="DZ120" s="133"/>
      <c r="EA120" s="133"/>
      <c r="EB120" s="133"/>
      <c r="EC120" s="133"/>
      <c r="ED120" s="133"/>
    </row>
    <row r="121" spans="1:134" ht="12.75">
      <c r="A121" s="133"/>
      <c r="B121" s="133"/>
      <c r="C121" s="138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</row>
    <row r="122" spans="1:134" ht="12.75">
      <c r="A122" s="133"/>
      <c r="B122" s="133"/>
      <c r="C122" s="138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3"/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3"/>
      <c r="DH122" s="133"/>
      <c r="DI122" s="133"/>
      <c r="DJ122" s="133"/>
      <c r="DK122" s="133"/>
      <c r="DL122" s="133"/>
      <c r="DM122" s="133"/>
      <c r="DN122" s="133"/>
      <c r="DO122" s="133"/>
      <c r="DP122" s="133"/>
      <c r="DQ122" s="133"/>
      <c r="DR122" s="133"/>
      <c r="DS122" s="133"/>
      <c r="DT122" s="133"/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</row>
    <row r="123" spans="1:134" ht="12.75">
      <c r="A123" s="133"/>
      <c r="B123" s="133"/>
      <c r="C123" s="138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</row>
    <row r="124" spans="1:134" ht="12.75">
      <c r="A124" s="133"/>
      <c r="B124" s="133"/>
      <c r="C124" s="138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</row>
    <row r="125" spans="1:134" ht="12.75">
      <c r="A125" s="133"/>
      <c r="B125" s="133"/>
      <c r="C125" s="138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</row>
    <row r="126" spans="1:134" ht="12.75">
      <c r="A126" s="133"/>
      <c r="B126" s="133"/>
      <c r="C126" s="138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3"/>
      <c r="CP126" s="133"/>
      <c r="CQ126" s="133"/>
      <c r="CR126" s="133"/>
      <c r="CS126" s="133"/>
      <c r="CT126" s="133"/>
      <c r="CU126" s="133"/>
      <c r="CV126" s="133"/>
      <c r="CW126" s="133"/>
      <c r="CX126" s="133"/>
      <c r="CY126" s="133"/>
      <c r="CZ126" s="133"/>
      <c r="DA126" s="133"/>
      <c r="DB126" s="133"/>
      <c r="DC126" s="133"/>
      <c r="DD126" s="133"/>
      <c r="DE126" s="133"/>
      <c r="DF126" s="133"/>
      <c r="DG126" s="133"/>
      <c r="DH126" s="133"/>
      <c r="DI126" s="133"/>
      <c r="DJ126" s="133"/>
      <c r="DK126" s="133"/>
      <c r="DL126" s="133"/>
      <c r="DM126" s="133"/>
      <c r="DN126" s="133"/>
      <c r="DO126" s="133"/>
      <c r="DP126" s="133"/>
      <c r="DQ126" s="133"/>
      <c r="DR126" s="133"/>
      <c r="DS126" s="133"/>
      <c r="DT126" s="133"/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</row>
    <row r="127" spans="1:134" ht="12.75">
      <c r="A127" s="133"/>
      <c r="B127" s="133"/>
      <c r="C127" s="138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</row>
    <row r="128" spans="1:134" ht="12.75">
      <c r="A128" s="133"/>
      <c r="B128" s="133"/>
      <c r="C128" s="138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3"/>
      <c r="CX128" s="133"/>
      <c r="CY128" s="133"/>
      <c r="CZ128" s="133"/>
      <c r="DA128" s="133"/>
      <c r="DB128" s="133"/>
      <c r="DC128" s="133"/>
      <c r="DD128" s="133"/>
      <c r="DE128" s="133"/>
      <c r="DF128" s="133"/>
      <c r="DG128" s="133"/>
      <c r="DH128" s="133"/>
      <c r="DI128" s="133"/>
      <c r="DJ128" s="133"/>
      <c r="DK128" s="133"/>
      <c r="DL128" s="133"/>
      <c r="DM128" s="133"/>
      <c r="DN128" s="133"/>
      <c r="DO128" s="133"/>
      <c r="DP128" s="133"/>
      <c r="DQ128" s="133"/>
      <c r="DR128" s="133"/>
      <c r="DS128" s="133"/>
      <c r="DT128" s="133"/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</row>
    <row r="129" spans="1:134" ht="12.75">
      <c r="A129" s="133"/>
      <c r="B129" s="133"/>
      <c r="C129" s="138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33"/>
      <c r="DN129" s="133"/>
      <c r="DO129" s="133"/>
      <c r="DP129" s="133"/>
      <c r="DQ129" s="133"/>
      <c r="DR129" s="133"/>
      <c r="DS129" s="133"/>
      <c r="DT129" s="133"/>
      <c r="DU129" s="133"/>
      <c r="DV129" s="133"/>
      <c r="DW129" s="133"/>
      <c r="DX129" s="133"/>
      <c r="DY129" s="133"/>
      <c r="DZ129" s="133"/>
      <c r="EA129" s="133"/>
      <c r="EB129" s="133"/>
      <c r="EC129" s="133"/>
      <c r="ED129" s="133"/>
    </row>
    <row r="130" spans="1:134" ht="12.75">
      <c r="A130" s="133"/>
      <c r="B130" s="133"/>
      <c r="C130" s="138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  <c r="DR130" s="133"/>
      <c r="DS130" s="133"/>
      <c r="DT130" s="133"/>
      <c r="DU130" s="133"/>
      <c r="DV130" s="133"/>
      <c r="DW130" s="133"/>
      <c r="DX130" s="133"/>
      <c r="DY130" s="133"/>
      <c r="DZ130" s="133"/>
      <c r="EA130" s="133"/>
      <c r="EB130" s="133"/>
      <c r="EC130" s="133"/>
      <c r="ED130" s="133"/>
    </row>
    <row r="131" spans="1:134" ht="12.75">
      <c r="A131" s="133"/>
      <c r="B131" s="133"/>
      <c r="C131" s="138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  <c r="EA131" s="133"/>
      <c r="EB131" s="133"/>
      <c r="EC131" s="133"/>
      <c r="ED131" s="133"/>
    </row>
    <row r="132" spans="1:134" ht="12.75">
      <c r="A132" s="133"/>
      <c r="B132" s="133"/>
      <c r="C132" s="138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33"/>
      <c r="DN132" s="133"/>
      <c r="DO132" s="133"/>
      <c r="DP132" s="133"/>
      <c r="DQ132" s="133"/>
      <c r="DR132" s="133"/>
      <c r="DS132" s="133"/>
      <c r="DT132" s="133"/>
      <c r="DU132" s="133"/>
      <c r="DV132" s="133"/>
      <c r="DW132" s="133"/>
      <c r="DX132" s="133"/>
      <c r="DY132" s="133"/>
      <c r="DZ132" s="133"/>
      <c r="EA132" s="133"/>
      <c r="EB132" s="133"/>
      <c r="EC132" s="133"/>
      <c r="ED132" s="133"/>
    </row>
    <row r="133" spans="1:134" ht="12.75">
      <c r="A133" s="133"/>
      <c r="B133" s="133"/>
      <c r="C133" s="138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33"/>
      <c r="DN133" s="133"/>
      <c r="DO133" s="133"/>
      <c r="DP133" s="133"/>
      <c r="DQ133" s="133"/>
      <c r="DR133" s="133"/>
      <c r="DS133" s="133"/>
      <c r="DT133" s="133"/>
      <c r="DU133" s="133"/>
      <c r="DV133" s="133"/>
      <c r="DW133" s="133"/>
      <c r="DX133" s="133"/>
      <c r="DY133" s="133"/>
      <c r="DZ133" s="133"/>
      <c r="EA133" s="133"/>
      <c r="EB133" s="133"/>
      <c r="EC133" s="133"/>
      <c r="ED133" s="133"/>
    </row>
    <row r="134" spans="1:134" ht="12.75">
      <c r="A134" s="133"/>
      <c r="B134" s="133"/>
      <c r="C134" s="138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</row>
    <row r="135" spans="1:134" ht="12.75">
      <c r="A135" s="133"/>
      <c r="B135" s="133"/>
      <c r="C135" s="138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</row>
    <row r="136" spans="1:134" ht="12.75">
      <c r="A136" s="133"/>
      <c r="B136" s="133"/>
      <c r="C136" s="138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3"/>
      <c r="CP136" s="133"/>
      <c r="CQ136" s="133"/>
      <c r="CR136" s="133"/>
      <c r="CS136" s="133"/>
      <c r="CT136" s="133"/>
      <c r="CU136" s="133"/>
      <c r="CV136" s="133"/>
      <c r="CW136" s="133"/>
      <c r="CX136" s="133"/>
      <c r="CY136" s="133"/>
      <c r="CZ136" s="133"/>
      <c r="DA136" s="133"/>
      <c r="DB136" s="133"/>
      <c r="DC136" s="133"/>
      <c r="DD136" s="133"/>
      <c r="DE136" s="133"/>
      <c r="DF136" s="133"/>
      <c r="DG136" s="133"/>
      <c r="DH136" s="133"/>
      <c r="DI136" s="133"/>
      <c r="DJ136" s="133"/>
      <c r="DK136" s="133"/>
      <c r="DL136" s="133"/>
      <c r="DM136" s="133"/>
      <c r="DN136" s="133"/>
      <c r="DO136" s="133"/>
      <c r="DP136" s="133"/>
      <c r="DQ136" s="133"/>
      <c r="DR136" s="133"/>
      <c r="DS136" s="133"/>
      <c r="DT136" s="133"/>
      <c r="DU136" s="133"/>
      <c r="DV136" s="133"/>
      <c r="DW136" s="133"/>
      <c r="DX136" s="133"/>
      <c r="DY136" s="133"/>
      <c r="DZ136" s="133"/>
      <c r="EA136" s="133"/>
      <c r="EB136" s="133"/>
      <c r="EC136" s="133"/>
      <c r="ED136" s="133"/>
    </row>
    <row r="137" spans="1:134" ht="12.75">
      <c r="A137" s="133"/>
      <c r="B137" s="133"/>
      <c r="C137" s="138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</row>
    <row r="138" spans="1:134" ht="12.75">
      <c r="A138" s="133"/>
      <c r="B138" s="133"/>
      <c r="C138" s="138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</row>
    <row r="139" spans="1:134" ht="12.75">
      <c r="A139" s="133"/>
      <c r="B139" s="133"/>
      <c r="C139" s="138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</row>
    <row r="140" spans="1:134" ht="12.75">
      <c r="A140" s="133"/>
      <c r="B140" s="133"/>
      <c r="C140" s="138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</row>
    <row r="141" spans="1:134" ht="12.75">
      <c r="A141" s="133"/>
      <c r="B141" s="133"/>
      <c r="C141" s="138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</row>
    <row r="142" spans="1:134" ht="12.75">
      <c r="A142" s="133"/>
      <c r="B142" s="133"/>
      <c r="C142" s="138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</row>
    <row r="143" spans="1:134" ht="12.75">
      <c r="A143" s="133"/>
      <c r="B143" s="133"/>
      <c r="C143" s="138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33"/>
      <c r="DN143" s="133"/>
      <c r="DO143" s="133"/>
      <c r="DP143" s="133"/>
      <c r="DQ143" s="133"/>
      <c r="DR143" s="133"/>
      <c r="DS143" s="133"/>
      <c r="DT143" s="133"/>
      <c r="DU143" s="133"/>
      <c r="DV143" s="133"/>
      <c r="DW143" s="133"/>
      <c r="DX143" s="133"/>
      <c r="DY143" s="133"/>
      <c r="DZ143" s="133"/>
      <c r="EA143" s="133"/>
      <c r="EB143" s="133"/>
      <c r="EC143" s="133"/>
      <c r="ED143" s="133"/>
    </row>
    <row r="144" spans="1:134" ht="12.75">
      <c r="A144" s="133"/>
      <c r="B144" s="133"/>
      <c r="C144" s="138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33"/>
      <c r="DN144" s="133"/>
      <c r="DO144" s="133"/>
      <c r="DP144" s="133"/>
      <c r="DQ144" s="133"/>
      <c r="DR144" s="133"/>
      <c r="DS144" s="133"/>
      <c r="DT144" s="133"/>
      <c r="DU144" s="133"/>
      <c r="DV144" s="133"/>
      <c r="DW144" s="133"/>
      <c r="DX144" s="133"/>
      <c r="DY144" s="133"/>
      <c r="DZ144" s="133"/>
      <c r="EA144" s="133"/>
      <c r="EB144" s="133"/>
      <c r="EC144" s="133"/>
      <c r="ED144" s="133"/>
    </row>
    <row r="145" spans="1:134" ht="12.75">
      <c r="A145" s="133"/>
      <c r="B145" s="133"/>
      <c r="C145" s="138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</row>
    <row r="146" spans="1:134" ht="12.75">
      <c r="A146" s="133"/>
      <c r="B146" s="133"/>
      <c r="C146" s="138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</row>
    <row r="147" spans="1:134" ht="12.75">
      <c r="A147" s="133"/>
      <c r="B147" s="133"/>
      <c r="C147" s="138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33"/>
      <c r="DN147" s="133"/>
      <c r="DO147" s="133"/>
      <c r="DP147" s="133"/>
      <c r="DQ147" s="133"/>
      <c r="DR147" s="133"/>
      <c r="DS147" s="133"/>
      <c r="DT147" s="133"/>
      <c r="DU147" s="133"/>
      <c r="DV147" s="133"/>
      <c r="DW147" s="133"/>
      <c r="DX147" s="133"/>
      <c r="DY147" s="133"/>
      <c r="DZ147" s="133"/>
      <c r="EA147" s="133"/>
      <c r="EB147" s="133"/>
      <c r="EC147" s="133"/>
      <c r="ED147" s="133"/>
    </row>
    <row r="148" spans="1:134" ht="12.75">
      <c r="A148" s="133"/>
      <c r="B148" s="133"/>
      <c r="C148" s="138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</row>
    <row r="149" spans="1:134" ht="12.75">
      <c r="A149" s="133"/>
      <c r="B149" s="133"/>
      <c r="C149" s="138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33"/>
      <c r="DN149" s="133"/>
      <c r="DO149" s="133"/>
      <c r="DP149" s="133"/>
      <c r="DQ149" s="133"/>
      <c r="DR149" s="133"/>
      <c r="DS149" s="133"/>
      <c r="DT149" s="133"/>
      <c r="DU149" s="133"/>
      <c r="DV149" s="133"/>
      <c r="DW149" s="133"/>
      <c r="DX149" s="133"/>
      <c r="DY149" s="133"/>
      <c r="DZ149" s="133"/>
      <c r="EA149" s="133"/>
      <c r="EB149" s="133"/>
      <c r="EC149" s="133"/>
      <c r="ED149" s="133"/>
    </row>
    <row r="150" spans="1:134" ht="12.75">
      <c r="A150" s="133"/>
      <c r="B150" s="133"/>
      <c r="C150" s="138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33"/>
      <c r="DN150" s="133"/>
      <c r="DO150" s="133"/>
      <c r="DP150" s="133"/>
      <c r="DQ150" s="133"/>
      <c r="DR150" s="133"/>
      <c r="DS150" s="133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3"/>
      <c r="ED150" s="133"/>
    </row>
    <row r="151" spans="1:134" ht="12.75">
      <c r="A151" s="133"/>
      <c r="B151" s="133"/>
      <c r="C151" s="138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</row>
    <row r="152" spans="1:134" ht="12.75">
      <c r="A152" s="133"/>
      <c r="B152" s="133"/>
      <c r="C152" s="138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33"/>
      <c r="DN152" s="133"/>
      <c r="DO152" s="133"/>
      <c r="DP152" s="133"/>
      <c r="DQ152" s="133"/>
      <c r="DR152" s="133"/>
      <c r="DS152" s="133"/>
      <c r="DT152" s="133"/>
      <c r="DU152" s="133"/>
      <c r="DV152" s="133"/>
      <c r="DW152" s="133"/>
      <c r="DX152" s="133"/>
      <c r="DY152" s="133"/>
      <c r="DZ152" s="133"/>
      <c r="EA152" s="133"/>
      <c r="EB152" s="133"/>
      <c r="EC152" s="133"/>
      <c r="ED152" s="133"/>
    </row>
    <row r="153" spans="1:134" ht="12.75">
      <c r="A153" s="133"/>
      <c r="B153" s="133"/>
      <c r="C153" s="138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33"/>
      <c r="DN153" s="133"/>
      <c r="DO153" s="133"/>
      <c r="DP153" s="133"/>
      <c r="DQ153" s="133"/>
      <c r="DR153" s="133"/>
      <c r="DS153" s="133"/>
      <c r="DT153" s="133"/>
      <c r="DU153" s="133"/>
      <c r="DV153" s="133"/>
      <c r="DW153" s="133"/>
      <c r="DX153" s="133"/>
      <c r="DY153" s="133"/>
      <c r="DZ153" s="133"/>
      <c r="EA153" s="133"/>
      <c r="EB153" s="133"/>
      <c r="EC153" s="133"/>
      <c r="ED153" s="133"/>
    </row>
    <row r="154" spans="1:134" ht="12.75">
      <c r="A154" s="133"/>
      <c r="B154" s="133"/>
      <c r="C154" s="138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</row>
    <row r="155" spans="1:134" ht="12.75">
      <c r="A155" s="133"/>
      <c r="B155" s="133"/>
      <c r="C155" s="138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</row>
    <row r="156" spans="1:134" ht="12.75">
      <c r="A156" s="133"/>
      <c r="B156" s="133"/>
      <c r="C156" s="138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</row>
    <row r="157" spans="1:134" ht="12.75">
      <c r="A157" s="133"/>
      <c r="B157" s="133"/>
      <c r="C157" s="138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</row>
    <row r="158" spans="1:134" ht="12.75">
      <c r="A158" s="133"/>
      <c r="B158" s="133"/>
      <c r="C158" s="138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</row>
    <row r="159" spans="1:134" ht="12.75">
      <c r="A159" s="133"/>
      <c r="B159" s="133"/>
      <c r="C159" s="138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</row>
    <row r="160" spans="1:134" ht="12.75">
      <c r="A160" s="133"/>
      <c r="B160" s="133"/>
      <c r="C160" s="138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</row>
    <row r="161" spans="1:134" ht="12.75">
      <c r="A161" s="133"/>
      <c r="B161" s="133"/>
      <c r="C161" s="138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</row>
    <row r="162" spans="1:134" ht="12.75">
      <c r="A162" s="133"/>
      <c r="B162" s="133"/>
      <c r="C162" s="138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</row>
    <row r="163" spans="1:134" ht="12.75">
      <c r="A163" s="133"/>
      <c r="B163" s="133"/>
      <c r="C163" s="138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3"/>
      <c r="CP163" s="133"/>
      <c r="CQ163" s="133"/>
      <c r="CR163" s="133"/>
      <c r="CS163" s="133"/>
      <c r="CT163" s="133"/>
      <c r="CU163" s="133"/>
      <c r="CV163" s="133"/>
      <c r="CW163" s="133"/>
      <c r="CX163" s="133"/>
      <c r="CY163" s="133"/>
      <c r="CZ163" s="133"/>
      <c r="DA163" s="133"/>
      <c r="DB163" s="133"/>
      <c r="DC163" s="133"/>
      <c r="DD163" s="133"/>
      <c r="DE163" s="133"/>
      <c r="DF163" s="133"/>
      <c r="DG163" s="133"/>
      <c r="DH163" s="133"/>
      <c r="DI163" s="133"/>
      <c r="DJ163" s="133"/>
      <c r="DK163" s="133"/>
      <c r="DL163" s="133"/>
      <c r="DM163" s="133"/>
      <c r="DN163" s="133"/>
      <c r="DO163" s="133"/>
      <c r="DP163" s="133"/>
      <c r="DQ163" s="133"/>
      <c r="DR163" s="133"/>
      <c r="DS163" s="133"/>
      <c r="DT163" s="133"/>
      <c r="DU163" s="133"/>
      <c r="DV163" s="133"/>
      <c r="DW163" s="133"/>
      <c r="DX163" s="133"/>
      <c r="DY163" s="133"/>
      <c r="DZ163" s="133"/>
      <c r="EA163" s="133"/>
      <c r="EB163" s="133"/>
      <c r="EC163" s="133"/>
      <c r="ED163" s="133"/>
    </row>
    <row r="164" spans="1:134" ht="12.75">
      <c r="A164" s="133"/>
      <c r="B164" s="133"/>
      <c r="C164" s="138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</row>
    <row r="165" spans="1:134" ht="12.75">
      <c r="A165" s="133"/>
      <c r="B165" s="133"/>
      <c r="C165" s="138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3"/>
      <c r="CP165" s="133"/>
      <c r="CQ165" s="133"/>
      <c r="CR165" s="133"/>
      <c r="CS165" s="133"/>
      <c r="CT165" s="133"/>
      <c r="CU165" s="133"/>
      <c r="CV165" s="133"/>
      <c r="CW165" s="133"/>
      <c r="CX165" s="133"/>
      <c r="CY165" s="133"/>
      <c r="CZ165" s="133"/>
      <c r="DA165" s="133"/>
      <c r="DB165" s="133"/>
      <c r="DC165" s="133"/>
      <c r="DD165" s="133"/>
      <c r="DE165" s="133"/>
      <c r="DF165" s="133"/>
      <c r="DG165" s="133"/>
      <c r="DH165" s="133"/>
      <c r="DI165" s="133"/>
      <c r="DJ165" s="133"/>
      <c r="DK165" s="133"/>
      <c r="DL165" s="133"/>
      <c r="DM165" s="133"/>
      <c r="DN165" s="133"/>
      <c r="DO165" s="133"/>
      <c r="DP165" s="133"/>
      <c r="DQ165" s="133"/>
      <c r="DR165" s="133"/>
      <c r="DS165" s="133"/>
      <c r="DT165" s="133"/>
      <c r="DU165" s="133"/>
      <c r="DV165" s="133"/>
      <c r="DW165" s="133"/>
      <c r="DX165" s="133"/>
      <c r="DY165" s="133"/>
      <c r="DZ165" s="133"/>
      <c r="EA165" s="133"/>
      <c r="EB165" s="133"/>
      <c r="EC165" s="133"/>
      <c r="ED165" s="133"/>
    </row>
    <row r="166" spans="1:134" ht="12.75">
      <c r="A166" s="133"/>
      <c r="B166" s="133"/>
      <c r="C166" s="138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</row>
    <row r="167" spans="1:134" ht="12.75">
      <c r="A167" s="133"/>
      <c r="B167" s="133"/>
      <c r="C167" s="138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3"/>
      <c r="CP167" s="133"/>
      <c r="CQ167" s="133"/>
      <c r="CR167" s="133"/>
      <c r="CS167" s="133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3"/>
      <c r="DH167" s="133"/>
      <c r="DI167" s="133"/>
      <c r="DJ167" s="133"/>
      <c r="DK167" s="133"/>
      <c r="DL167" s="133"/>
      <c r="DM167" s="133"/>
      <c r="DN167" s="133"/>
      <c r="DO167" s="133"/>
      <c r="DP167" s="133"/>
      <c r="DQ167" s="133"/>
      <c r="DR167" s="133"/>
      <c r="DS167" s="133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</row>
    <row r="168" spans="1:134" ht="12.75">
      <c r="A168" s="133"/>
      <c r="B168" s="133"/>
      <c r="C168" s="138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3"/>
      <c r="CP168" s="133"/>
      <c r="CQ168" s="133"/>
      <c r="CR168" s="133"/>
      <c r="CS168" s="133"/>
      <c r="CT168" s="133"/>
      <c r="CU168" s="133"/>
      <c r="CV168" s="133"/>
      <c r="CW168" s="133"/>
      <c r="CX168" s="133"/>
      <c r="CY168" s="133"/>
      <c r="CZ168" s="133"/>
      <c r="DA168" s="133"/>
      <c r="DB168" s="133"/>
      <c r="DC168" s="133"/>
      <c r="DD168" s="133"/>
      <c r="DE168" s="133"/>
      <c r="DF168" s="133"/>
      <c r="DG168" s="133"/>
      <c r="DH168" s="133"/>
      <c r="DI168" s="133"/>
      <c r="DJ168" s="133"/>
      <c r="DK168" s="133"/>
      <c r="DL168" s="133"/>
      <c r="DM168" s="133"/>
      <c r="DN168" s="133"/>
      <c r="DO168" s="133"/>
      <c r="DP168" s="133"/>
      <c r="DQ168" s="133"/>
      <c r="DR168" s="133"/>
      <c r="DS168" s="133"/>
      <c r="DT168" s="133"/>
      <c r="DU168" s="133"/>
      <c r="DV168" s="133"/>
      <c r="DW168" s="133"/>
      <c r="DX168" s="133"/>
      <c r="DY168" s="133"/>
      <c r="DZ168" s="133"/>
      <c r="EA168" s="133"/>
      <c r="EB168" s="133"/>
      <c r="EC168" s="133"/>
      <c r="ED168" s="133"/>
    </row>
    <row r="169" spans="1:134" ht="12.75">
      <c r="A169" s="133"/>
      <c r="B169" s="133"/>
      <c r="C169" s="138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3"/>
      <c r="CL169" s="133"/>
      <c r="CM169" s="133"/>
      <c r="CN169" s="133"/>
      <c r="CO169" s="133"/>
      <c r="CP169" s="133"/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3"/>
      <c r="DF169" s="133"/>
      <c r="DG169" s="133"/>
      <c r="DH169" s="133"/>
      <c r="DI169" s="133"/>
      <c r="DJ169" s="133"/>
      <c r="DK169" s="133"/>
      <c r="DL169" s="133"/>
      <c r="DM169" s="133"/>
      <c r="DN169" s="133"/>
      <c r="DO169" s="133"/>
      <c r="DP169" s="133"/>
      <c r="DQ169" s="133"/>
      <c r="DR169" s="133"/>
      <c r="DS169" s="133"/>
      <c r="DT169" s="133"/>
      <c r="DU169" s="133"/>
      <c r="DV169" s="133"/>
      <c r="DW169" s="133"/>
      <c r="DX169" s="133"/>
      <c r="DY169" s="133"/>
      <c r="DZ169" s="133"/>
      <c r="EA169" s="133"/>
      <c r="EB169" s="133"/>
      <c r="EC169" s="133"/>
      <c r="ED169" s="133"/>
    </row>
    <row r="170" spans="1:134" ht="12.75">
      <c r="A170" s="133"/>
      <c r="B170" s="133"/>
      <c r="C170" s="138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3"/>
      <c r="CP170" s="133"/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3"/>
      <c r="DH170" s="133"/>
      <c r="DI170" s="133"/>
      <c r="DJ170" s="133"/>
      <c r="DK170" s="133"/>
      <c r="DL170" s="133"/>
      <c r="DM170" s="133"/>
      <c r="DN170" s="133"/>
      <c r="DO170" s="133"/>
      <c r="DP170" s="133"/>
      <c r="DQ170" s="133"/>
      <c r="DR170" s="133"/>
      <c r="DS170" s="133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</row>
    <row r="171" spans="1:134" ht="12.75">
      <c r="A171" s="133"/>
      <c r="B171" s="133"/>
      <c r="C171" s="138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3"/>
      <c r="CP171" s="133"/>
      <c r="CQ171" s="133"/>
      <c r="CR171" s="133"/>
      <c r="CS171" s="133"/>
      <c r="CT171" s="133"/>
      <c r="CU171" s="133"/>
      <c r="CV171" s="133"/>
      <c r="CW171" s="133"/>
      <c r="CX171" s="133"/>
      <c r="CY171" s="133"/>
      <c r="CZ171" s="133"/>
      <c r="DA171" s="133"/>
      <c r="DB171" s="133"/>
      <c r="DC171" s="133"/>
      <c r="DD171" s="133"/>
      <c r="DE171" s="133"/>
      <c r="DF171" s="133"/>
      <c r="DG171" s="133"/>
      <c r="DH171" s="133"/>
      <c r="DI171" s="133"/>
      <c r="DJ171" s="133"/>
      <c r="DK171" s="133"/>
      <c r="DL171" s="133"/>
      <c r="DM171" s="133"/>
      <c r="DN171" s="133"/>
      <c r="DO171" s="133"/>
      <c r="DP171" s="133"/>
      <c r="DQ171" s="133"/>
      <c r="DR171" s="133"/>
      <c r="DS171" s="133"/>
      <c r="DT171" s="133"/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</row>
    <row r="172" spans="1:134" ht="12.75">
      <c r="A172" s="133"/>
      <c r="B172" s="133"/>
      <c r="C172" s="138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3"/>
      <c r="CP172" s="133"/>
      <c r="CQ172" s="133"/>
      <c r="CR172" s="133"/>
      <c r="CS172" s="133"/>
      <c r="CT172" s="133"/>
      <c r="CU172" s="133"/>
      <c r="CV172" s="133"/>
      <c r="CW172" s="133"/>
      <c r="CX172" s="133"/>
      <c r="CY172" s="133"/>
      <c r="CZ172" s="133"/>
      <c r="DA172" s="133"/>
      <c r="DB172" s="133"/>
      <c r="DC172" s="133"/>
      <c r="DD172" s="133"/>
      <c r="DE172" s="133"/>
      <c r="DF172" s="133"/>
      <c r="DG172" s="133"/>
      <c r="DH172" s="133"/>
      <c r="DI172" s="133"/>
      <c r="DJ172" s="133"/>
      <c r="DK172" s="133"/>
      <c r="DL172" s="133"/>
      <c r="DM172" s="133"/>
      <c r="DN172" s="133"/>
      <c r="DO172" s="133"/>
      <c r="DP172" s="133"/>
      <c r="DQ172" s="133"/>
      <c r="DR172" s="133"/>
      <c r="DS172" s="133"/>
      <c r="DT172" s="133"/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</row>
    <row r="173" spans="1:134" ht="12.75">
      <c r="A173" s="133"/>
      <c r="B173" s="133"/>
      <c r="C173" s="138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3"/>
      <c r="CP173" s="133"/>
      <c r="CQ173" s="133"/>
      <c r="CR173" s="133"/>
      <c r="CS173" s="133"/>
      <c r="CT173" s="133"/>
      <c r="CU173" s="133"/>
      <c r="CV173" s="133"/>
      <c r="CW173" s="133"/>
      <c r="CX173" s="133"/>
      <c r="CY173" s="133"/>
      <c r="CZ173" s="133"/>
      <c r="DA173" s="133"/>
      <c r="DB173" s="133"/>
      <c r="DC173" s="133"/>
      <c r="DD173" s="133"/>
      <c r="DE173" s="133"/>
      <c r="DF173" s="133"/>
      <c r="DG173" s="133"/>
      <c r="DH173" s="133"/>
      <c r="DI173" s="133"/>
      <c r="DJ173" s="133"/>
      <c r="DK173" s="133"/>
      <c r="DL173" s="133"/>
      <c r="DM173" s="133"/>
      <c r="DN173" s="133"/>
      <c r="DO173" s="133"/>
      <c r="DP173" s="133"/>
      <c r="DQ173" s="133"/>
      <c r="DR173" s="133"/>
      <c r="DS173" s="133"/>
      <c r="DT173" s="133"/>
      <c r="DU173" s="133"/>
      <c r="DV173" s="133"/>
      <c r="DW173" s="133"/>
      <c r="DX173" s="133"/>
      <c r="DY173" s="133"/>
      <c r="DZ173" s="133"/>
      <c r="EA173" s="133"/>
      <c r="EB173" s="133"/>
      <c r="EC173" s="133"/>
      <c r="ED173" s="133"/>
    </row>
    <row r="174" spans="1:134" ht="12.75">
      <c r="A174" s="133"/>
      <c r="B174" s="133"/>
      <c r="C174" s="138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3"/>
      <c r="CP174" s="133"/>
      <c r="CQ174" s="133"/>
      <c r="CR174" s="133"/>
      <c r="CS174" s="133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3"/>
      <c r="DH174" s="133"/>
      <c r="DI174" s="133"/>
      <c r="DJ174" s="133"/>
      <c r="DK174" s="133"/>
      <c r="DL174" s="133"/>
      <c r="DM174" s="133"/>
      <c r="DN174" s="133"/>
      <c r="DO174" s="133"/>
      <c r="DP174" s="133"/>
      <c r="DQ174" s="133"/>
      <c r="DR174" s="133"/>
      <c r="DS174" s="133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</row>
    <row r="175" spans="1:134" ht="12.75">
      <c r="A175" s="133"/>
      <c r="B175" s="133"/>
      <c r="C175" s="138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3"/>
      <c r="CP175" s="133"/>
      <c r="CQ175" s="133"/>
      <c r="CR175" s="133"/>
      <c r="CS175" s="133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3"/>
      <c r="DH175" s="133"/>
      <c r="DI175" s="133"/>
      <c r="DJ175" s="133"/>
      <c r="DK175" s="133"/>
      <c r="DL175" s="133"/>
      <c r="DM175" s="133"/>
      <c r="DN175" s="133"/>
      <c r="DO175" s="133"/>
      <c r="DP175" s="133"/>
      <c r="DQ175" s="133"/>
      <c r="DR175" s="133"/>
      <c r="DS175" s="133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</row>
    <row r="176" spans="1:134" ht="12.75">
      <c r="A176" s="133"/>
      <c r="B176" s="133"/>
      <c r="C176" s="138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3"/>
      <c r="CP176" s="133"/>
      <c r="CQ176" s="133"/>
      <c r="CR176" s="133"/>
      <c r="CS176" s="133"/>
      <c r="CT176" s="133"/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3"/>
      <c r="DH176" s="133"/>
      <c r="DI176" s="133"/>
      <c r="DJ176" s="133"/>
      <c r="DK176" s="133"/>
      <c r="DL176" s="133"/>
      <c r="DM176" s="133"/>
      <c r="DN176" s="133"/>
      <c r="DO176" s="133"/>
      <c r="DP176" s="133"/>
      <c r="DQ176" s="133"/>
      <c r="DR176" s="133"/>
      <c r="DS176" s="133"/>
      <c r="DT176" s="133"/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</row>
    <row r="177" spans="1:134" ht="12.75">
      <c r="A177" s="133"/>
      <c r="B177" s="133"/>
      <c r="C177" s="138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</row>
    <row r="178" spans="1:134" ht="12.75">
      <c r="A178" s="133"/>
      <c r="B178" s="133"/>
      <c r="C178" s="138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3"/>
      <c r="CF178" s="133"/>
      <c r="CG178" s="133"/>
      <c r="CH178" s="133"/>
      <c r="CI178" s="133"/>
      <c r="CJ178" s="133"/>
      <c r="CK178" s="133"/>
      <c r="CL178" s="133"/>
      <c r="CM178" s="133"/>
      <c r="CN178" s="133"/>
      <c r="CO178" s="133"/>
      <c r="CP178" s="133"/>
      <c r="CQ178" s="133"/>
      <c r="CR178" s="133"/>
      <c r="CS178" s="133"/>
      <c r="CT178" s="133"/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3"/>
      <c r="DH178" s="133"/>
      <c r="DI178" s="133"/>
      <c r="DJ178" s="133"/>
      <c r="DK178" s="133"/>
      <c r="DL178" s="133"/>
      <c r="DM178" s="133"/>
      <c r="DN178" s="133"/>
      <c r="DO178" s="133"/>
      <c r="DP178" s="133"/>
      <c r="DQ178" s="133"/>
      <c r="DR178" s="133"/>
      <c r="DS178" s="133"/>
      <c r="DT178" s="133"/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</row>
    <row r="179" spans="1:134" ht="12.75">
      <c r="A179" s="133"/>
      <c r="B179" s="133"/>
      <c r="C179" s="138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  <c r="CN179" s="133"/>
      <c r="CO179" s="133"/>
      <c r="CP179" s="133"/>
      <c r="CQ179" s="133"/>
      <c r="CR179" s="133"/>
      <c r="CS179" s="133"/>
      <c r="CT179" s="133"/>
      <c r="CU179" s="133"/>
      <c r="CV179" s="133"/>
      <c r="CW179" s="133"/>
      <c r="CX179" s="133"/>
      <c r="CY179" s="133"/>
      <c r="CZ179" s="133"/>
      <c r="DA179" s="133"/>
      <c r="DB179" s="133"/>
      <c r="DC179" s="133"/>
      <c r="DD179" s="133"/>
      <c r="DE179" s="133"/>
      <c r="DF179" s="133"/>
      <c r="DG179" s="133"/>
      <c r="DH179" s="133"/>
      <c r="DI179" s="133"/>
      <c r="DJ179" s="133"/>
      <c r="DK179" s="133"/>
      <c r="DL179" s="133"/>
      <c r="DM179" s="133"/>
      <c r="DN179" s="133"/>
      <c r="DO179" s="133"/>
      <c r="DP179" s="133"/>
      <c r="DQ179" s="133"/>
      <c r="DR179" s="133"/>
      <c r="DS179" s="133"/>
      <c r="DT179" s="133"/>
      <c r="DU179" s="133"/>
      <c r="DV179" s="133"/>
      <c r="DW179" s="133"/>
      <c r="DX179" s="133"/>
      <c r="DY179" s="133"/>
      <c r="DZ179" s="133"/>
      <c r="EA179" s="133"/>
      <c r="EB179" s="133"/>
      <c r="EC179" s="133"/>
      <c r="ED179" s="133"/>
    </row>
    <row r="180" spans="1:134" ht="12.75">
      <c r="A180" s="133"/>
      <c r="B180" s="133"/>
      <c r="C180" s="138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3"/>
      <c r="CP180" s="133"/>
      <c r="CQ180" s="133"/>
      <c r="CR180" s="133"/>
      <c r="CS180" s="133"/>
      <c r="CT180" s="133"/>
      <c r="CU180" s="133"/>
      <c r="CV180" s="133"/>
      <c r="CW180" s="133"/>
      <c r="CX180" s="133"/>
      <c r="CY180" s="133"/>
      <c r="CZ180" s="133"/>
      <c r="DA180" s="133"/>
      <c r="DB180" s="133"/>
      <c r="DC180" s="133"/>
      <c r="DD180" s="133"/>
      <c r="DE180" s="133"/>
      <c r="DF180" s="133"/>
      <c r="DG180" s="133"/>
      <c r="DH180" s="133"/>
      <c r="DI180" s="133"/>
      <c r="DJ180" s="133"/>
      <c r="DK180" s="133"/>
      <c r="DL180" s="133"/>
      <c r="DM180" s="133"/>
      <c r="DN180" s="133"/>
      <c r="DO180" s="133"/>
      <c r="DP180" s="133"/>
      <c r="DQ180" s="133"/>
      <c r="DR180" s="133"/>
      <c r="DS180" s="133"/>
      <c r="DT180" s="133"/>
      <c r="DU180" s="133"/>
      <c r="DV180" s="133"/>
      <c r="DW180" s="133"/>
      <c r="DX180" s="133"/>
      <c r="DY180" s="133"/>
      <c r="DZ180" s="133"/>
      <c r="EA180" s="133"/>
      <c r="EB180" s="133"/>
      <c r="EC180" s="133"/>
      <c r="ED180" s="133"/>
    </row>
    <row r="181" spans="1:134" ht="12.75">
      <c r="A181" s="133"/>
      <c r="B181" s="133"/>
      <c r="C181" s="138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  <c r="BO181" s="133"/>
      <c r="BP181" s="133"/>
      <c r="BQ181" s="133"/>
      <c r="BR181" s="133"/>
      <c r="BS181" s="133"/>
      <c r="BT181" s="133"/>
      <c r="BU181" s="133"/>
      <c r="BV181" s="133"/>
      <c r="BW181" s="133"/>
      <c r="BX181" s="133"/>
      <c r="BY181" s="133"/>
      <c r="BZ181" s="133"/>
      <c r="CA181" s="133"/>
      <c r="CB181" s="133"/>
      <c r="CC181" s="133"/>
      <c r="CD181" s="133"/>
      <c r="CE181" s="133"/>
      <c r="CF181" s="133"/>
      <c r="CG181" s="133"/>
      <c r="CH181" s="133"/>
      <c r="CI181" s="133"/>
      <c r="CJ181" s="133"/>
      <c r="CK181" s="133"/>
      <c r="CL181" s="133"/>
      <c r="CM181" s="133"/>
      <c r="CN181" s="133"/>
      <c r="CO181" s="133"/>
      <c r="CP181" s="133"/>
      <c r="CQ181" s="133"/>
      <c r="CR181" s="133"/>
      <c r="CS181" s="133"/>
      <c r="CT181" s="133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</row>
    <row r="182" spans="1:134" ht="12.75">
      <c r="A182" s="133"/>
      <c r="B182" s="133"/>
      <c r="C182" s="138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</row>
    <row r="183" spans="1:134" ht="12.75">
      <c r="A183" s="133"/>
      <c r="B183" s="133"/>
      <c r="C183" s="138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3"/>
      <c r="CP183" s="133"/>
      <c r="CQ183" s="133"/>
      <c r="CR183" s="133"/>
      <c r="CS183" s="133"/>
      <c r="CT183" s="133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</row>
    <row r="184" spans="1:134" ht="12.75">
      <c r="A184" s="133"/>
      <c r="B184" s="133"/>
      <c r="C184" s="138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3"/>
      <c r="CP184" s="133"/>
      <c r="CQ184" s="133"/>
      <c r="CR184" s="133"/>
      <c r="CS184" s="133"/>
      <c r="CT184" s="133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</row>
    <row r="185" spans="1:134" ht="12.75">
      <c r="A185" s="133"/>
      <c r="B185" s="133"/>
      <c r="C185" s="138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  <c r="BO185" s="133"/>
      <c r="BP185" s="133"/>
      <c r="BQ185" s="133"/>
      <c r="BR185" s="133"/>
      <c r="BS185" s="133"/>
      <c r="BT185" s="133"/>
      <c r="BU185" s="133"/>
      <c r="BV185" s="133"/>
      <c r="BW185" s="133"/>
      <c r="BX185" s="133"/>
      <c r="BY185" s="133"/>
      <c r="BZ185" s="133"/>
      <c r="CA185" s="133"/>
      <c r="CB185" s="133"/>
      <c r="CC185" s="133"/>
      <c r="CD185" s="133"/>
      <c r="CE185" s="133"/>
      <c r="CF185" s="133"/>
      <c r="CG185" s="133"/>
      <c r="CH185" s="133"/>
      <c r="CI185" s="133"/>
      <c r="CJ185" s="133"/>
      <c r="CK185" s="133"/>
      <c r="CL185" s="133"/>
      <c r="CM185" s="133"/>
      <c r="CN185" s="133"/>
      <c r="CO185" s="133"/>
      <c r="CP185" s="133"/>
      <c r="CQ185" s="133"/>
      <c r="CR185" s="133"/>
      <c r="CS185" s="133"/>
      <c r="CT185" s="133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/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/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</row>
    <row r="186" spans="1:134" ht="12.75">
      <c r="A186" s="133"/>
      <c r="B186" s="133"/>
      <c r="C186" s="138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  <c r="BO186" s="133"/>
      <c r="BP186" s="133"/>
      <c r="BQ186" s="133"/>
      <c r="BR186" s="133"/>
      <c r="BS186" s="133"/>
      <c r="BT186" s="133"/>
      <c r="BU186" s="133"/>
      <c r="BV186" s="133"/>
      <c r="BW186" s="133"/>
      <c r="BX186" s="133"/>
      <c r="BY186" s="133"/>
      <c r="BZ186" s="133"/>
      <c r="CA186" s="133"/>
      <c r="CB186" s="133"/>
      <c r="CC186" s="133"/>
      <c r="CD186" s="133"/>
      <c r="CE186" s="133"/>
      <c r="CF186" s="133"/>
      <c r="CG186" s="133"/>
      <c r="CH186" s="133"/>
      <c r="CI186" s="133"/>
      <c r="CJ186" s="133"/>
      <c r="CK186" s="133"/>
      <c r="CL186" s="133"/>
      <c r="CM186" s="133"/>
      <c r="CN186" s="133"/>
      <c r="CO186" s="133"/>
      <c r="CP186" s="133"/>
      <c r="CQ186" s="133"/>
      <c r="CR186" s="133"/>
      <c r="CS186" s="133"/>
      <c r="CT186" s="133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/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/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</row>
    <row r="187" spans="1:134" ht="12.75">
      <c r="A187" s="133"/>
      <c r="B187" s="133"/>
      <c r="C187" s="138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  <c r="BO187" s="133"/>
      <c r="BP187" s="133"/>
      <c r="BQ187" s="133"/>
      <c r="BR187" s="133"/>
      <c r="BS187" s="133"/>
      <c r="BT187" s="133"/>
      <c r="BU187" s="133"/>
      <c r="BV187" s="133"/>
      <c r="BW187" s="133"/>
      <c r="BX187" s="133"/>
      <c r="BY187" s="133"/>
      <c r="BZ187" s="133"/>
      <c r="CA187" s="133"/>
      <c r="CB187" s="133"/>
      <c r="CC187" s="133"/>
      <c r="CD187" s="133"/>
      <c r="CE187" s="133"/>
      <c r="CF187" s="133"/>
      <c r="CG187" s="133"/>
      <c r="CH187" s="133"/>
      <c r="CI187" s="133"/>
      <c r="CJ187" s="133"/>
      <c r="CK187" s="133"/>
      <c r="CL187" s="133"/>
      <c r="CM187" s="133"/>
      <c r="CN187" s="133"/>
      <c r="CO187" s="133"/>
      <c r="CP187" s="133"/>
      <c r="CQ187" s="133"/>
      <c r="CR187" s="133"/>
      <c r="CS187" s="133"/>
      <c r="CT187" s="133"/>
      <c r="CU187" s="133"/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/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/>
      <c r="EC187" s="133"/>
      <c r="ED187" s="133"/>
    </row>
    <row r="188" spans="1:134" ht="12.75">
      <c r="A188" s="133"/>
      <c r="B188" s="133"/>
      <c r="C188" s="138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  <c r="BO188" s="133"/>
      <c r="BP188" s="133"/>
      <c r="BQ188" s="133"/>
      <c r="BR188" s="133"/>
      <c r="BS188" s="133"/>
      <c r="BT188" s="133"/>
      <c r="BU188" s="133"/>
      <c r="BV188" s="133"/>
      <c r="BW188" s="133"/>
      <c r="BX188" s="133"/>
      <c r="BY188" s="133"/>
      <c r="BZ188" s="133"/>
      <c r="CA188" s="133"/>
      <c r="CB188" s="133"/>
      <c r="CC188" s="133"/>
      <c r="CD188" s="133"/>
      <c r="CE188" s="133"/>
      <c r="CF188" s="133"/>
      <c r="CG188" s="133"/>
      <c r="CH188" s="133"/>
      <c r="CI188" s="133"/>
      <c r="CJ188" s="133"/>
      <c r="CK188" s="133"/>
      <c r="CL188" s="133"/>
      <c r="CM188" s="133"/>
      <c r="CN188" s="133"/>
      <c r="CO188" s="133"/>
      <c r="CP188" s="133"/>
      <c r="CQ188" s="133"/>
      <c r="CR188" s="133"/>
      <c r="CS188" s="133"/>
      <c r="CT188" s="133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</row>
    <row r="189" spans="1:134" ht="12.75">
      <c r="A189" s="133"/>
      <c r="B189" s="133"/>
      <c r="C189" s="138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  <c r="BO189" s="133"/>
      <c r="BP189" s="133"/>
      <c r="BQ189" s="133"/>
      <c r="BR189" s="133"/>
      <c r="BS189" s="133"/>
      <c r="BT189" s="133"/>
      <c r="BU189" s="133"/>
      <c r="BV189" s="133"/>
      <c r="BW189" s="133"/>
      <c r="BX189" s="133"/>
      <c r="BY189" s="133"/>
      <c r="BZ189" s="133"/>
      <c r="CA189" s="133"/>
      <c r="CB189" s="133"/>
      <c r="CC189" s="133"/>
      <c r="CD189" s="133"/>
      <c r="CE189" s="133"/>
      <c r="CF189" s="133"/>
      <c r="CG189" s="133"/>
      <c r="CH189" s="133"/>
      <c r="CI189" s="133"/>
      <c r="CJ189" s="133"/>
      <c r="CK189" s="133"/>
      <c r="CL189" s="133"/>
      <c r="CM189" s="133"/>
      <c r="CN189" s="133"/>
      <c r="CO189" s="133"/>
      <c r="CP189" s="133"/>
      <c r="CQ189" s="133"/>
      <c r="CR189" s="133"/>
      <c r="CS189" s="133"/>
      <c r="CT189" s="133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</row>
    <row r="190" spans="1:134" ht="12.75">
      <c r="A190" s="133"/>
      <c r="B190" s="133"/>
      <c r="C190" s="138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  <c r="BS190" s="133"/>
      <c r="BT190" s="133"/>
      <c r="BU190" s="133"/>
      <c r="BV190" s="133"/>
      <c r="BW190" s="133"/>
      <c r="BX190" s="133"/>
      <c r="BY190" s="133"/>
      <c r="BZ190" s="133"/>
      <c r="CA190" s="133"/>
      <c r="CB190" s="133"/>
      <c r="CC190" s="133"/>
      <c r="CD190" s="133"/>
      <c r="CE190" s="133"/>
      <c r="CF190" s="133"/>
      <c r="CG190" s="133"/>
      <c r="CH190" s="133"/>
      <c r="CI190" s="133"/>
      <c r="CJ190" s="133"/>
      <c r="CK190" s="133"/>
      <c r="CL190" s="133"/>
      <c r="CM190" s="133"/>
      <c r="CN190" s="133"/>
      <c r="CO190" s="133"/>
      <c r="CP190" s="133"/>
      <c r="CQ190" s="133"/>
      <c r="CR190" s="133"/>
      <c r="CS190" s="133"/>
      <c r="CT190" s="133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</row>
    <row r="191" spans="1:134" ht="12.75">
      <c r="A191" s="133"/>
      <c r="B191" s="133"/>
      <c r="C191" s="138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133"/>
      <c r="CL191" s="133"/>
      <c r="CM191" s="133"/>
      <c r="CN191" s="133"/>
      <c r="CO191" s="133"/>
      <c r="CP191" s="133"/>
      <c r="CQ191" s="133"/>
      <c r="CR191" s="133"/>
      <c r="CS191" s="133"/>
      <c r="CT191" s="133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</row>
    <row r="192" spans="1:134" ht="12.75">
      <c r="A192" s="133"/>
      <c r="B192" s="133"/>
      <c r="C192" s="138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133"/>
      <c r="CL192" s="133"/>
      <c r="CM192" s="133"/>
      <c r="CN192" s="133"/>
      <c r="CO192" s="133"/>
      <c r="CP192" s="133"/>
      <c r="CQ192" s="133"/>
      <c r="CR192" s="133"/>
      <c r="CS192" s="133"/>
      <c r="CT192" s="133"/>
      <c r="CU192" s="133"/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/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</row>
    <row r="193" spans="1:134" ht="12.75">
      <c r="A193" s="133"/>
      <c r="B193" s="133"/>
      <c r="C193" s="138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</row>
    <row r="194" spans="1:134" ht="12.75">
      <c r="A194" s="133"/>
      <c r="B194" s="133"/>
      <c r="C194" s="138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3"/>
      <c r="DE194" s="133"/>
      <c r="DF194" s="133"/>
      <c r="DG194" s="133"/>
      <c r="DH194" s="133"/>
      <c r="DI194" s="133"/>
      <c r="DJ194" s="133"/>
      <c r="DK194" s="133"/>
      <c r="DL194" s="133"/>
      <c r="DM194" s="133"/>
      <c r="DN194" s="133"/>
      <c r="DO194" s="133"/>
      <c r="DP194" s="133"/>
      <c r="DQ194" s="133"/>
      <c r="DR194" s="133"/>
      <c r="DS194" s="133"/>
      <c r="DT194" s="133"/>
      <c r="DU194" s="133"/>
      <c r="DV194" s="133"/>
      <c r="DW194" s="133"/>
      <c r="DX194" s="133"/>
      <c r="DY194" s="133"/>
      <c r="DZ194" s="133"/>
      <c r="EA194" s="133"/>
      <c r="EB194" s="133"/>
      <c r="EC194" s="133"/>
      <c r="ED194" s="133"/>
    </row>
    <row r="195" spans="1:134" ht="12.75">
      <c r="A195" s="133"/>
      <c r="B195" s="133"/>
      <c r="C195" s="138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  <c r="BO195" s="133"/>
      <c r="BP195" s="133"/>
      <c r="BQ195" s="133"/>
      <c r="BR195" s="133"/>
      <c r="BS195" s="133"/>
      <c r="BT195" s="133"/>
      <c r="BU195" s="133"/>
      <c r="BV195" s="133"/>
      <c r="BW195" s="133"/>
      <c r="BX195" s="133"/>
      <c r="BY195" s="133"/>
      <c r="BZ195" s="133"/>
      <c r="CA195" s="133"/>
      <c r="CB195" s="133"/>
      <c r="CC195" s="133"/>
      <c r="CD195" s="133"/>
      <c r="CE195" s="133"/>
      <c r="CF195" s="133"/>
      <c r="CG195" s="133"/>
      <c r="CH195" s="133"/>
      <c r="CI195" s="133"/>
      <c r="CJ195" s="133"/>
      <c r="CK195" s="133"/>
      <c r="CL195" s="133"/>
      <c r="CM195" s="133"/>
      <c r="CN195" s="133"/>
      <c r="CO195" s="133"/>
      <c r="CP195" s="133"/>
      <c r="CQ195" s="133"/>
      <c r="CR195" s="133"/>
      <c r="CS195" s="133"/>
      <c r="CT195" s="133"/>
      <c r="CU195" s="133"/>
      <c r="CV195" s="133"/>
      <c r="CW195" s="133"/>
      <c r="CX195" s="133"/>
      <c r="CY195" s="133"/>
      <c r="CZ195" s="133"/>
      <c r="DA195" s="133"/>
      <c r="DB195" s="133"/>
      <c r="DC195" s="133"/>
      <c r="DD195" s="133"/>
      <c r="DE195" s="133"/>
      <c r="DF195" s="133"/>
      <c r="DG195" s="133"/>
      <c r="DH195" s="133"/>
      <c r="DI195" s="133"/>
      <c r="DJ195" s="133"/>
      <c r="DK195" s="133"/>
      <c r="DL195" s="133"/>
      <c r="DM195" s="133"/>
      <c r="DN195" s="133"/>
      <c r="DO195" s="133"/>
      <c r="DP195" s="133"/>
      <c r="DQ195" s="133"/>
      <c r="DR195" s="133"/>
      <c r="DS195" s="133"/>
      <c r="DT195" s="133"/>
      <c r="DU195" s="133"/>
      <c r="DV195" s="133"/>
      <c r="DW195" s="133"/>
      <c r="DX195" s="133"/>
      <c r="DY195" s="133"/>
      <c r="DZ195" s="133"/>
      <c r="EA195" s="133"/>
      <c r="EB195" s="133"/>
      <c r="EC195" s="133"/>
      <c r="ED195" s="133"/>
    </row>
    <row r="196" spans="1:134" ht="12.75">
      <c r="A196" s="133"/>
      <c r="B196" s="133"/>
      <c r="C196" s="138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3"/>
      <c r="BQ196" s="133"/>
      <c r="BR196" s="133"/>
      <c r="BS196" s="133"/>
      <c r="BT196" s="133"/>
      <c r="BU196" s="133"/>
      <c r="BV196" s="133"/>
      <c r="BW196" s="133"/>
      <c r="BX196" s="133"/>
      <c r="BY196" s="133"/>
      <c r="BZ196" s="133"/>
      <c r="CA196" s="133"/>
      <c r="CB196" s="133"/>
      <c r="CC196" s="133"/>
      <c r="CD196" s="133"/>
      <c r="CE196" s="133"/>
      <c r="CF196" s="133"/>
      <c r="CG196" s="133"/>
      <c r="CH196" s="133"/>
      <c r="CI196" s="133"/>
      <c r="CJ196" s="133"/>
      <c r="CK196" s="133"/>
      <c r="CL196" s="133"/>
      <c r="CM196" s="133"/>
      <c r="CN196" s="133"/>
      <c r="CO196" s="133"/>
      <c r="CP196" s="133"/>
      <c r="CQ196" s="133"/>
      <c r="CR196" s="133"/>
      <c r="CS196" s="133"/>
      <c r="CT196" s="133"/>
      <c r="CU196" s="133"/>
      <c r="CV196" s="133"/>
      <c r="CW196" s="133"/>
      <c r="CX196" s="133"/>
      <c r="CY196" s="133"/>
      <c r="CZ196" s="133"/>
      <c r="DA196" s="133"/>
      <c r="DB196" s="133"/>
      <c r="DC196" s="133"/>
      <c r="DD196" s="133"/>
      <c r="DE196" s="133"/>
      <c r="DF196" s="133"/>
      <c r="DG196" s="133"/>
      <c r="DH196" s="133"/>
      <c r="DI196" s="133"/>
      <c r="DJ196" s="133"/>
      <c r="DK196" s="133"/>
      <c r="DL196" s="133"/>
      <c r="DM196" s="133"/>
      <c r="DN196" s="133"/>
      <c r="DO196" s="133"/>
      <c r="DP196" s="133"/>
      <c r="DQ196" s="133"/>
      <c r="DR196" s="133"/>
      <c r="DS196" s="133"/>
      <c r="DT196" s="133"/>
      <c r="DU196" s="133"/>
      <c r="DV196" s="133"/>
      <c r="DW196" s="133"/>
      <c r="DX196" s="133"/>
      <c r="DY196" s="133"/>
      <c r="DZ196" s="133"/>
      <c r="EA196" s="133"/>
      <c r="EB196" s="133"/>
      <c r="EC196" s="133"/>
      <c r="ED196" s="133"/>
    </row>
    <row r="197" spans="1:134" ht="12.75">
      <c r="A197" s="133"/>
      <c r="B197" s="133"/>
      <c r="C197" s="138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3"/>
      <c r="BQ197" s="133"/>
      <c r="BR197" s="133"/>
      <c r="BS197" s="133"/>
      <c r="BT197" s="133"/>
      <c r="BU197" s="133"/>
      <c r="BV197" s="133"/>
      <c r="BW197" s="133"/>
      <c r="BX197" s="133"/>
      <c r="BY197" s="133"/>
      <c r="BZ197" s="133"/>
      <c r="CA197" s="133"/>
      <c r="CB197" s="133"/>
      <c r="CC197" s="133"/>
      <c r="CD197" s="133"/>
      <c r="CE197" s="133"/>
      <c r="CF197" s="133"/>
      <c r="CG197" s="133"/>
      <c r="CH197" s="133"/>
      <c r="CI197" s="133"/>
      <c r="CJ197" s="133"/>
      <c r="CK197" s="133"/>
      <c r="CL197" s="133"/>
      <c r="CM197" s="133"/>
      <c r="CN197" s="133"/>
      <c r="CO197" s="133"/>
      <c r="CP197" s="133"/>
      <c r="CQ197" s="133"/>
      <c r="CR197" s="133"/>
      <c r="CS197" s="133"/>
      <c r="CT197" s="133"/>
      <c r="CU197" s="133"/>
      <c r="CV197" s="133"/>
      <c r="CW197" s="133"/>
      <c r="CX197" s="133"/>
      <c r="CY197" s="133"/>
      <c r="CZ197" s="133"/>
      <c r="DA197" s="133"/>
      <c r="DB197" s="133"/>
      <c r="DC197" s="133"/>
      <c r="DD197" s="133"/>
      <c r="DE197" s="133"/>
      <c r="DF197" s="133"/>
      <c r="DG197" s="133"/>
      <c r="DH197" s="133"/>
      <c r="DI197" s="133"/>
      <c r="DJ197" s="133"/>
      <c r="DK197" s="133"/>
      <c r="DL197" s="133"/>
      <c r="DM197" s="133"/>
      <c r="DN197" s="133"/>
      <c r="DO197" s="133"/>
      <c r="DP197" s="133"/>
      <c r="DQ197" s="133"/>
      <c r="DR197" s="133"/>
      <c r="DS197" s="133"/>
      <c r="DT197" s="133"/>
      <c r="DU197" s="133"/>
      <c r="DV197" s="133"/>
      <c r="DW197" s="133"/>
      <c r="DX197" s="133"/>
      <c r="DY197" s="133"/>
      <c r="DZ197" s="133"/>
      <c r="EA197" s="133"/>
      <c r="EB197" s="133"/>
      <c r="EC197" s="133"/>
      <c r="ED197" s="133"/>
    </row>
    <row r="198" spans="1:134" ht="12.75">
      <c r="A198" s="133"/>
      <c r="B198" s="133"/>
      <c r="C198" s="138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  <c r="BO198" s="133"/>
      <c r="BP198" s="133"/>
      <c r="BQ198" s="133"/>
      <c r="BR198" s="133"/>
      <c r="BS198" s="133"/>
      <c r="BT198" s="133"/>
      <c r="BU198" s="133"/>
      <c r="BV198" s="133"/>
      <c r="BW198" s="133"/>
      <c r="BX198" s="133"/>
      <c r="BY198" s="133"/>
      <c r="BZ198" s="133"/>
      <c r="CA198" s="133"/>
      <c r="CB198" s="133"/>
      <c r="CC198" s="133"/>
      <c r="CD198" s="133"/>
      <c r="CE198" s="133"/>
      <c r="CF198" s="133"/>
      <c r="CG198" s="133"/>
      <c r="CH198" s="133"/>
      <c r="CI198" s="133"/>
      <c r="CJ198" s="133"/>
      <c r="CK198" s="133"/>
      <c r="CL198" s="133"/>
      <c r="CM198" s="133"/>
      <c r="CN198" s="133"/>
      <c r="CO198" s="133"/>
      <c r="CP198" s="133"/>
      <c r="CQ198" s="133"/>
      <c r="CR198" s="133"/>
      <c r="CS198" s="133"/>
      <c r="CT198" s="133"/>
      <c r="CU198" s="133"/>
      <c r="CV198" s="133"/>
      <c r="CW198" s="133"/>
      <c r="CX198" s="133"/>
      <c r="CY198" s="133"/>
      <c r="CZ198" s="133"/>
      <c r="DA198" s="133"/>
      <c r="DB198" s="133"/>
      <c r="DC198" s="133"/>
      <c r="DD198" s="133"/>
      <c r="DE198" s="133"/>
      <c r="DF198" s="133"/>
      <c r="DG198" s="133"/>
      <c r="DH198" s="133"/>
      <c r="DI198" s="133"/>
      <c r="DJ198" s="133"/>
      <c r="DK198" s="133"/>
      <c r="DL198" s="133"/>
      <c r="DM198" s="133"/>
      <c r="DN198" s="133"/>
      <c r="DO198" s="133"/>
      <c r="DP198" s="133"/>
      <c r="DQ198" s="133"/>
      <c r="DR198" s="133"/>
      <c r="DS198" s="133"/>
      <c r="DT198" s="133"/>
      <c r="DU198" s="133"/>
      <c r="DV198" s="133"/>
      <c r="DW198" s="133"/>
      <c r="DX198" s="133"/>
      <c r="DY198" s="133"/>
      <c r="DZ198" s="133"/>
      <c r="EA198" s="133"/>
      <c r="EB198" s="133"/>
      <c r="EC198" s="133"/>
      <c r="ED198" s="133"/>
    </row>
    <row r="199" spans="1:134" ht="12.75">
      <c r="A199" s="133"/>
      <c r="B199" s="133"/>
      <c r="C199" s="138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  <c r="BO199" s="133"/>
      <c r="BP199" s="133"/>
      <c r="BQ199" s="133"/>
      <c r="BR199" s="133"/>
      <c r="BS199" s="133"/>
      <c r="BT199" s="133"/>
      <c r="BU199" s="133"/>
      <c r="BV199" s="133"/>
      <c r="BW199" s="133"/>
      <c r="BX199" s="133"/>
      <c r="BY199" s="133"/>
      <c r="BZ199" s="133"/>
      <c r="CA199" s="133"/>
      <c r="CB199" s="133"/>
      <c r="CC199" s="133"/>
      <c r="CD199" s="133"/>
      <c r="CE199" s="133"/>
      <c r="CF199" s="133"/>
      <c r="CG199" s="133"/>
      <c r="CH199" s="133"/>
      <c r="CI199" s="133"/>
      <c r="CJ199" s="133"/>
      <c r="CK199" s="133"/>
      <c r="CL199" s="133"/>
      <c r="CM199" s="133"/>
      <c r="CN199" s="133"/>
      <c r="CO199" s="133"/>
      <c r="CP199" s="133"/>
      <c r="CQ199" s="133"/>
      <c r="CR199" s="133"/>
      <c r="CS199" s="133"/>
      <c r="CT199" s="133"/>
      <c r="CU199" s="133"/>
      <c r="CV199" s="133"/>
      <c r="CW199" s="133"/>
      <c r="CX199" s="133"/>
      <c r="CY199" s="133"/>
      <c r="CZ199" s="133"/>
      <c r="DA199" s="133"/>
      <c r="DB199" s="133"/>
      <c r="DC199" s="133"/>
      <c r="DD199" s="133"/>
      <c r="DE199" s="133"/>
      <c r="DF199" s="133"/>
      <c r="DG199" s="133"/>
      <c r="DH199" s="133"/>
      <c r="DI199" s="133"/>
      <c r="DJ199" s="133"/>
      <c r="DK199" s="133"/>
      <c r="DL199" s="133"/>
      <c r="DM199" s="133"/>
      <c r="DN199" s="133"/>
      <c r="DO199" s="133"/>
      <c r="DP199" s="133"/>
      <c r="DQ199" s="133"/>
      <c r="DR199" s="133"/>
      <c r="DS199" s="133"/>
      <c r="DT199" s="133"/>
      <c r="DU199" s="133"/>
      <c r="DV199" s="133"/>
      <c r="DW199" s="133"/>
      <c r="DX199" s="133"/>
      <c r="DY199" s="133"/>
      <c r="DZ199" s="133"/>
      <c r="EA199" s="133"/>
      <c r="EB199" s="133"/>
      <c r="EC199" s="133"/>
      <c r="ED199" s="133"/>
    </row>
    <row r="200" spans="1:134" ht="12.75">
      <c r="A200" s="133"/>
      <c r="B200" s="133"/>
      <c r="C200" s="138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133"/>
      <c r="CL200" s="133"/>
      <c r="CM200" s="133"/>
      <c r="CN200" s="133"/>
      <c r="CO200" s="133"/>
      <c r="CP200" s="133"/>
      <c r="CQ200" s="133"/>
      <c r="CR200" s="133"/>
      <c r="CS200" s="133"/>
      <c r="CT200" s="133"/>
      <c r="CU200" s="133"/>
      <c r="CV200" s="133"/>
      <c r="CW200" s="133"/>
      <c r="CX200" s="133"/>
      <c r="CY200" s="133"/>
      <c r="CZ200" s="133"/>
      <c r="DA200" s="133"/>
      <c r="DB200" s="133"/>
      <c r="DC200" s="133"/>
      <c r="DD200" s="133"/>
      <c r="DE200" s="133"/>
      <c r="DF200" s="133"/>
      <c r="DG200" s="133"/>
      <c r="DH200" s="133"/>
      <c r="DI200" s="133"/>
      <c r="DJ200" s="133"/>
      <c r="DK200" s="133"/>
      <c r="DL200" s="133"/>
      <c r="DM200" s="133"/>
      <c r="DN200" s="133"/>
      <c r="DO200" s="133"/>
      <c r="DP200" s="133"/>
      <c r="DQ200" s="133"/>
      <c r="DR200" s="133"/>
      <c r="DS200" s="133"/>
      <c r="DT200" s="133"/>
      <c r="DU200" s="133"/>
      <c r="DV200" s="133"/>
      <c r="DW200" s="133"/>
      <c r="DX200" s="133"/>
      <c r="DY200" s="133"/>
      <c r="DZ200" s="133"/>
      <c r="EA200" s="133"/>
      <c r="EB200" s="133"/>
      <c r="EC200" s="133"/>
      <c r="ED200" s="133"/>
    </row>
    <row r="201" spans="1:134" ht="12.75">
      <c r="A201" s="133"/>
      <c r="B201" s="133"/>
      <c r="C201" s="138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133"/>
      <c r="CL201" s="133"/>
      <c r="CM201" s="133"/>
      <c r="CN201" s="133"/>
      <c r="CO201" s="133"/>
      <c r="CP201" s="133"/>
      <c r="CQ201" s="133"/>
      <c r="CR201" s="133"/>
      <c r="CS201" s="133"/>
      <c r="CT201" s="133"/>
      <c r="CU201" s="133"/>
      <c r="CV201" s="133"/>
      <c r="CW201" s="133"/>
      <c r="CX201" s="133"/>
      <c r="CY201" s="133"/>
      <c r="CZ201" s="133"/>
      <c r="DA201" s="133"/>
      <c r="DB201" s="133"/>
      <c r="DC201" s="133"/>
      <c r="DD201" s="133"/>
      <c r="DE201" s="133"/>
      <c r="DF201" s="133"/>
      <c r="DG201" s="133"/>
      <c r="DH201" s="133"/>
      <c r="DI201" s="133"/>
      <c r="DJ201" s="133"/>
      <c r="DK201" s="133"/>
      <c r="DL201" s="133"/>
      <c r="DM201" s="133"/>
      <c r="DN201" s="133"/>
      <c r="DO201" s="133"/>
      <c r="DP201" s="133"/>
      <c r="DQ201" s="133"/>
      <c r="DR201" s="133"/>
      <c r="DS201" s="133"/>
      <c r="DT201" s="133"/>
      <c r="DU201" s="133"/>
      <c r="DV201" s="133"/>
      <c r="DW201" s="133"/>
      <c r="DX201" s="133"/>
      <c r="DY201" s="133"/>
      <c r="DZ201" s="133"/>
      <c r="EA201" s="133"/>
      <c r="EB201" s="133"/>
      <c r="EC201" s="133"/>
      <c r="ED201" s="133"/>
    </row>
    <row r="202" spans="1:134" ht="12.75">
      <c r="A202" s="133"/>
      <c r="B202" s="133"/>
      <c r="C202" s="138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</row>
    <row r="203" spans="1:134" ht="12.75">
      <c r="A203" s="133"/>
      <c r="B203" s="133"/>
      <c r="C203" s="138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133"/>
      <c r="CL203" s="133"/>
      <c r="CM203" s="133"/>
      <c r="CN203" s="133"/>
      <c r="CO203" s="133"/>
      <c r="CP203" s="133"/>
      <c r="CQ203" s="133"/>
      <c r="CR203" s="133"/>
      <c r="CS203" s="133"/>
      <c r="CT203" s="133"/>
      <c r="CU203" s="133"/>
      <c r="CV203" s="133"/>
      <c r="CW203" s="133"/>
      <c r="CX203" s="133"/>
      <c r="CY203" s="133"/>
      <c r="CZ203" s="133"/>
      <c r="DA203" s="133"/>
      <c r="DB203" s="133"/>
      <c r="DC203" s="133"/>
      <c r="DD203" s="133"/>
      <c r="DE203" s="133"/>
      <c r="DF203" s="133"/>
      <c r="DG203" s="133"/>
      <c r="DH203" s="133"/>
      <c r="DI203" s="133"/>
      <c r="DJ203" s="133"/>
      <c r="DK203" s="133"/>
      <c r="DL203" s="133"/>
      <c r="DM203" s="133"/>
      <c r="DN203" s="133"/>
      <c r="DO203" s="133"/>
      <c r="DP203" s="133"/>
      <c r="DQ203" s="133"/>
      <c r="DR203" s="133"/>
      <c r="DS203" s="133"/>
      <c r="DT203" s="133"/>
      <c r="DU203" s="133"/>
      <c r="DV203" s="133"/>
      <c r="DW203" s="133"/>
      <c r="DX203" s="133"/>
      <c r="DY203" s="133"/>
      <c r="DZ203" s="133"/>
      <c r="EA203" s="133"/>
      <c r="EB203" s="133"/>
      <c r="EC203" s="133"/>
      <c r="ED203" s="133"/>
    </row>
    <row r="204" spans="1:134" ht="12.75">
      <c r="A204" s="133"/>
      <c r="B204" s="133"/>
      <c r="C204" s="138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  <c r="BO204" s="133"/>
      <c r="BP204" s="133"/>
      <c r="BQ204" s="133"/>
      <c r="BR204" s="133"/>
      <c r="BS204" s="133"/>
      <c r="BT204" s="133"/>
      <c r="BU204" s="133"/>
      <c r="BV204" s="133"/>
      <c r="BW204" s="133"/>
      <c r="BX204" s="133"/>
      <c r="BY204" s="133"/>
      <c r="BZ204" s="133"/>
      <c r="CA204" s="133"/>
      <c r="CB204" s="133"/>
      <c r="CC204" s="133"/>
      <c r="CD204" s="133"/>
      <c r="CE204" s="133"/>
      <c r="CF204" s="133"/>
      <c r="CG204" s="133"/>
      <c r="CH204" s="133"/>
      <c r="CI204" s="133"/>
      <c r="CJ204" s="133"/>
      <c r="CK204" s="133"/>
      <c r="CL204" s="133"/>
      <c r="CM204" s="133"/>
      <c r="CN204" s="133"/>
      <c r="CO204" s="133"/>
      <c r="CP204" s="133"/>
      <c r="CQ204" s="133"/>
      <c r="CR204" s="133"/>
      <c r="CS204" s="133"/>
      <c r="CT204" s="133"/>
      <c r="CU204" s="133"/>
      <c r="CV204" s="133"/>
      <c r="CW204" s="133"/>
      <c r="CX204" s="133"/>
      <c r="CY204" s="133"/>
      <c r="CZ204" s="133"/>
      <c r="DA204" s="133"/>
      <c r="DB204" s="133"/>
      <c r="DC204" s="133"/>
      <c r="DD204" s="133"/>
      <c r="DE204" s="133"/>
      <c r="DF204" s="133"/>
      <c r="DG204" s="133"/>
      <c r="DH204" s="133"/>
      <c r="DI204" s="133"/>
      <c r="DJ204" s="133"/>
      <c r="DK204" s="133"/>
      <c r="DL204" s="133"/>
      <c r="DM204" s="133"/>
      <c r="DN204" s="133"/>
      <c r="DO204" s="133"/>
      <c r="DP204" s="133"/>
      <c r="DQ204" s="133"/>
      <c r="DR204" s="133"/>
      <c r="DS204" s="133"/>
      <c r="DT204" s="133"/>
      <c r="DU204" s="133"/>
      <c r="DV204" s="133"/>
      <c r="DW204" s="133"/>
      <c r="DX204" s="133"/>
      <c r="DY204" s="133"/>
      <c r="DZ204" s="133"/>
      <c r="EA204" s="133"/>
      <c r="EB204" s="133"/>
      <c r="EC204" s="133"/>
      <c r="ED204" s="133"/>
    </row>
    <row r="205" spans="1:134" ht="12.75">
      <c r="A205" s="133"/>
      <c r="B205" s="133"/>
      <c r="C205" s="138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  <c r="BO205" s="133"/>
      <c r="BP205" s="133"/>
      <c r="BQ205" s="133"/>
      <c r="BR205" s="133"/>
      <c r="BS205" s="133"/>
      <c r="BT205" s="133"/>
      <c r="BU205" s="133"/>
      <c r="BV205" s="133"/>
      <c r="BW205" s="133"/>
      <c r="BX205" s="133"/>
      <c r="BY205" s="133"/>
      <c r="BZ205" s="133"/>
      <c r="CA205" s="133"/>
      <c r="CB205" s="133"/>
      <c r="CC205" s="133"/>
      <c r="CD205" s="133"/>
      <c r="CE205" s="133"/>
      <c r="CF205" s="133"/>
      <c r="CG205" s="133"/>
      <c r="CH205" s="133"/>
      <c r="CI205" s="133"/>
      <c r="CJ205" s="133"/>
      <c r="CK205" s="133"/>
      <c r="CL205" s="133"/>
      <c r="CM205" s="133"/>
      <c r="CN205" s="133"/>
      <c r="CO205" s="133"/>
      <c r="CP205" s="133"/>
      <c r="CQ205" s="133"/>
      <c r="CR205" s="133"/>
      <c r="CS205" s="133"/>
      <c r="CT205" s="133"/>
      <c r="CU205" s="133"/>
      <c r="CV205" s="133"/>
      <c r="CW205" s="133"/>
      <c r="CX205" s="133"/>
      <c r="CY205" s="133"/>
      <c r="CZ205" s="133"/>
      <c r="DA205" s="133"/>
      <c r="DB205" s="133"/>
      <c r="DC205" s="133"/>
      <c r="DD205" s="133"/>
      <c r="DE205" s="133"/>
      <c r="DF205" s="133"/>
      <c r="DG205" s="133"/>
      <c r="DH205" s="133"/>
      <c r="DI205" s="133"/>
      <c r="DJ205" s="133"/>
      <c r="DK205" s="133"/>
      <c r="DL205" s="133"/>
      <c r="DM205" s="133"/>
      <c r="DN205" s="133"/>
      <c r="DO205" s="133"/>
      <c r="DP205" s="133"/>
      <c r="DQ205" s="133"/>
      <c r="DR205" s="133"/>
      <c r="DS205" s="133"/>
      <c r="DT205" s="133"/>
      <c r="DU205" s="133"/>
      <c r="DV205" s="133"/>
      <c r="DW205" s="133"/>
      <c r="DX205" s="133"/>
      <c r="DY205" s="133"/>
      <c r="DZ205" s="133"/>
      <c r="EA205" s="133"/>
      <c r="EB205" s="133"/>
      <c r="EC205" s="133"/>
      <c r="ED205" s="133"/>
    </row>
    <row r="206" spans="1:134" ht="12.75">
      <c r="A206" s="133"/>
      <c r="B206" s="133"/>
      <c r="C206" s="138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133"/>
      <c r="BX206" s="133"/>
      <c r="BY206" s="133"/>
      <c r="BZ206" s="133"/>
      <c r="CA206" s="133"/>
      <c r="CB206" s="133"/>
      <c r="CC206" s="133"/>
      <c r="CD206" s="133"/>
      <c r="CE206" s="133"/>
      <c r="CF206" s="133"/>
      <c r="CG206" s="133"/>
      <c r="CH206" s="133"/>
      <c r="CI206" s="133"/>
      <c r="CJ206" s="133"/>
      <c r="CK206" s="133"/>
      <c r="CL206" s="133"/>
      <c r="CM206" s="133"/>
      <c r="CN206" s="133"/>
      <c r="CO206" s="133"/>
      <c r="CP206" s="133"/>
      <c r="CQ206" s="133"/>
      <c r="CR206" s="133"/>
      <c r="CS206" s="133"/>
      <c r="CT206" s="133"/>
      <c r="CU206" s="133"/>
      <c r="CV206" s="133"/>
      <c r="CW206" s="133"/>
      <c r="CX206" s="133"/>
      <c r="CY206" s="133"/>
      <c r="CZ206" s="133"/>
      <c r="DA206" s="133"/>
      <c r="DB206" s="133"/>
      <c r="DC206" s="133"/>
      <c r="DD206" s="133"/>
      <c r="DE206" s="133"/>
      <c r="DF206" s="133"/>
      <c r="DG206" s="133"/>
      <c r="DH206" s="133"/>
      <c r="DI206" s="133"/>
      <c r="DJ206" s="133"/>
      <c r="DK206" s="133"/>
      <c r="DL206" s="133"/>
      <c r="DM206" s="133"/>
      <c r="DN206" s="133"/>
      <c r="DO206" s="133"/>
      <c r="DP206" s="133"/>
      <c r="DQ206" s="133"/>
      <c r="DR206" s="133"/>
      <c r="DS206" s="133"/>
      <c r="DT206" s="133"/>
      <c r="DU206" s="133"/>
      <c r="DV206" s="133"/>
      <c r="DW206" s="133"/>
      <c r="DX206" s="133"/>
      <c r="DY206" s="133"/>
      <c r="DZ206" s="133"/>
      <c r="EA206" s="133"/>
      <c r="EB206" s="133"/>
      <c r="EC206" s="133"/>
      <c r="ED206" s="133"/>
    </row>
    <row r="207" spans="1:134" ht="12.75">
      <c r="A207" s="133"/>
      <c r="B207" s="133"/>
      <c r="C207" s="138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133"/>
      <c r="BQ207" s="133"/>
      <c r="BR207" s="133"/>
      <c r="BS207" s="133"/>
      <c r="BT207" s="133"/>
      <c r="BU207" s="133"/>
      <c r="BV207" s="133"/>
      <c r="BW207" s="133"/>
      <c r="BX207" s="133"/>
      <c r="BY207" s="133"/>
      <c r="BZ207" s="133"/>
      <c r="CA207" s="133"/>
      <c r="CB207" s="133"/>
      <c r="CC207" s="133"/>
      <c r="CD207" s="133"/>
      <c r="CE207" s="133"/>
      <c r="CF207" s="133"/>
      <c r="CG207" s="133"/>
      <c r="CH207" s="133"/>
      <c r="CI207" s="133"/>
      <c r="CJ207" s="133"/>
      <c r="CK207" s="133"/>
      <c r="CL207" s="133"/>
      <c r="CM207" s="133"/>
      <c r="CN207" s="133"/>
      <c r="CO207" s="133"/>
      <c r="CP207" s="133"/>
      <c r="CQ207" s="133"/>
      <c r="CR207" s="133"/>
      <c r="CS207" s="133"/>
      <c r="CT207" s="133"/>
      <c r="CU207" s="133"/>
      <c r="CV207" s="133"/>
      <c r="CW207" s="133"/>
      <c r="CX207" s="133"/>
      <c r="CY207" s="133"/>
      <c r="CZ207" s="133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3"/>
      <c r="DM207" s="133"/>
      <c r="DN207" s="133"/>
      <c r="DO207" s="133"/>
      <c r="DP207" s="133"/>
      <c r="DQ207" s="133"/>
      <c r="DR207" s="133"/>
      <c r="DS207" s="133"/>
      <c r="DT207" s="133"/>
      <c r="DU207" s="133"/>
      <c r="DV207" s="133"/>
      <c r="DW207" s="133"/>
      <c r="DX207" s="133"/>
      <c r="DY207" s="133"/>
      <c r="DZ207" s="133"/>
      <c r="EA207" s="133"/>
      <c r="EB207" s="133"/>
      <c r="EC207" s="133"/>
      <c r="ED207" s="133"/>
    </row>
    <row r="208" spans="1:134" ht="12.75">
      <c r="A208" s="133"/>
      <c r="B208" s="133"/>
      <c r="C208" s="138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  <c r="BO208" s="133"/>
      <c r="BP208" s="133"/>
      <c r="BQ208" s="133"/>
      <c r="BR208" s="133"/>
      <c r="BS208" s="133"/>
      <c r="BT208" s="133"/>
      <c r="BU208" s="133"/>
      <c r="BV208" s="133"/>
      <c r="BW208" s="133"/>
      <c r="BX208" s="133"/>
      <c r="BY208" s="133"/>
      <c r="BZ208" s="133"/>
      <c r="CA208" s="133"/>
      <c r="CB208" s="133"/>
      <c r="CC208" s="133"/>
      <c r="CD208" s="133"/>
      <c r="CE208" s="133"/>
      <c r="CF208" s="133"/>
      <c r="CG208" s="133"/>
      <c r="CH208" s="133"/>
      <c r="CI208" s="133"/>
      <c r="CJ208" s="133"/>
      <c r="CK208" s="133"/>
      <c r="CL208" s="133"/>
      <c r="CM208" s="133"/>
      <c r="CN208" s="133"/>
      <c r="CO208" s="133"/>
      <c r="CP208" s="133"/>
      <c r="CQ208" s="133"/>
      <c r="CR208" s="133"/>
      <c r="CS208" s="133"/>
      <c r="CT208" s="133"/>
      <c r="CU208" s="133"/>
      <c r="CV208" s="133"/>
      <c r="CW208" s="133"/>
      <c r="CX208" s="133"/>
      <c r="CY208" s="133"/>
      <c r="CZ208" s="133"/>
      <c r="DA208" s="133"/>
      <c r="DB208" s="133"/>
      <c r="DC208" s="133"/>
      <c r="DD208" s="133"/>
      <c r="DE208" s="133"/>
      <c r="DF208" s="133"/>
      <c r="DG208" s="133"/>
      <c r="DH208" s="133"/>
      <c r="DI208" s="133"/>
      <c r="DJ208" s="133"/>
      <c r="DK208" s="133"/>
      <c r="DL208" s="133"/>
      <c r="DM208" s="133"/>
      <c r="DN208" s="133"/>
      <c r="DO208" s="133"/>
      <c r="DP208" s="133"/>
      <c r="DQ208" s="133"/>
      <c r="DR208" s="133"/>
      <c r="DS208" s="133"/>
      <c r="DT208" s="133"/>
      <c r="DU208" s="133"/>
      <c r="DV208" s="133"/>
      <c r="DW208" s="133"/>
      <c r="DX208" s="133"/>
      <c r="DY208" s="133"/>
      <c r="DZ208" s="133"/>
      <c r="EA208" s="133"/>
      <c r="EB208" s="133"/>
      <c r="EC208" s="133"/>
      <c r="ED208" s="133"/>
    </row>
    <row r="209" spans="1:134" ht="12.75">
      <c r="A209" s="133"/>
      <c r="B209" s="133"/>
      <c r="C209" s="138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133"/>
      <c r="CR209" s="133"/>
      <c r="CS209" s="133"/>
      <c r="CT209" s="133"/>
      <c r="CU209" s="133"/>
      <c r="CV209" s="133"/>
      <c r="CW209" s="133"/>
      <c r="CX209" s="133"/>
      <c r="CY209" s="133"/>
      <c r="CZ209" s="133"/>
      <c r="DA209" s="133"/>
      <c r="DB209" s="133"/>
      <c r="DC209" s="133"/>
      <c r="DD209" s="133"/>
      <c r="DE209" s="133"/>
      <c r="DF209" s="133"/>
      <c r="DG209" s="133"/>
      <c r="DH209" s="133"/>
      <c r="DI209" s="133"/>
      <c r="DJ209" s="133"/>
      <c r="DK209" s="133"/>
      <c r="DL209" s="133"/>
      <c r="DM209" s="133"/>
      <c r="DN209" s="133"/>
      <c r="DO209" s="133"/>
      <c r="DP209" s="133"/>
      <c r="DQ209" s="133"/>
      <c r="DR209" s="133"/>
      <c r="DS209" s="133"/>
      <c r="DT209" s="133"/>
      <c r="DU209" s="133"/>
      <c r="DV209" s="133"/>
      <c r="DW209" s="133"/>
      <c r="DX209" s="133"/>
      <c r="DY209" s="133"/>
      <c r="DZ209" s="133"/>
      <c r="EA209" s="133"/>
      <c r="EB209" s="133"/>
      <c r="EC209" s="133"/>
      <c r="ED209" s="133"/>
    </row>
    <row r="210" spans="1:134" ht="12.75">
      <c r="A210" s="133"/>
      <c r="B210" s="133"/>
      <c r="C210" s="138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133"/>
      <c r="CR210" s="133"/>
      <c r="CS210" s="133"/>
      <c r="CT210" s="133"/>
      <c r="CU210" s="133"/>
      <c r="CV210" s="133"/>
      <c r="CW210" s="133"/>
      <c r="CX210" s="133"/>
      <c r="CY210" s="133"/>
      <c r="CZ210" s="133"/>
      <c r="DA210" s="133"/>
      <c r="DB210" s="133"/>
      <c r="DC210" s="133"/>
      <c r="DD210" s="133"/>
      <c r="DE210" s="133"/>
      <c r="DF210" s="133"/>
      <c r="DG210" s="133"/>
      <c r="DH210" s="133"/>
      <c r="DI210" s="133"/>
      <c r="DJ210" s="133"/>
      <c r="DK210" s="133"/>
      <c r="DL210" s="133"/>
      <c r="DM210" s="133"/>
      <c r="DN210" s="133"/>
      <c r="DO210" s="133"/>
      <c r="DP210" s="133"/>
      <c r="DQ210" s="133"/>
      <c r="DR210" s="133"/>
      <c r="DS210" s="133"/>
      <c r="DT210" s="133"/>
      <c r="DU210" s="133"/>
      <c r="DV210" s="133"/>
      <c r="DW210" s="133"/>
      <c r="DX210" s="133"/>
      <c r="DY210" s="133"/>
      <c r="DZ210" s="133"/>
      <c r="EA210" s="133"/>
      <c r="EB210" s="133"/>
      <c r="EC210" s="133"/>
      <c r="ED210" s="133"/>
    </row>
    <row r="211" spans="1:134" ht="12.75">
      <c r="A211" s="133"/>
      <c r="B211" s="133"/>
      <c r="C211" s="138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3"/>
      <c r="DZ211" s="133"/>
      <c r="EA211" s="133"/>
      <c r="EB211" s="133"/>
      <c r="EC211" s="133"/>
      <c r="ED211" s="133"/>
    </row>
    <row r="212" spans="1:134" ht="12.75">
      <c r="A212" s="133"/>
      <c r="B212" s="133"/>
      <c r="C212" s="138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</row>
    <row r="213" spans="1:134" ht="12.75">
      <c r="A213" s="133"/>
      <c r="B213" s="133"/>
      <c r="C213" s="138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</row>
    <row r="214" spans="1:134" ht="12.75">
      <c r="A214" s="133"/>
      <c r="B214" s="133"/>
      <c r="C214" s="138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  <c r="BO214" s="133"/>
      <c r="BP214" s="133"/>
      <c r="BQ214" s="133"/>
      <c r="BR214" s="133"/>
      <c r="BS214" s="133"/>
      <c r="BT214" s="133"/>
      <c r="BU214" s="133"/>
      <c r="BV214" s="133"/>
      <c r="BW214" s="133"/>
      <c r="BX214" s="133"/>
      <c r="BY214" s="133"/>
      <c r="BZ214" s="133"/>
      <c r="CA214" s="133"/>
      <c r="CB214" s="133"/>
      <c r="CC214" s="133"/>
      <c r="CD214" s="133"/>
      <c r="CE214" s="133"/>
      <c r="CF214" s="133"/>
      <c r="CG214" s="133"/>
      <c r="CH214" s="133"/>
      <c r="CI214" s="133"/>
      <c r="CJ214" s="133"/>
      <c r="CK214" s="133"/>
      <c r="CL214" s="133"/>
      <c r="CM214" s="133"/>
      <c r="CN214" s="133"/>
      <c r="CO214" s="133"/>
      <c r="CP214" s="133"/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3"/>
      <c r="DF214" s="133"/>
      <c r="DG214" s="133"/>
      <c r="DH214" s="133"/>
      <c r="DI214" s="133"/>
      <c r="DJ214" s="133"/>
      <c r="DK214" s="133"/>
      <c r="DL214" s="133"/>
      <c r="DM214" s="133"/>
      <c r="DN214" s="133"/>
      <c r="DO214" s="133"/>
      <c r="DP214" s="133"/>
      <c r="DQ214" s="133"/>
      <c r="DR214" s="133"/>
      <c r="DS214" s="133"/>
      <c r="DT214" s="133"/>
      <c r="DU214" s="133"/>
      <c r="DV214" s="133"/>
      <c r="DW214" s="133"/>
      <c r="DX214" s="133"/>
      <c r="DY214" s="133"/>
      <c r="DZ214" s="133"/>
      <c r="EA214" s="133"/>
      <c r="EB214" s="133"/>
      <c r="EC214" s="133"/>
      <c r="ED214" s="133"/>
    </row>
    <row r="215" spans="1:134" ht="12.75">
      <c r="A215" s="133"/>
      <c r="B215" s="133"/>
      <c r="C215" s="138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</row>
    <row r="216" spans="1:134" ht="12.75">
      <c r="A216" s="133"/>
      <c r="B216" s="133"/>
      <c r="C216" s="138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</row>
    <row r="217" spans="1:134" ht="12.75">
      <c r="A217" s="133"/>
      <c r="B217" s="133"/>
      <c r="C217" s="138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  <c r="CN217" s="133"/>
      <c r="CO217" s="133"/>
      <c r="CP217" s="133"/>
      <c r="CQ217" s="133"/>
      <c r="CR217" s="133"/>
      <c r="CS217" s="133"/>
      <c r="CT217" s="133"/>
      <c r="CU217" s="133"/>
      <c r="CV217" s="133"/>
      <c r="CW217" s="133"/>
      <c r="CX217" s="133"/>
      <c r="CY217" s="133"/>
      <c r="CZ217" s="133"/>
      <c r="DA217" s="133"/>
      <c r="DB217" s="133"/>
      <c r="DC217" s="133"/>
      <c r="DD217" s="133"/>
      <c r="DE217" s="133"/>
      <c r="DF217" s="133"/>
      <c r="DG217" s="133"/>
      <c r="DH217" s="133"/>
      <c r="DI217" s="133"/>
      <c r="DJ217" s="133"/>
      <c r="DK217" s="133"/>
      <c r="DL217" s="133"/>
      <c r="DM217" s="133"/>
      <c r="DN217" s="133"/>
      <c r="DO217" s="133"/>
      <c r="DP217" s="133"/>
      <c r="DQ217" s="133"/>
      <c r="DR217" s="133"/>
      <c r="DS217" s="133"/>
      <c r="DT217" s="133"/>
      <c r="DU217" s="133"/>
      <c r="DV217" s="133"/>
      <c r="DW217" s="133"/>
      <c r="DX217" s="133"/>
      <c r="DY217" s="133"/>
      <c r="DZ217" s="133"/>
      <c r="EA217" s="133"/>
      <c r="EB217" s="133"/>
      <c r="EC217" s="133"/>
      <c r="ED217" s="133"/>
    </row>
    <row r="218" spans="1:134" ht="12.75">
      <c r="A218" s="133"/>
      <c r="B218" s="133"/>
      <c r="C218" s="138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  <c r="BO218" s="133"/>
      <c r="BP218" s="133"/>
      <c r="BQ218" s="133"/>
      <c r="BR218" s="133"/>
      <c r="BS218" s="133"/>
      <c r="BT218" s="133"/>
      <c r="BU218" s="133"/>
      <c r="BV218" s="133"/>
      <c r="BW218" s="133"/>
      <c r="BX218" s="133"/>
      <c r="BY218" s="133"/>
      <c r="BZ218" s="133"/>
      <c r="CA218" s="133"/>
      <c r="CB218" s="133"/>
      <c r="CC218" s="133"/>
      <c r="CD218" s="133"/>
      <c r="CE218" s="133"/>
      <c r="CF218" s="133"/>
      <c r="CG218" s="133"/>
      <c r="CH218" s="133"/>
      <c r="CI218" s="133"/>
      <c r="CJ218" s="133"/>
      <c r="CK218" s="133"/>
      <c r="CL218" s="133"/>
      <c r="CM218" s="133"/>
      <c r="CN218" s="133"/>
      <c r="CO218" s="133"/>
      <c r="CP218" s="133"/>
      <c r="CQ218" s="133"/>
      <c r="CR218" s="133"/>
      <c r="CS218" s="133"/>
      <c r="CT218" s="133"/>
      <c r="CU218" s="133"/>
      <c r="CV218" s="133"/>
      <c r="CW218" s="133"/>
      <c r="CX218" s="133"/>
      <c r="CY218" s="133"/>
      <c r="CZ218" s="133"/>
      <c r="DA218" s="133"/>
      <c r="DB218" s="133"/>
      <c r="DC218" s="133"/>
      <c r="DD218" s="133"/>
      <c r="DE218" s="133"/>
      <c r="DF218" s="133"/>
      <c r="DG218" s="133"/>
      <c r="DH218" s="133"/>
      <c r="DI218" s="133"/>
      <c r="DJ218" s="133"/>
      <c r="DK218" s="133"/>
      <c r="DL218" s="133"/>
      <c r="DM218" s="133"/>
      <c r="DN218" s="133"/>
      <c r="DO218" s="133"/>
      <c r="DP218" s="133"/>
      <c r="DQ218" s="133"/>
      <c r="DR218" s="133"/>
      <c r="DS218" s="133"/>
      <c r="DT218" s="133"/>
      <c r="DU218" s="133"/>
      <c r="DV218" s="133"/>
      <c r="DW218" s="133"/>
      <c r="DX218" s="133"/>
      <c r="DY218" s="133"/>
      <c r="DZ218" s="133"/>
      <c r="EA218" s="133"/>
      <c r="EB218" s="133"/>
      <c r="EC218" s="133"/>
      <c r="ED218" s="133"/>
    </row>
    <row r="219" spans="1:134" ht="12.75">
      <c r="A219" s="133"/>
      <c r="B219" s="133"/>
      <c r="C219" s="138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3"/>
      <c r="CC219" s="133"/>
      <c r="CD219" s="133"/>
      <c r="CE219" s="133"/>
      <c r="CF219" s="133"/>
      <c r="CG219" s="133"/>
      <c r="CH219" s="133"/>
      <c r="CI219" s="133"/>
      <c r="CJ219" s="133"/>
      <c r="CK219" s="133"/>
      <c r="CL219" s="133"/>
      <c r="CM219" s="133"/>
      <c r="CN219" s="133"/>
      <c r="CO219" s="133"/>
      <c r="CP219" s="133"/>
      <c r="CQ219" s="133"/>
      <c r="CR219" s="133"/>
      <c r="CS219" s="133"/>
      <c r="CT219" s="133"/>
      <c r="CU219" s="133"/>
      <c r="CV219" s="133"/>
      <c r="CW219" s="133"/>
      <c r="CX219" s="133"/>
      <c r="CY219" s="133"/>
      <c r="CZ219" s="133"/>
      <c r="DA219" s="133"/>
      <c r="DB219" s="133"/>
      <c r="DC219" s="133"/>
      <c r="DD219" s="133"/>
      <c r="DE219" s="133"/>
      <c r="DF219" s="133"/>
      <c r="DG219" s="133"/>
      <c r="DH219" s="133"/>
      <c r="DI219" s="133"/>
      <c r="DJ219" s="133"/>
      <c r="DK219" s="133"/>
      <c r="DL219" s="133"/>
      <c r="DM219" s="133"/>
      <c r="DN219" s="133"/>
      <c r="DO219" s="133"/>
      <c r="DP219" s="133"/>
      <c r="DQ219" s="133"/>
      <c r="DR219" s="133"/>
      <c r="DS219" s="133"/>
      <c r="DT219" s="133"/>
      <c r="DU219" s="133"/>
      <c r="DV219" s="133"/>
      <c r="DW219" s="133"/>
      <c r="DX219" s="133"/>
      <c r="DY219" s="133"/>
      <c r="DZ219" s="133"/>
      <c r="EA219" s="133"/>
      <c r="EB219" s="133"/>
      <c r="EC219" s="133"/>
      <c r="ED219" s="133"/>
    </row>
    <row r="220" spans="1:134" ht="12.75">
      <c r="A220" s="133"/>
      <c r="B220" s="133"/>
      <c r="C220" s="138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3"/>
      <c r="BQ220" s="133"/>
      <c r="BR220" s="133"/>
      <c r="BS220" s="133"/>
      <c r="BT220" s="133"/>
      <c r="BU220" s="133"/>
      <c r="BV220" s="133"/>
      <c r="BW220" s="133"/>
      <c r="BX220" s="133"/>
      <c r="BY220" s="133"/>
      <c r="BZ220" s="133"/>
      <c r="CA220" s="133"/>
      <c r="CB220" s="133"/>
      <c r="CC220" s="133"/>
      <c r="CD220" s="133"/>
      <c r="CE220" s="133"/>
      <c r="CF220" s="133"/>
      <c r="CG220" s="133"/>
      <c r="CH220" s="133"/>
      <c r="CI220" s="133"/>
      <c r="CJ220" s="133"/>
      <c r="CK220" s="133"/>
      <c r="CL220" s="133"/>
      <c r="CM220" s="133"/>
      <c r="CN220" s="133"/>
      <c r="CO220" s="133"/>
      <c r="CP220" s="133"/>
      <c r="CQ220" s="133"/>
      <c r="CR220" s="133"/>
      <c r="CS220" s="133"/>
      <c r="CT220" s="133"/>
      <c r="CU220" s="133"/>
      <c r="CV220" s="133"/>
      <c r="CW220" s="133"/>
      <c r="CX220" s="133"/>
      <c r="CY220" s="133"/>
      <c r="CZ220" s="133"/>
      <c r="DA220" s="133"/>
      <c r="DB220" s="133"/>
      <c r="DC220" s="133"/>
      <c r="DD220" s="133"/>
      <c r="DE220" s="133"/>
      <c r="DF220" s="133"/>
      <c r="DG220" s="133"/>
      <c r="DH220" s="133"/>
      <c r="DI220" s="133"/>
      <c r="DJ220" s="133"/>
      <c r="DK220" s="133"/>
      <c r="DL220" s="133"/>
      <c r="DM220" s="133"/>
      <c r="DN220" s="133"/>
      <c r="DO220" s="133"/>
      <c r="DP220" s="133"/>
      <c r="DQ220" s="133"/>
      <c r="DR220" s="133"/>
      <c r="DS220" s="133"/>
      <c r="DT220" s="133"/>
      <c r="DU220" s="133"/>
      <c r="DV220" s="133"/>
      <c r="DW220" s="133"/>
      <c r="DX220" s="133"/>
      <c r="DY220" s="133"/>
      <c r="DZ220" s="133"/>
      <c r="EA220" s="133"/>
      <c r="EB220" s="133"/>
      <c r="EC220" s="133"/>
      <c r="ED220" s="133"/>
    </row>
    <row r="221" spans="1:134" ht="12.75">
      <c r="A221" s="133"/>
      <c r="B221" s="133"/>
      <c r="C221" s="138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3"/>
      <c r="BQ221" s="133"/>
      <c r="BR221" s="133"/>
      <c r="BS221" s="133"/>
      <c r="BT221" s="133"/>
      <c r="BU221" s="133"/>
      <c r="BV221" s="133"/>
      <c r="BW221" s="133"/>
      <c r="BX221" s="133"/>
      <c r="BY221" s="133"/>
      <c r="BZ221" s="133"/>
      <c r="CA221" s="133"/>
      <c r="CB221" s="133"/>
      <c r="CC221" s="133"/>
      <c r="CD221" s="133"/>
      <c r="CE221" s="133"/>
      <c r="CF221" s="133"/>
      <c r="CG221" s="133"/>
      <c r="CH221" s="133"/>
      <c r="CI221" s="133"/>
      <c r="CJ221" s="133"/>
      <c r="CK221" s="133"/>
      <c r="CL221" s="133"/>
      <c r="CM221" s="133"/>
      <c r="CN221" s="133"/>
      <c r="CO221" s="133"/>
      <c r="CP221" s="133"/>
      <c r="CQ221" s="133"/>
      <c r="CR221" s="133"/>
      <c r="CS221" s="133"/>
      <c r="CT221" s="133"/>
      <c r="CU221" s="133"/>
      <c r="CV221" s="133"/>
      <c r="CW221" s="133"/>
      <c r="CX221" s="133"/>
      <c r="CY221" s="133"/>
      <c r="CZ221" s="133"/>
      <c r="DA221" s="133"/>
      <c r="DB221" s="133"/>
      <c r="DC221" s="133"/>
      <c r="DD221" s="133"/>
      <c r="DE221" s="133"/>
      <c r="DF221" s="133"/>
      <c r="DG221" s="133"/>
      <c r="DH221" s="133"/>
      <c r="DI221" s="133"/>
      <c r="DJ221" s="133"/>
      <c r="DK221" s="133"/>
      <c r="DL221" s="133"/>
      <c r="DM221" s="133"/>
      <c r="DN221" s="133"/>
      <c r="DO221" s="133"/>
      <c r="DP221" s="133"/>
      <c r="DQ221" s="133"/>
      <c r="DR221" s="133"/>
      <c r="DS221" s="133"/>
      <c r="DT221" s="133"/>
      <c r="DU221" s="133"/>
      <c r="DV221" s="133"/>
      <c r="DW221" s="133"/>
      <c r="DX221" s="133"/>
      <c r="DY221" s="133"/>
      <c r="DZ221" s="133"/>
      <c r="EA221" s="133"/>
      <c r="EB221" s="133"/>
      <c r="EC221" s="133"/>
      <c r="ED221" s="133"/>
    </row>
    <row r="222" spans="1:134" ht="12.75">
      <c r="A222" s="133"/>
      <c r="B222" s="133"/>
      <c r="C222" s="138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133"/>
      <c r="BG222" s="133"/>
      <c r="BH222" s="133"/>
      <c r="BI222" s="133"/>
      <c r="BJ222" s="133"/>
      <c r="BK222" s="133"/>
      <c r="BL222" s="133"/>
      <c r="BM222" s="133"/>
      <c r="BN222" s="133"/>
      <c r="BO222" s="133"/>
      <c r="BP222" s="133"/>
      <c r="BQ222" s="133"/>
      <c r="BR222" s="133"/>
      <c r="BS222" s="133"/>
      <c r="BT222" s="133"/>
      <c r="BU222" s="133"/>
      <c r="BV222" s="133"/>
      <c r="BW222" s="133"/>
      <c r="BX222" s="133"/>
      <c r="BY222" s="133"/>
      <c r="BZ222" s="133"/>
      <c r="CA222" s="133"/>
      <c r="CB222" s="133"/>
      <c r="CC222" s="133"/>
      <c r="CD222" s="133"/>
      <c r="CE222" s="133"/>
      <c r="CF222" s="133"/>
      <c r="CG222" s="133"/>
      <c r="CH222" s="133"/>
      <c r="CI222" s="133"/>
      <c r="CJ222" s="133"/>
      <c r="CK222" s="133"/>
      <c r="CL222" s="133"/>
      <c r="CM222" s="133"/>
      <c r="CN222" s="133"/>
      <c r="CO222" s="133"/>
      <c r="CP222" s="133"/>
      <c r="CQ222" s="133"/>
      <c r="CR222" s="133"/>
      <c r="CS222" s="133"/>
      <c r="CT222" s="133"/>
      <c r="CU222" s="133"/>
      <c r="CV222" s="133"/>
      <c r="CW222" s="133"/>
      <c r="CX222" s="133"/>
      <c r="CY222" s="133"/>
      <c r="CZ222" s="133"/>
      <c r="DA222" s="133"/>
      <c r="DB222" s="133"/>
      <c r="DC222" s="133"/>
      <c r="DD222" s="133"/>
      <c r="DE222" s="133"/>
      <c r="DF222" s="133"/>
      <c r="DG222" s="133"/>
      <c r="DH222" s="133"/>
      <c r="DI222" s="133"/>
      <c r="DJ222" s="133"/>
      <c r="DK222" s="133"/>
      <c r="DL222" s="133"/>
      <c r="DM222" s="133"/>
      <c r="DN222" s="133"/>
      <c r="DO222" s="133"/>
      <c r="DP222" s="133"/>
      <c r="DQ222" s="133"/>
      <c r="DR222" s="133"/>
      <c r="DS222" s="133"/>
      <c r="DT222" s="133"/>
      <c r="DU222" s="133"/>
      <c r="DV222" s="133"/>
      <c r="DW222" s="133"/>
      <c r="DX222" s="133"/>
      <c r="DY222" s="133"/>
      <c r="DZ222" s="133"/>
      <c r="EA222" s="133"/>
      <c r="EB222" s="133"/>
      <c r="EC222" s="133"/>
      <c r="ED222" s="133"/>
    </row>
    <row r="223" spans="1:134" ht="12.75">
      <c r="A223" s="133"/>
      <c r="B223" s="133"/>
      <c r="C223" s="138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  <c r="BO223" s="133"/>
      <c r="BP223" s="133"/>
      <c r="BQ223" s="133"/>
      <c r="BR223" s="133"/>
      <c r="BS223" s="133"/>
      <c r="BT223" s="133"/>
      <c r="BU223" s="133"/>
      <c r="BV223" s="133"/>
      <c r="BW223" s="133"/>
      <c r="BX223" s="133"/>
      <c r="BY223" s="133"/>
      <c r="BZ223" s="133"/>
      <c r="CA223" s="133"/>
      <c r="CB223" s="133"/>
      <c r="CC223" s="133"/>
      <c r="CD223" s="133"/>
      <c r="CE223" s="133"/>
      <c r="CF223" s="133"/>
      <c r="CG223" s="133"/>
      <c r="CH223" s="133"/>
      <c r="CI223" s="133"/>
      <c r="CJ223" s="133"/>
      <c r="CK223" s="133"/>
      <c r="CL223" s="133"/>
      <c r="CM223" s="133"/>
      <c r="CN223" s="133"/>
      <c r="CO223" s="133"/>
      <c r="CP223" s="133"/>
      <c r="CQ223" s="133"/>
      <c r="CR223" s="133"/>
      <c r="CS223" s="133"/>
      <c r="CT223" s="133"/>
      <c r="CU223" s="133"/>
      <c r="CV223" s="133"/>
      <c r="CW223" s="133"/>
      <c r="CX223" s="133"/>
      <c r="CY223" s="133"/>
      <c r="CZ223" s="133"/>
      <c r="DA223" s="133"/>
      <c r="DB223" s="133"/>
      <c r="DC223" s="133"/>
      <c r="DD223" s="133"/>
      <c r="DE223" s="133"/>
      <c r="DF223" s="133"/>
      <c r="DG223" s="133"/>
      <c r="DH223" s="133"/>
      <c r="DI223" s="133"/>
      <c r="DJ223" s="133"/>
      <c r="DK223" s="133"/>
      <c r="DL223" s="133"/>
      <c r="DM223" s="133"/>
      <c r="DN223" s="133"/>
      <c r="DO223" s="133"/>
      <c r="DP223" s="133"/>
      <c r="DQ223" s="133"/>
      <c r="DR223" s="133"/>
      <c r="DS223" s="133"/>
      <c r="DT223" s="133"/>
      <c r="DU223" s="133"/>
      <c r="DV223" s="133"/>
      <c r="DW223" s="133"/>
      <c r="DX223" s="133"/>
      <c r="DY223" s="133"/>
      <c r="DZ223" s="133"/>
      <c r="EA223" s="133"/>
      <c r="EB223" s="133"/>
      <c r="EC223" s="133"/>
      <c r="ED223" s="133"/>
    </row>
    <row r="224" spans="1:134" ht="12.75">
      <c r="A224" s="133"/>
      <c r="B224" s="133"/>
      <c r="C224" s="138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  <c r="CN224" s="133"/>
      <c r="CO224" s="133"/>
      <c r="CP224" s="133"/>
      <c r="CQ224" s="133"/>
      <c r="CR224" s="133"/>
      <c r="CS224" s="133"/>
      <c r="CT224" s="133"/>
      <c r="CU224" s="133"/>
      <c r="CV224" s="133"/>
      <c r="CW224" s="133"/>
      <c r="CX224" s="133"/>
      <c r="CY224" s="133"/>
      <c r="CZ224" s="133"/>
      <c r="DA224" s="133"/>
      <c r="DB224" s="133"/>
      <c r="DC224" s="133"/>
      <c r="DD224" s="133"/>
      <c r="DE224" s="133"/>
      <c r="DF224" s="133"/>
      <c r="DG224" s="133"/>
      <c r="DH224" s="133"/>
      <c r="DI224" s="133"/>
      <c r="DJ224" s="133"/>
      <c r="DK224" s="133"/>
      <c r="DL224" s="133"/>
      <c r="DM224" s="133"/>
      <c r="DN224" s="133"/>
      <c r="DO224" s="133"/>
      <c r="DP224" s="133"/>
      <c r="DQ224" s="133"/>
      <c r="DR224" s="133"/>
      <c r="DS224" s="133"/>
      <c r="DT224" s="133"/>
      <c r="DU224" s="133"/>
      <c r="DV224" s="133"/>
      <c r="DW224" s="133"/>
      <c r="DX224" s="133"/>
      <c r="DY224" s="133"/>
      <c r="DZ224" s="133"/>
      <c r="EA224" s="133"/>
      <c r="EB224" s="133"/>
      <c r="EC224" s="133"/>
      <c r="ED224" s="133"/>
    </row>
    <row r="225" spans="1:134" ht="12.75">
      <c r="A225" s="133"/>
      <c r="B225" s="133"/>
      <c r="C225" s="138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  <c r="CN225" s="133"/>
      <c r="CO225" s="133"/>
      <c r="CP225" s="133"/>
      <c r="CQ225" s="133"/>
      <c r="CR225" s="133"/>
      <c r="CS225" s="133"/>
      <c r="CT225" s="133"/>
      <c r="CU225" s="133"/>
      <c r="CV225" s="133"/>
      <c r="CW225" s="133"/>
      <c r="CX225" s="133"/>
      <c r="CY225" s="133"/>
      <c r="CZ225" s="133"/>
      <c r="DA225" s="133"/>
      <c r="DB225" s="133"/>
      <c r="DC225" s="133"/>
      <c r="DD225" s="133"/>
      <c r="DE225" s="133"/>
      <c r="DF225" s="133"/>
      <c r="DG225" s="133"/>
      <c r="DH225" s="133"/>
      <c r="DI225" s="133"/>
      <c r="DJ225" s="133"/>
      <c r="DK225" s="133"/>
      <c r="DL225" s="133"/>
      <c r="DM225" s="133"/>
      <c r="DN225" s="133"/>
      <c r="DO225" s="133"/>
      <c r="DP225" s="133"/>
      <c r="DQ225" s="133"/>
      <c r="DR225" s="133"/>
      <c r="DS225" s="133"/>
      <c r="DT225" s="133"/>
      <c r="DU225" s="133"/>
      <c r="DV225" s="133"/>
      <c r="DW225" s="133"/>
      <c r="DX225" s="133"/>
      <c r="DY225" s="133"/>
      <c r="DZ225" s="133"/>
      <c r="EA225" s="133"/>
      <c r="EB225" s="133"/>
      <c r="EC225" s="133"/>
      <c r="ED225" s="133"/>
    </row>
    <row r="226" spans="1:134" ht="12.75">
      <c r="A226" s="133"/>
      <c r="B226" s="133"/>
      <c r="C226" s="138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133"/>
      <c r="BG226" s="133"/>
      <c r="BH226" s="133"/>
      <c r="BI226" s="133"/>
      <c r="BJ226" s="133"/>
      <c r="BK226" s="133"/>
      <c r="BL226" s="133"/>
      <c r="BM226" s="133"/>
      <c r="BN226" s="133"/>
      <c r="BO226" s="133"/>
      <c r="BP226" s="133"/>
      <c r="BQ226" s="133"/>
      <c r="BR226" s="133"/>
      <c r="BS226" s="133"/>
      <c r="BT226" s="133"/>
      <c r="BU226" s="133"/>
      <c r="BV226" s="133"/>
      <c r="BW226" s="133"/>
      <c r="BX226" s="133"/>
      <c r="BY226" s="133"/>
      <c r="BZ226" s="133"/>
      <c r="CA226" s="133"/>
      <c r="CB226" s="133"/>
      <c r="CC226" s="133"/>
      <c r="CD226" s="133"/>
      <c r="CE226" s="133"/>
      <c r="CF226" s="133"/>
      <c r="CG226" s="133"/>
      <c r="CH226" s="133"/>
      <c r="CI226" s="133"/>
      <c r="CJ226" s="133"/>
      <c r="CK226" s="133"/>
      <c r="CL226" s="133"/>
      <c r="CM226" s="133"/>
      <c r="CN226" s="133"/>
      <c r="CO226" s="133"/>
      <c r="CP226" s="133"/>
      <c r="CQ226" s="133"/>
      <c r="CR226" s="133"/>
      <c r="CS226" s="133"/>
      <c r="CT226" s="133"/>
      <c r="CU226" s="133"/>
      <c r="CV226" s="133"/>
      <c r="CW226" s="133"/>
      <c r="CX226" s="133"/>
      <c r="CY226" s="133"/>
      <c r="CZ226" s="133"/>
      <c r="DA226" s="133"/>
      <c r="DB226" s="133"/>
      <c r="DC226" s="133"/>
      <c r="DD226" s="133"/>
      <c r="DE226" s="133"/>
      <c r="DF226" s="133"/>
      <c r="DG226" s="133"/>
      <c r="DH226" s="133"/>
      <c r="DI226" s="133"/>
      <c r="DJ226" s="133"/>
      <c r="DK226" s="133"/>
      <c r="DL226" s="133"/>
      <c r="DM226" s="133"/>
      <c r="DN226" s="133"/>
      <c r="DO226" s="133"/>
      <c r="DP226" s="133"/>
      <c r="DQ226" s="133"/>
      <c r="DR226" s="133"/>
      <c r="DS226" s="133"/>
      <c r="DT226" s="133"/>
      <c r="DU226" s="133"/>
      <c r="DV226" s="133"/>
      <c r="DW226" s="133"/>
      <c r="DX226" s="133"/>
      <c r="DY226" s="133"/>
      <c r="DZ226" s="133"/>
      <c r="EA226" s="133"/>
      <c r="EB226" s="133"/>
      <c r="EC226" s="133"/>
      <c r="ED226" s="133"/>
    </row>
    <row r="227" spans="1:134" ht="12.75">
      <c r="A227" s="133"/>
      <c r="B227" s="133"/>
      <c r="C227" s="138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  <c r="CN227" s="133"/>
      <c r="CO227" s="133"/>
      <c r="CP227" s="133"/>
      <c r="CQ227" s="133"/>
      <c r="CR227" s="133"/>
      <c r="CS227" s="133"/>
      <c r="CT227" s="133"/>
      <c r="CU227" s="133"/>
      <c r="CV227" s="133"/>
      <c r="CW227" s="133"/>
      <c r="CX227" s="133"/>
      <c r="CY227" s="133"/>
      <c r="CZ227" s="133"/>
      <c r="DA227" s="133"/>
      <c r="DB227" s="133"/>
      <c r="DC227" s="133"/>
      <c r="DD227" s="133"/>
      <c r="DE227" s="133"/>
      <c r="DF227" s="133"/>
      <c r="DG227" s="133"/>
      <c r="DH227" s="133"/>
      <c r="DI227" s="133"/>
      <c r="DJ227" s="133"/>
      <c r="DK227" s="133"/>
      <c r="DL227" s="133"/>
      <c r="DM227" s="133"/>
      <c r="DN227" s="133"/>
      <c r="DO227" s="133"/>
      <c r="DP227" s="133"/>
      <c r="DQ227" s="133"/>
      <c r="DR227" s="133"/>
      <c r="DS227" s="133"/>
      <c r="DT227" s="133"/>
      <c r="DU227" s="133"/>
      <c r="DV227" s="133"/>
      <c r="DW227" s="133"/>
      <c r="DX227" s="133"/>
      <c r="DY227" s="133"/>
      <c r="DZ227" s="133"/>
      <c r="EA227" s="133"/>
      <c r="EB227" s="133"/>
      <c r="EC227" s="133"/>
      <c r="ED227" s="133"/>
    </row>
    <row r="228" spans="1:134" ht="12.75">
      <c r="A228" s="133"/>
      <c r="B228" s="133"/>
      <c r="C228" s="138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133"/>
      <c r="BG228" s="133"/>
      <c r="BH228" s="133"/>
      <c r="BI228" s="133"/>
      <c r="BJ228" s="133"/>
      <c r="BK228" s="133"/>
      <c r="BL228" s="133"/>
      <c r="BM228" s="133"/>
      <c r="BN228" s="133"/>
      <c r="BO228" s="133"/>
      <c r="BP228" s="133"/>
      <c r="BQ228" s="133"/>
      <c r="BR228" s="133"/>
      <c r="BS228" s="133"/>
      <c r="BT228" s="133"/>
      <c r="BU228" s="133"/>
      <c r="BV228" s="133"/>
      <c r="BW228" s="133"/>
      <c r="BX228" s="133"/>
      <c r="BY228" s="133"/>
      <c r="BZ228" s="133"/>
      <c r="CA228" s="133"/>
      <c r="CB228" s="133"/>
      <c r="CC228" s="133"/>
      <c r="CD228" s="133"/>
      <c r="CE228" s="133"/>
      <c r="CF228" s="133"/>
      <c r="CG228" s="133"/>
      <c r="CH228" s="133"/>
      <c r="CI228" s="133"/>
      <c r="CJ228" s="133"/>
      <c r="CK228" s="133"/>
      <c r="CL228" s="133"/>
      <c r="CM228" s="133"/>
      <c r="CN228" s="133"/>
      <c r="CO228" s="133"/>
      <c r="CP228" s="133"/>
      <c r="CQ228" s="133"/>
      <c r="CR228" s="133"/>
      <c r="CS228" s="133"/>
      <c r="CT228" s="133"/>
      <c r="CU228" s="133"/>
      <c r="CV228" s="133"/>
      <c r="CW228" s="133"/>
      <c r="CX228" s="133"/>
      <c r="CY228" s="133"/>
      <c r="CZ228" s="133"/>
      <c r="DA228" s="133"/>
      <c r="DB228" s="133"/>
      <c r="DC228" s="133"/>
      <c r="DD228" s="133"/>
      <c r="DE228" s="133"/>
      <c r="DF228" s="133"/>
      <c r="DG228" s="133"/>
      <c r="DH228" s="133"/>
      <c r="DI228" s="133"/>
      <c r="DJ228" s="133"/>
      <c r="DK228" s="133"/>
      <c r="DL228" s="133"/>
      <c r="DM228" s="133"/>
      <c r="DN228" s="133"/>
      <c r="DO228" s="133"/>
      <c r="DP228" s="133"/>
      <c r="DQ228" s="133"/>
      <c r="DR228" s="133"/>
      <c r="DS228" s="133"/>
      <c r="DT228" s="133"/>
      <c r="DU228" s="133"/>
      <c r="DV228" s="133"/>
      <c r="DW228" s="133"/>
      <c r="DX228" s="133"/>
      <c r="DY228" s="133"/>
      <c r="DZ228" s="133"/>
      <c r="EA228" s="133"/>
      <c r="EB228" s="133"/>
      <c r="EC228" s="133"/>
      <c r="ED228" s="133"/>
    </row>
    <row r="229" spans="1:134" ht="12.75">
      <c r="A229" s="133"/>
      <c r="B229" s="133"/>
      <c r="C229" s="138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133"/>
      <c r="BG229" s="133"/>
      <c r="BH229" s="133"/>
      <c r="BI229" s="133"/>
      <c r="BJ229" s="133"/>
      <c r="BK229" s="133"/>
      <c r="BL229" s="133"/>
      <c r="BM229" s="133"/>
      <c r="BN229" s="133"/>
      <c r="BO229" s="133"/>
      <c r="BP229" s="133"/>
      <c r="BQ229" s="133"/>
      <c r="BR229" s="133"/>
      <c r="BS229" s="133"/>
      <c r="BT229" s="133"/>
      <c r="BU229" s="133"/>
      <c r="BV229" s="133"/>
      <c r="BW229" s="133"/>
      <c r="BX229" s="133"/>
      <c r="BY229" s="133"/>
      <c r="BZ229" s="133"/>
      <c r="CA229" s="133"/>
      <c r="CB229" s="133"/>
      <c r="CC229" s="133"/>
      <c r="CD229" s="133"/>
      <c r="CE229" s="133"/>
      <c r="CF229" s="133"/>
      <c r="CG229" s="133"/>
      <c r="CH229" s="133"/>
      <c r="CI229" s="133"/>
      <c r="CJ229" s="133"/>
      <c r="CK229" s="133"/>
      <c r="CL229" s="133"/>
      <c r="CM229" s="133"/>
      <c r="CN229" s="133"/>
      <c r="CO229" s="133"/>
      <c r="CP229" s="133"/>
      <c r="CQ229" s="133"/>
      <c r="CR229" s="133"/>
      <c r="CS229" s="133"/>
      <c r="CT229" s="133"/>
      <c r="CU229" s="133"/>
      <c r="CV229" s="133"/>
      <c r="CW229" s="133"/>
      <c r="CX229" s="133"/>
      <c r="CY229" s="133"/>
      <c r="CZ229" s="133"/>
      <c r="DA229" s="133"/>
      <c r="DB229" s="133"/>
      <c r="DC229" s="133"/>
      <c r="DD229" s="133"/>
      <c r="DE229" s="133"/>
      <c r="DF229" s="133"/>
      <c r="DG229" s="133"/>
      <c r="DH229" s="133"/>
      <c r="DI229" s="133"/>
      <c r="DJ229" s="133"/>
      <c r="DK229" s="133"/>
      <c r="DL229" s="133"/>
      <c r="DM229" s="133"/>
      <c r="DN229" s="133"/>
      <c r="DO229" s="133"/>
      <c r="DP229" s="133"/>
      <c r="DQ229" s="133"/>
      <c r="DR229" s="133"/>
      <c r="DS229" s="133"/>
      <c r="DT229" s="133"/>
      <c r="DU229" s="133"/>
      <c r="DV229" s="133"/>
      <c r="DW229" s="133"/>
      <c r="DX229" s="133"/>
      <c r="DY229" s="133"/>
      <c r="DZ229" s="133"/>
      <c r="EA229" s="133"/>
      <c r="EB229" s="133"/>
      <c r="EC229" s="133"/>
      <c r="ED229" s="133"/>
    </row>
    <row r="230" spans="1:134" ht="12.75">
      <c r="A230" s="133"/>
      <c r="B230" s="133"/>
      <c r="C230" s="138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  <c r="AU230" s="133"/>
      <c r="AV230" s="133"/>
      <c r="AW230" s="133"/>
      <c r="AX230" s="133"/>
      <c r="AY230" s="133"/>
      <c r="AZ230" s="133"/>
      <c r="BA230" s="133"/>
      <c r="BB230" s="133"/>
      <c r="BC230" s="133"/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3"/>
      <c r="DE230" s="133"/>
      <c r="DF230" s="133"/>
      <c r="DG230" s="133"/>
      <c r="DH230" s="133"/>
      <c r="DI230" s="133"/>
      <c r="DJ230" s="133"/>
      <c r="DK230" s="133"/>
      <c r="DL230" s="133"/>
      <c r="DM230" s="133"/>
      <c r="DN230" s="133"/>
      <c r="DO230" s="133"/>
      <c r="DP230" s="133"/>
      <c r="DQ230" s="133"/>
      <c r="DR230" s="133"/>
      <c r="DS230" s="133"/>
      <c r="DT230" s="133"/>
      <c r="DU230" s="133"/>
      <c r="DV230" s="133"/>
      <c r="DW230" s="133"/>
      <c r="DX230" s="133"/>
      <c r="DY230" s="133"/>
      <c r="DZ230" s="133"/>
      <c r="EA230" s="133"/>
      <c r="EB230" s="133"/>
      <c r="EC230" s="133"/>
      <c r="ED230" s="133"/>
    </row>
    <row r="231" spans="1:134" ht="12.75">
      <c r="A231" s="133"/>
      <c r="B231" s="133"/>
      <c r="C231" s="138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3"/>
      <c r="DE231" s="133"/>
      <c r="DF231" s="133"/>
      <c r="DG231" s="133"/>
      <c r="DH231" s="133"/>
      <c r="DI231" s="133"/>
      <c r="DJ231" s="133"/>
      <c r="DK231" s="133"/>
      <c r="DL231" s="133"/>
      <c r="DM231" s="133"/>
      <c r="DN231" s="133"/>
      <c r="DO231" s="133"/>
      <c r="DP231" s="133"/>
      <c r="DQ231" s="133"/>
      <c r="DR231" s="133"/>
      <c r="DS231" s="133"/>
      <c r="DT231" s="133"/>
      <c r="DU231" s="133"/>
      <c r="DV231" s="133"/>
      <c r="DW231" s="133"/>
      <c r="DX231" s="133"/>
      <c r="DY231" s="133"/>
      <c r="DZ231" s="133"/>
      <c r="EA231" s="133"/>
      <c r="EB231" s="133"/>
      <c r="EC231" s="133"/>
      <c r="ED231" s="133"/>
    </row>
    <row r="232" spans="1:134" ht="12.75">
      <c r="A232" s="133"/>
      <c r="B232" s="133"/>
      <c r="C232" s="138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  <c r="AU232" s="133"/>
      <c r="AV232" s="133"/>
      <c r="AW232" s="133"/>
      <c r="AX232" s="133"/>
      <c r="AY232" s="133"/>
      <c r="AZ232" s="133"/>
      <c r="BA232" s="133"/>
      <c r="BB232" s="133"/>
      <c r="BC232" s="133"/>
      <c r="BD232" s="133"/>
      <c r="BE232" s="133"/>
      <c r="BF232" s="133"/>
      <c r="BG232" s="133"/>
      <c r="BH232" s="133"/>
      <c r="BI232" s="133"/>
      <c r="BJ232" s="133"/>
      <c r="BK232" s="133"/>
      <c r="BL232" s="133"/>
      <c r="BM232" s="133"/>
      <c r="BN232" s="133"/>
      <c r="BO232" s="133"/>
      <c r="BP232" s="133"/>
      <c r="BQ232" s="133"/>
      <c r="BR232" s="133"/>
      <c r="BS232" s="133"/>
      <c r="BT232" s="133"/>
      <c r="BU232" s="133"/>
      <c r="BV232" s="133"/>
      <c r="BW232" s="133"/>
      <c r="BX232" s="133"/>
      <c r="BY232" s="133"/>
      <c r="BZ232" s="133"/>
      <c r="CA232" s="133"/>
      <c r="CB232" s="133"/>
      <c r="CC232" s="133"/>
      <c r="CD232" s="133"/>
      <c r="CE232" s="133"/>
      <c r="CF232" s="133"/>
      <c r="CG232" s="133"/>
      <c r="CH232" s="133"/>
      <c r="CI232" s="133"/>
      <c r="CJ232" s="133"/>
      <c r="CK232" s="133"/>
      <c r="CL232" s="133"/>
      <c r="CM232" s="133"/>
      <c r="CN232" s="133"/>
      <c r="CO232" s="133"/>
      <c r="CP232" s="133"/>
      <c r="CQ232" s="133"/>
      <c r="CR232" s="133"/>
      <c r="CS232" s="133"/>
      <c r="CT232" s="133"/>
      <c r="CU232" s="133"/>
      <c r="CV232" s="133"/>
      <c r="CW232" s="133"/>
      <c r="CX232" s="133"/>
      <c r="CY232" s="133"/>
      <c r="CZ232" s="133"/>
      <c r="DA232" s="133"/>
      <c r="DB232" s="133"/>
      <c r="DC232" s="133"/>
      <c r="DD232" s="133"/>
      <c r="DE232" s="133"/>
      <c r="DF232" s="133"/>
      <c r="DG232" s="133"/>
      <c r="DH232" s="133"/>
      <c r="DI232" s="133"/>
      <c r="DJ232" s="133"/>
      <c r="DK232" s="133"/>
      <c r="DL232" s="133"/>
      <c r="DM232" s="133"/>
      <c r="DN232" s="133"/>
      <c r="DO232" s="133"/>
      <c r="DP232" s="133"/>
      <c r="DQ232" s="133"/>
      <c r="DR232" s="133"/>
      <c r="DS232" s="133"/>
      <c r="DT232" s="133"/>
      <c r="DU232" s="133"/>
      <c r="DV232" s="133"/>
      <c r="DW232" s="133"/>
      <c r="DX232" s="133"/>
      <c r="DY232" s="133"/>
      <c r="DZ232" s="133"/>
      <c r="EA232" s="133"/>
      <c r="EB232" s="133"/>
      <c r="EC232" s="133"/>
      <c r="ED232" s="133"/>
    </row>
    <row r="233" spans="1:134" ht="12.75">
      <c r="A233" s="133"/>
      <c r="B233" s="133"/>
      <c r="C233" s="138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133"/>
      <c r="BG233" s="133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3"/>
      <c r="BT233" s="133"/>
      <c r="BU233" s="133"/>
      <c r="BV233" s="133"/>
      <c r="BW233" s="133"/>
      <c r="BX233" s="133"/>
      <c r="BY233" s="133"/>
      <c r="BZ233" s="133"/>
      <c r="CA233" s="133"/>
      <c r="CB233" s="133"/>
      <c r="CC233" s="133"/>
      <c r="CD233" s="133"/>
      <c r="CE233" s="133"/>
      <c r="CF233" s="133"/>
      <c r="CG233" s="133"/>
      <c r="CH233" s="133"/>
      <c r="CI233" s="133"/>
      <c r="CJ233" s="133"/>
      <c r="CK233" s="133"/>
      <c r="CL233" s="133"/>
      <c r="CM233" s="133"/>
      <c r="CN233" s="133"/>
      <c r="CO233" s="133"/>
      <c r="CP233" s="133"/>
      <c r="CQ233" s="133"/>
      <c r="CR233" s="133"/>
      <c r="CS233" s="133"/>
      <c r="CT233" s="133"/>
      <c r="CU233" s="133"/>
      <c r="CV233" s="133"/>
      <c r="CW233" s="133"/>
      <c r="CX233" s="133"/>
      <c r="CY233" s="133"/>
      <c r="CZ233" s="133"/>
      <c r="DA233" s="133"/>
      <c r="DB233" s="133"/>
      <c r="DC233" s="133"/>
      <c r="DD233" s="133"/>
      <c r="DE233" s="133"/>
      <c r="DF233" s="133"/>
      <c r="DG233" s="133"/>
      <c r="DH233" s="133"/>
      <c r="DI233" s="133"/>
      <c r="DJ233" s="133"/>
      <c r="DK233" s="133"/>
      <c r="DL233" s="133"/>
      <c r="DM233" s="133"/>
      <c r="DN233" s="133"/>
      <c r="DO233" s="133"/>
      <c r="DP233" s="133"/>
      <c r="DQ233" s="133"/>
      <c r="DR233" s="133"/>
      <c r="DS233" s="133"/>
      <c r="DT233" s="133"/>
      <c r="DU233" s="133"/>
      <c r="DV233" s="133"/>
      <c r="DW233" s="133"/>
      <c r="DX233" s="133"/>
      <c r="DY233" s="133"/>
      <c r="DZ233" s="133"/>
      <c r="EA233" s="133"/>
      <c r="EB233" s="133"/>
      <c r="EC233" s="133"/>
      <c r="ED233" s="133"/>
    </row>
    <row r="234" spans="1:134" ht="12.75">
      <c r="A234" s="133"/>
      <c r="B234" s="133"/>
      <c r="C234" s="138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3"/>
      <c r="BT234" s="133"/>
      <c r="BU234" s="133"/>
      <c r="BV234" s="133"/>
      <c r="BW234" s="133"/>
      <c r="BX234" s="133"/>
      <c r="BY234" s="133"/>
      <c r="BZ234" s="133"/>
      <c r="CA234" s="133"/>
      <c r="CB234" s="133"/>
      <c r="CC234" s="133"/>
      <c r="CD234" s="133"/>
      <c r="CE234" s="133"/>
      <c r="CF234" s="133"/>
      <c r="CG234" s="133"/>
      <c r="CH234" s="133"/>
      <c r="CI234" s="133"/>
      <c r="CJ234" s="133"/>
      <c r="CK234" s="133"/>
      <c r="CL234" s="133"/>
      <c r="CM234" s="133"/>
      <c r="CN234" s="133"/>
      <c r="CO234" s="133"/>
      <c r="CP234" s="133"/>
      <c r="CQ234" s="133"/>
      <c r="CR234" s="133"/>
      <c r="CS234" s="133"/>
      <c r="CT234" s="133"/>
      <c r="CU234" s="133"/>
      <c r="CV234" s="133"/>
      <c r="CW234" s="133"/>
      <c r="CX234" s="133"/>
      <c r="CY234" s="133"/>
      <c r="CZ234" s="133"/>
      <c r="DA234" s="133"/>
      <c r="DB234" s="133"/>
      <c r="DC234" s="133"/>
      <c r="DD234" s="133"/>
      <c r="DE234" s="133"/>
      <c r="DF234" s="133"/>
      <c r="DG234" s="133"/>
      <c r="DH234" s="133"/>
      <c r="DI234" s="133"/>
      <c r="DJ234" s="133"/>
      <c r="DK234" s="133"/>
      <c r="DL234" s="133"/>
      <c r="DM234" s="133"/>
      <c r="DN234" s="133"/>
      <c r="DO234" s="133"/>
      <c r="DP234" s="133"/>
      <c r="DQ234" s="133"/>
      <c r="DR234" s="133"/>
      <c r="DS234" s="133"/>
      <c r="DT234" s="133"/>
      <c r="DU234" s="133"/>
      <c r="DV234" s="133"/>
      <c r="DW234" s="133"/>
      <c r="DX234" s="133"/>
      <c r="DY234" s="133"/>
      <c r="DZ234" s="133"/>
      <c r="EA234" s="133"/>
      <c r="EB234" s="133"/>
      <c r="EC234" s="133"/>
      <c r="ED234" s="133"/>
    </row>
    <row r="235" spans="1:134" ht="12.75">
      <c r="A235" s="133"/>
      <c r="B235" s="133"/>
      <c r="C235" s="138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133"/>
      <c r="AW235" s="133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133"/>
      <c r="BJ235" s="133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133"/>
      <c r="BW235" s="133"/>
      <c r="BX235" s="133"/>
      <c r="BY235" s="133"/>
      <c r="BZ235" s="133"/>
      <c r="CA235" s="133"/>
      <c r="CB235" s="133"/>
      <c r="CC235" s="133"/>
      <c r="CD235" s="133"/>
      <c r="CE235" s="133"/>
      <c r="CF235" s="133"/>
      <c r="CG235" s="133"/>
      <c r="CH235" s="133"/>
      <c r="CI235" s="133"/>
      <c r="CJ235" s="133"/>
      <c r="CK235" s="133"/>
      <c r="CL235" s="133"/>
      <c r="CM235" s="133"/>
      <c r="CN235" s="133"/>
      <c r="CO235" s="133"/>
      <c r="CP235" s="133"/>
      <c r="CQ235" s="133"/>
      <c r="CR235" s="133"/>
      <c r="CS235" s="133"/>
      <c r="CT235" s="133"/>
      <c r="CU235" s="133"/>
      <c r="CV235" s="133"/>
      <c r="CW235" s="133"/>
      <c r="CX235" s="133"/>
      <c r="CY235" s="133"/>
      <c r="CZ235" s="133"/>
      <c r="DA235" s="133"/>
      <c r="DB235" s="133"/>
      <c r="DC235" s="133"/>
      <c r="DD235" s="133"/>
      <c r="DE235" s="133"/>
      <c r="DF235" s="133"/>
      <c r="DG235" s="133"/>
      <c r="DH235" s="133"/>
      <c r="DI235" s="133"/>
      <c r="DJ235" s="133"/>
      <c r="DK235" s="133"/>
      <c r="DL235" s="133"/>
      <c r="DM235" s="133"/>
      <c r="DN235" s="133"/>
      <c r="DO235" s="133"/>
      <c r="DP235" s="133"/>
      <c r="DQ235" s="133"/>
      <c r="DR235" s="133"/>
      <c r="DS235" s="133"/>
      <c r="DT235" s="133"/>
      <c r="DU235" s="133"/>
      <c r="DV235" s="133"/>
      <c r="DW235" s="133"/>
      <c r="DX235" s="133"/>
      <c r="DY235" s="133"/>
      <c r="DZ235" s="133"/>
      <c r="EA235" s="133"/>
      <c r="EB235" s="133"/>
      <c r="EC235" s="133"/>
      <c r="ED235" s="133"/>
    </row>
    <row r="236" spans="1:134" ht="12.75">
      <c r="A236" s="133"/>
      <c r="B236" s="133"/>
      <c r="C236" s="138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  <c r="BD236" s="133"/>
      <c r="BE236" s="133"/>
      <c r="BF236" s="133"/>
      <c r="BG236" s="133"/>
      <c r="BH236" s="133"/>
      <c r="BI236" s="133"/>
      <c r="BJ236" s="133"/>
      <c r="BK236" s="133"/>
      <c r="BL236" s="133"/>
      <c r="BM236" s="133"/>
      <c r="BN236" s="133"/>
      <c r="BO236" s="133"/>
      <c r="BP236" s="133"/>
      <c r="BQ236" s="133"/>
      <c r="BR236" s="133"/>
      <c r="BS236" s="133"/>
      <c r="BT236" s="133"/>
      <c r="BU236" s="133"/>
      <c r="BV236" s="133"/>
      <c r="BW236" s="133"/>
      <c r="BX236" s="133"/>
      <c r="BY236" s="133"/>
      <c r="BZ236" s="133"/>
      <c r="CA236" s="133"/>
      <c r="CB236" s="133"/>
      <c r="CC236" s="133"/>
      <c r="CD236" s="133"/>
      <c r="CE236" s="133"/>
      <c r="CF236" s="133"/>
      <c r="CG236" s="133"/>
      <c r="CH236" s="133"/>
      <c r="CI236" s="133"/>
      <c r="CJ236" s="133"/>
      <c r="CK236" s="133"/>
      <c r="CL236" s="133"/>
      <c r="CM236" s="133"/>
      <c r="CN236" s="133"/>
      <c r="CO236" s="133"/>
      <c r="CP236" s="133"/>
      <c r="CQ236" s="133"/>
      <c r="CR236" s="133"/>
      <c r="CS236" s="133"/>
      <c r="CT236" s="133"/>
      <c r="CU236" s="133"/>
      <c r="CV236" s="133"/>
      <c r="CW236" s="133"/>
      <c r="CX236" s="133"/>
      <c r="CY236" s="133"/>
      <c r="CZ236" s="133"/>
      <c r="DA236" s="133"/>
      <c r="DB236" s="133"/>
      <c r="DC236" s="133"/>
      <c r="DD236" s="133"/>
      <c r="DE236" s="133"/>
      <c r="DF236" s="133"/>
      <c r="DG236" s="133"/>
      <c r="DH236" s="133"/>
      <c r="DI236" s="133"/>
      <c r="DJ236" s="133"/>
      <c r="DK236" s="133"/>
      <c r="DL236" s="133"/>
      <c r="DM236" s="133"/>
      <c r="DN236" s="133"/>
      <c r="DO236" s="133"/>
      <c r="DP236" s="133"/>
      <c r="DQ236" s="133"/>
      <c r="DR236" s="133"/>
      <c r="DS236" s="133"/>
      <c r="DT236" s="133"/>
      <c r="DU236" s="133"/>
      <c r="DV236" s="133"/>
      <c r="DW236" s="133"/>
      <c r="DX236" s="133"/>
      <c r="DY236" s="133"/>
      <c r="DZ236" s="133"/>
      <c r="EA236" s="133"/>
      <c r="EB236" s="133"/>
      <c r="EC236" s="133"/>
      <c r="ED236" s="133"/>
    </row>
    <row r="237" spans="1:134" ht="12.75">
      <c r="A237" s="133"/>
      <c r="B237" s="133"/>
      <c r="C237" s="138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  <c r="BB237" s="133"/>
      <c r="BC237" s="133"/>
      <c r="BD237" s="133"/>
      <c r="BE237" s="133"/>
      <c r="BF237" s="133"/>
      <c r="BG237" s="133"/>
      <c r="BH237" s="133"/>
      <c r="BI237" s="133"/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/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</row>
    <row r="238" spans="1:134" ht="12.75">
      <c r="A238" s="133"/>
      <c r="B238" s="133"/>
      <c r="C238" s="138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133"/>
      <c r="BI238" s="133"/>
      <c r="BJ238" s="133"/>
      <c r="BK238" s="133"/>
      <c r="BL238" s="133"/>
      <c r="BM238" s="133"/>
      <c r="BN238" s="133"/>
      <c r="BO238" s="133"/>
      <c r="BP238" s="133"/>
      <c r="BQ238" s="133"/>
      <c r="BR238" s="133"/>
      <c r="BS238" s="133"/>
      <c r="BT238" s="133"/>
      <c r="BU238" s="133"/>
      <c r="BV238" s="133"/>
      <c r="BW238" s="133"/>
      <c r="BX238" s="133"/>
      <c r="BY238" s="133"/>
      <c r="BZ238" s="133"/>
      <c r="CA238" s="133"/>
      <c r="CB238" s="133"/>
      <c r="CC238" s="133"/>
      <c r="CD238" s="133"/>
      <c r="CE238" s="133"/>
      <c r="CF238" s="133"/>
      <c r="CG238" s="133"/>
      <c r="CH238" s="133"/>
      <c r="CI238" s="133"/>
      <c r="CJ238" s="133"/>
      <c r="CK238" s="133"/>
      <c r="CL238" s="133"/>
      <c r="CM238" s="133"/>
      <c r="CN238" s="133"/>
      <c r="CO238" s="133"/>
      <c r="CP238" s="133"/>
      <c r="CQ238" s="133"/>
      <c r="CR238" s="133"/>
      <c r="CS238" s="133"/>
      <c r="CT238" s="133"/>
      <c r="CU238" s="133"/>
      <c r="CV238" s="133"/>
      <c r="CW238" s="133"/>
      <c r="CX238" s="133"/>
      <c r="CY238" s="133"/>
      <c r="CZ238" s="133"/>
      <c r="DA238" s="133"/>
      <c r="DB238" s="133"/>
      <c r="DC238" s="133"/>
      <c r="DD238" s="133"/>
      <c r="DE238" s="133"/>
      <c r="DF238" s="133"/>
      <c r="DG238" s="133"/>
      <c r="DH238" s="133"/>
      <c r="DI238" s="133"/>
      <c r="DJ238" s="133"/>
      <c r="DK238" s="133"/>
      <c r="DL238" s="133"/>
      <c r="DM238" s="133"/>
      <c r="DN238" s="133"/>
      <c r="DO238" s="133"/>
      <c r="DP238" s="133"/>
      <c r="DQ238" s="133"/>
      <c r="DR238" s="133"/>
      <c r="DS238" s="133"/>
      <c r="DT238" s="133"/>
      <c r="DU238" s="133"/>
      <c r="DV238" s="133"/>
      <c r="DW238" s="133"/>
      <c r="DX238" s="133"/>
      <c r="DY238" s="133"/>
      <c r="DZ238" s="133"/>
      <c r="EA238" s="133"/>
      <c r="EB238" s="133"/>
      <c r="EC238" s="133"/>
      <c r="ED238" s="133"/>
    </row>
    <row r="239" spans="1:134" ht="12.75">
      <c r="A239" s="133"/>
      <c r="B239" s="133"/>
      <c r="C239" s="138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133"/>
      <c r="BI239" s="133"/>
      <c r="BJ239" s="133"/>
      <c r="BK239" s="133"/>
      <c r="BL239" s="133"/>
      <c r="BM239" s="133"/>
      <c r="BN239" s="133"/>
      <c r="BO239" s="133"/>
      <c r="BP239" s="133"/>
      <c r="BQ239" s="133"/>
      <c r="BR239" s="133"/>
      <c r="BS239" s="133"/>
      <c r="BT239" s="133"/>
      <c r="BU239" s="133"/>
      <c r="BV239" s="133"/>
      <c r="BW239" s="133"/>
      <c r="BX239" s="133"/>
      <c r="BY239" s="133"/>
      <c r="BZ239" s="133"/>
      <c r="CA239" s="133"/>
      <c r="CB239" s="133"/>
      <c r="CC239" s="133"/>
      <c r="CD239" s="133"/>
      <c r="CE239" s="133"/>
      <c r="CF239" s="133"/>
      <c r="CG239" s="133"/>
      <c r="CH239" s="133"/>
      <c r="CI239" s="133"/>
      <c r="CJ239" s="133"/>
      <c r="CK239" s="133"/>
      <c r="CL239" s="133"/>
      <c r="CM239" s="133"/>
      <c r="CN239" s="133"/>
      <c r="CO239" s="133"/>
      <c r="CP239" s="133"/>
      <c r="CQ239" s="133"/>
      <c r="CR239" s="133"/>
      <c r="CS239" s="133"/>
      <c r="CT239" s="133"/>
      <c r="CU239" s="133"/>
      <c r="CV239" s="133"/>
      <c r="CW239" s="133"/>
      <c r="CX239" s="133"/>
      <c r="CY239" s="133"/>
      <c r="CZ239" s="133"/>
      <c r="DA239" s="133"/>
      <c r="DB239" s="133"/>
      <c r="DC239" s="133"/>
      <c r="DD239" s="133"/>
      <c r="DE239" s="133"/>
      <c r="DF239" s="133"/>
      <c r="DG239" s="133"/>
      <c r="DH239" s="133"/>
      <c r="DI239" s="133"/>
      <c r="DJ239" s="133"/>
      <c r="DK239" s="133"/>
      <c r="DL239" s="133"/>
      <c r="DM239" s="133"/>
      <c r="DN239" s="133"/>
      <c r="DO239" s="133"/>
      <c r="DP239" s="133"/>
      <c r="DQ239" s="133"/>
      <c r="DR239" s="133"/>
      <c r="DS239" s="133"/>
      <c r="DT239" s="133"/>
      <c r="DU239" s="133"/>
      <c r="DV239" s="133"/>
      <c r="DW239" s="133"/>
      <c r="DX239" s="133"/>
      <c r="DY239" s="133"/>
      <c r="DZ239" s="133"/>
      <c r="EA239" s="133"/>
      <c r="EB239" s="133"/>
      <c r="EC239" s="133"/>
      <c r="ED239" s="133"/>
    </row>
    <row r="240" spans="1:134" ht="12.75">
      <c r="A240" s="133"/>
      <c r="B240" s="133"/>
      <c r="C240" s="138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133"/>
      <c r="BI240" s="133"/>
      <c r="BJ240" s="133"/>
      <c r="BK240" s="133"/>
      <c r="BL240" s="133"/>
      <c r="BM240" s="133"/>
      <c r="BN240" s="133"/>
      <c r="BO240" s="133"/>
      <c r="BP240" s="133"/>
      <c r="BQ240" s="133"/>
      <c r="BR240" s="133"/>
      <c r="BS240" s="133"/>
      <c r="BT240" s="133"/>
      <c r="BU240" s="133"/>
      <c r="BV240" s="133"/>
      <c r="BW240" s="133"/>
      <c r="BX240" s="133"/>
      <c r="BY240" s="133"/>
      <c r="BZ240" s="133"/>
      <c r="CA240" s="133"/>
      <c r="CB240" s="133"/>
      <c r="CC240" s="133"/>
      <c r="CD240" s="133"/>
      <c r="CE240" s="133"/>
      <c r="CF240" s="133"/>
      <c r="CG240" s="133"/>
      <c r="CH240" s="133"/>
      <c r="CI240" s="133"/>
      <c r="CJ240" s="133"/>
      <c r="CK240" s="133"/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3"/>
      <c r="DE240" s="133"/>
      <c r="DF240" s="133"/>
      <c r="DG240" s="133"/>
      <c r="DH240" s="133"/>
      <c r="DI240" s="133"/>
      <c r="DJ240" s="133"/>
      <c r="DK240" s="133"/>
      <c r="DL240" s="133"/>
      <c r="DM240" s="133"/>
      <c r="DN240" s="133"/>
      <c r="DO240" s="133"/>
      <c r="DP240" s="133"/>
      <c r="DQ240" s="133"/>
      <c r="DR240" s="133"/>
      <c r="DS240" s="133"/>
      <c r="DT240" s="133"/>
      <c r="DU240" s="133"/>
      <c r="DV240" s="133"/>
      <c r="DW240" s="133"/>
      <c r="DX240" s="133"/>
      <c r="DY240" s="133"/>
      <c r="DZ240" s="133"/>
      <c r="EA240" s="133"/>
      <c r="EB240" s="133"/>
      <c r="EC240" s="133"/>
      <c r="ED240" s="133"/>
    </row>
    <row r="241" spans="1:134" ht="12.75">
      <c r="A241" s="133"/>
      <c r="B241" s="133"/>
      <c r="C241" s="138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H241" s="133"/>
      <c r="BI241" s="133"/>
      <c r="BJ241" s="133"/>
      <c r="BK241" s="133"/>
      <c r="BL241" s="133"/>
      <c r="BM241" s="133"/>
      <c r="BN241" s="133"/>
      <c r="BO241" s="133"/>
      <c r="BP241" s="133"/>
      <c r="BQ241" s="133"/>
      <c r="BR241" s="133"/>
      <c r="BS241" s="133"/>
      <c r="BT241" s="133"/>
      <c r="BU241" s="133"/>
      <c r="BV241" s="133"/>
      <c r="BW241" s="133"/>
      <c r="BX241" s="133"/>
      <c r="BY241" s="133"/>
      <c r="BZ241" s="133"/>
      <c r="CA241" s="133"/>
      <c r="CB241" s="133"/>
      <c r="CC241" s="133"/>
      <c r="CD241" s="133"/>
      <c r="CE241" s="133"/>
      <c r="CF241" s="133"/>
      <c r="CG241" s="133"/>
      <c r="CH241" s="133"/>
      <c r="CI241" s="133"/>
      <c r="CJ241" s="133"/>
      <c r="CK241" s="133"/>
      <c r="CL241" s="133"/>
      <c r="CM241" s="133"/>
      <c r="CN241" s="133"/>
      <c r="CO241" s="133"/>
      <c r="CP241" s="133"/>
      <c r="CQ241" s="133"/>
      <c r="CR241" s="133"/>
      <c r="CS241" s="133"/>
      <c r="CT241" s="133"/>
      <c r="CU241" s="133"/>
      <c r="CV241" s="133"/>
      <c r="CW241" s="133"/>
      <c r="CX241" s="133"/>
      <c r="CY241" s="133"/>
      <c r="CZ241" s="133"/>
      <c r="DA241" s="133"/>
      <c r="DB241" s="133"/>
      <c r="DC241" s="133"/>
      <c r="DD241" s="133"/>
      <c r="DE241" s="133"/>
      <c r="DF241" s="133"/>
      <c r="DG241" s="133"/>
      <c r="DH241" s="133"/>
      <c r="DI241" s="133"/>
      <c r="DJ241" s="133"/>
      <c r="DK241" s="133"/>
      <c r="DL241" s="133"/>
      <c r="DM241" s="133"/>
      <c r="DN241" s="133"/>
      <c r="DO241" s="133"/>
      <c r="DP241" s="133"/>
      <c r="DQ241" s="133"/>
      <c r="DR241" s="133"/>
      <c r="DS241" s="133"/>
      <c r="DT241" s="133"/>
      <c r="DU241" s="133"/>
      <c r="DV241" s="133"/>
      <c r="DW241" s="133"/>
      <c r="DX241" s="133"/>
      <c r="DY241" s="133"/>
      <c r="DZ241" s="133"/>
      <c r="EA241" s="133"/>
      <c r="EB241" s="133"/>
      <c r="EC241" s="133"/>
      <c r="ED241" s="133"/>
    </row>
    <row r="242" spans="1:134" ht="12.75">
      <c r="A242" s="133"/>
      <c r="B242" s="133"/>
      <c r="C242" s="138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H242" s="133"/>
      <c r="BI242" s="133"/>
      <c r="BJ242" s="133"/>
      <c r="BK242" s="133"/>
      <c r="BL242" s="133"/>
      <c r="BM242" s="133"/>
      <c r="BN242" s="133"/>
      <c r="BO242" s="133"/>
      <c r="BP242" s="133"/>
      <c r="BQ242" s="133"/>
      <c r="BR242" s="133"/>
      <c r="BS242" s="133"/>
      <c r="BT242" s="133"/>
      <c r="BU242" s="133"/>
      <c r="BV242" s="133"/>
      <c r="BW242" s="133"/>
      <c r="BX242" s="133"/>
      <c r="BY242" s="133"/>
      <c r="BZ242" s="133"/>
      <c r="CA242" s="133"/>
      <c r="CB242" s="133"/>
      <c r="CC242" s="133"/>
      <c r="CD242" s="133"/>
      <c r="CE242" s="133"/>
      <c r="CF242" s="133"/>
      <c r="CG242" s="133"/>
      <c r="CH242" s="133"/>
      <c r="CI242" s="133"/>
      <c r="CJ242" s="133"/>
      <c r="CK242" s="133"/>
      <c r="CL242" s="133"/>
      <c r="CM242" s="133"/>
      <c r="CN242" s="133"/>
      <c r="CO242" s="133"/>
      <c r="CP242" s="133"/>
      <c r="CQ242" s="133"/>
      <c r="CR242" s="133"/>
      <c r="CS242" s="133"/>
      <c r="CT242" s="133"/>
      <c r="CU242" s="133"/>
      <c r="CV242" s="133"/>
      <c r="CW242" s="133"/>
      <c r="CX242" s="133"/>
      <c r="CY242" s="133"/>
      <c r="CZ242" s="133"/>
      <c r="DA242" s="133"/>
      <c r="DB242" s="133"/>
      <c r="DC242" s="133"/>
      <c r="DD242" s="133"/>
      <c r="DE242" s="133"/>
      <c r="DF242" s="133"/>
      <c r="DG242" s="133"/>
      <c r="DH242" s="133"/>
      <c r="DI242" s="133"/>
      <c r="DJ242" s="133"/>
      <c r="DK242" s="133"/>
      <c r="DL242" s="133"/>
      <c r="DM242" s="133"/>
      <c r="DN242" s="133"/>
      <c r="DO242" s="133"/>
      <c r="DP242" s="133"/>
      <c r="DQ242" s="133"/>
      <c r="DR242" s="133"/>
      <c r="DS242" s="133"/>
      <c r="DT242" s="133"/>
      <c r="DU242" s="133"/>
      <c r="DV242" s="133"/>
      <c r="DW242" s="133"/>
      <c r="DX242" s="133"/>
      <c r="DY242" s="133"/>
      <c r="DZ242" s="133"/>
      <c r="EA242" s="133"/>
      <c r="EB242" s="133"/>
      <c r="EC242" s="133"/>
      <c r="ED242" s="133"/>
    </row>
    <row r="243" spans="1:134" ht="12.75">
      <c r="A243" s="133"/>
      <c r="B243" s="133"/>
      <c r="C243" s="138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3"/>
      <c r="BQ243" s="133"/>
      <c r="BR243" s="133"/>
      <c r="BS243" s="133"/>
      <c r="BT243" s="133"/>
      <c r="BU243" s="133"/>
      <c r="BV243" s="133"/>
      <c r="BW243" s="133"/>
      <c r="BX243" s="133"/>
      <c r="BY243" s="133"/>
      <c r="BZ243" s="133"/>
      <c r="CA243" s="133"/>
      <c r="CB243" s="133"/>
      <c r="CC243" s="133"/>
      <c r="CD243" s="133"/>
      <c r="CE243" s="133"/>
      <c r="CF243" s="133"/>
      <c r="CG243" s="133"/>
      <c r="CH243" s="133"/>
      <c r="CI243" s="133"/>
      <c r="CJ243" s="133"/>
      <c r="CK243" s="133"/>
      <c r="CL243" s="133"/>
      <c r="CM243" s="133"/>
      <c r="CN243" s="133"/>
      <c r="CO243" s="133"/>
      <c r="CP243" s="133"/>
      <c r="CQ243" s="133"/>
      <c r="CR243" s="133"/>
      <c r="CS243" s="133"/>
      <c r="CT243" s="133"/>
      <c r="CU243" s="133"/>
      <c r="CV243" s="133"/>
      <c r="CW243" s="133"/>
      <c r="CX243" s="133"/>
      <c r="CY243" s="133"/>
      <c r="CZ243" s="133"/>
      <c r="DA243" s="133"/>
      <c r="DB243" s="133"/>
      <c r="DC243" s="133"/>
      <c r="DD243" s="133"/>
      <c r="DE243" s="133"/>
      <c r="DF243" s="133"/>
      <c r="DG243" s="133"/>
      <c r="DH243" s="133"/>
      <c r="DI243" s="133"/>
      <c r="DJ243" s="133"/>
      <c r="DK243" s="133"/>
      <c r="DL243" s="133"/>
      <c r="DM243" s="133"/>
      <c r="DN243" s="133"/>
      <c r="DO243" s="133"/>
      <c r="DP243" s="133"/>
      <c r="DQ243" s="133"/>
      <c r="DR243" s="133"/>
      <c r="DS243" s="133"/>
      <c r="DT243" s="133"/>
      <c r="DU243" s="133"/>
      <c r="DV243" s="133"/>
      <c r="DW243" s="133"/>
      <c r="DX243" s="133"/>
      <c r="DY243" s="133"/>
      <c r="DZ243" s="133"/>
      <c r="EA243" s="133"/>
      <c r="EB243" s="133"/>
      <c r="EC243" s="133"/>
      <c r="ED243" s="133"/>
    </row>
    <row r="244" spans="1:134" ht="12.75">
      <c r="A244" s="133"/>
      <c r="B244" s="133"/>
      <c r="C244" s="138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3"/>
      <c r="BQ244" s="133"/>
      <c r="BR244" s="133"/>
      <c r="BS244" s="133"/>
      <c r="BT244" s="133"/>
      <c r="BU244" s="133"/>
      <c r="BV244" s="133"/>
      <c r="BW244" s="133"/>
      <c r="BX244" s="133"/>
      <c r="BY244" s="133"/>
      <c r="BZ244" s="133"/>
      <c r="CA244" s="133"/>
      <c r="CB244" s="133"/>
      <c r="CC244" s="133"/>
      <c r="CD244" s="133"/>
      <c r="CE244" s="133"/>
      <c r="CF244" s="133"/>
      <c r="CG244" s="133"/>
      <c r="CH244" s="133"/>
      <c r="CI244" s="133"/>
      <c r="CJ244" s="133"/>
      <c r="CK244" s="133"/>
      <c r="CL244" s="133"/>
      <c r="CM244" s="133"/>
      <c r="CN244" s="133"/>
      <c r="CO244" s="133"/>
      <c r="CP244" s="133"/>
      <c r="CQ244" s="133"/>
      <c r="CR244" s="133"/>
      <c r="CS244" s="133"/>
      <c r="CT244" s="133"/>
      <c r="CU244" s="133"/>
      <c r="CV244" s="133"/>
      <c r="CW244" s="133"/>
      <c r="CX244" s="133"/>
      <c r="CY244" s="133"/>
      <c r="CZ244" s="133"/>
      <c r="DA244" s="133"/>
      <c r="DB244" s="133"/>
      <c r="DC244" s="133"/>
      <c r="DD244" s="133"/>
      <c r="DE244" s="133"/>
      <c r="DF244" s="133"/>
      <c r="DG244" s="133"/>
      <c r="DH244" s="133"/>
      <c r="DI244" s="133"/>
      <c r="DJ244" s="133"/>
      <c r="DK244" s="133"/>
      <c r="DL244" s="133"/>
      <c r="DM244" s="133"/>
      <c r="DN244" s="133"/>
      <c r="DO244" s="133"/>
      <c r="DP244" s="133"/>
      <c r="DQ244" s="133"/>
      <c r="DR244" s="133"/>
      <c r="DS244" s="133"/>
      <c r="DT244" s="133"/>
      <c r="DU244" s="133"/>
      <c r="DV244" s="133"/>
      <c r="DW244" s="133"/>
      <c r="DX244" s="133"/>
      <c r="DY244" s="133"/>
      <c r="DZ244" s="133"/>
      <c r="EA244" s="133"/>
      <c r="EB244" s="133"/>
      <c r="EC244" s="133"/>
      <c r="ED244" s="133"/>
    </row>
    <row r="245" spans="1:134" ht="12.75">
      <c r="A245" s="133"/>
      <c r="B245" s="133"/>
      <c r="C245" s="138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  <c r="AU245" s="133"/>
      <c r="AV245" s="133"/>
      <c r="AW245" s="133"/>
      <c r="AX245" s="133"/>
      <c r="AY245" s="133"/>
      <c r="AZ245" s="133"/>
      <c r="BA245" s="133"/>
      <c r="BB245" s="133"/>
      <c r="BC245" s="133"/>
      <c r="BD245" s="133"/>
      <c r="BE245" s="133"/>
      <c r="BF245" s="133"/>
      <c r="BG245" s="133"/>
      <c r="BH245" s="133"/>
      <c r="BI245" s="133"/>
      <c r="BJ245" s="133"/>
      <c r="BK245" s="133"/>
      <c r="BL245" s="133"/>
      <c r="BM245" s="133"/>
      <c r="BN245" s="133"/>
      <c r="BO245" s="133"/>
      <c r="BP245" s="133"/>
      <c r="BQ245" s="133"/>
      <c r="BR245" s="133"/>
      <c r="BS245" s="133"/>
      <c r="BT245" s="133"/>
      <c r="BU245" s="133"/>
      <c r="BV245" s="133"/>
      <c r="BW245" s="133"/>
      <c r="BX245" s="133"/>
      <c r="BY245" s="133"/>
      <c r="BZ245" s="133"/>
      <c r="CA245" s="133"/>
      <c r="CB245" s="133"/>
      <c r="CC245" s="133"/>
      <c r="CD245" s="133"/>
      <c r="CE245" s="133"/>
      <c r="CF245" s="133"/>
      <c r="CG245" s="133"/>
      <c r="CH245" s="133"/>
      <c r="CI245" s="133"/>
      <c r="CJ245" s="133"/>
      <c r="CK245" s="133"/>
      <c r="CL245" s="133"/>
      <c r="CM245" s="133"/>
      <c r="CN245" s="133"/>
      <c r="CO245" s="133"/>
      <c r="CP245" s="133"/>
      <c r="CQ245" s="133"/>
      <c r="CR245" s="133"/>
      <c r="CS245" s="133"/>
      <c r="CT245" s="133"/>
      <c r="CU245" s="133"/>
      <c r="CV245" s="133"/>
      <c r="CW245" s="133"/>
      <c r="CX245" s="133"/>
      <c r="CY245" s="133"/>
      <c r="CZ245" s="133"/>
      <c r="DA245" s="133"/>
      <c r="DB245" s="133"/>
      <c r="DC245" s="133"/>
      <c r="DD245" s="133"/>
      <c r="DE245" s="133"/>
      <c r="DF245" s="133"/>
      <c r="DG245" s="133"/>
      <c r="DH245" s="133"/>
      <c r="DI245" s="133"/>
      <c r="DJ245" s="133"/>
      <c r="DK245" s="133"/>
      <c r="DL245" s="133"/>
      <c r="DM245" s="133"/>
      <c r="DN245" s="133"/>
      <c r="DO245" s="133"/>
      <c r="DP245" s="133"/>
      <c r="DQ245" s="133"/>
      <c r="DR245" s="133"/>
      <c r="DS245" s="133"/>
      <c r="DT245" s="133"/>
      <c r="DU245" s="133"/>
      <c r="DV245" s="133"/>
      <c r="DW245" s="133"/>
      <c r="DX245" s="133"/>
      <c r="DY245" s="133"/>
      <c r="DZ245" s="133"/>
      <c r="EA245" s="133"/>
      <c r="EB245" s="133"/>
      <c r="EC245" s="133"/>
      <c r="ED245" s="133"/>
    </row>
    <row r="246" spans="1:134" ht="12.75">
      <c r="A246" s="133"/>
      <c r="B246" s="133"/>
      <c r="C246" s="138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  <c r="AU246" s="133"/>
      <c r="AV246" s="133"/>
      <c r="AW246" s="133"/>
      <c r="AX246" s="133"/>
      <c r="AY246" s="133"/>
      <c r="AZ246" s="133"/>
      <c r="BA246" s="133"/>
      <c r="BB246" s="133"/>
      <c r="BC246" s="133"/>
      <c r="BD246" s="133"/>
      <c r="BE246" s="133"/>
      <c r="BF246" s="133"/>
      <c r="BG246" s="133"/>
      <c r="BH246" s="133"/>
      <c r="BI246" s="133"/>
      <c r="BJ246" s="133"/>
      <c r="BK246" s="133"/>
      <c r="BL246" s="133"/>
      <c r="BM246" s="133"/>
      <c r="BN246" s="133"/>
      <c r="BO246" s="133"/>
      <c r="BP246" s="133"/>
      <c r="BQ246" s="133"/>
      <c r="BR246" s="133"/>
      <c r="BS246" s="133"/>
      <c r="BT246" s="133"/>
      <c r="BU246" s="133"/>
      <c r="BV246" s="133"/>
      <c r="BW246" s="133"/>
      <c r="BX246" s="133"/>
      <c r="BY246" s="133"/>
      <c r="BZ246" s="133"/>
      <c r="CA246" s="133"/>
      <c r="CB246" s="133"/>
      <c r="CC246" s="133"/>
      <c r="CD246" s="133"/>
      <c r="CE246" s="133"/>
      <c r="CF246" s="133"/>
      <c r="CG246" s="133"/>
      <c r="CH246" s="133"/>
      <c r="CI246" s="133"/>
      <c r="CJ246" s="133"/>
      <c r="CK246" s="133"/>
      <c r="CL246" s="133"/>
      <c r="CM246" s="133"/>
      <c r="CN246" s="133"/>
      <c r="CO246" s="133"/>
      <c r="CP246" s="133"/>
      <c r="CQ246" s="133"/>
      <c r="CR246" s="133"/>
      <c r="CS246" s="133"/>
      <c r="CT246" s="133"/>
      <c r="CU246" s="133"/>
      <c r="CV246" s="133"/>
      <c r="CW246" s="133"/>
      <c r="CX246" s="133"/>
      <c r="CY246" s="133"/>
      <c r="CZ246" s="133"/>
      <c r="DA246" s="133"/>
      <c r="DB246" s="133"/>
      <c r="DC246" s="133"/>
      <c r="DD246" s="133"/>
      <c r="DE246" s="133"/>
      <c r="DF246" s="133"/>
      <c r="DG246" s="133"/>
      <c r="DH246" s="133"/>
      <c r="DI246" s="133"/>
      <c r="DJ246" s="133"/>
      <c r="DK246" s="133"/>
      <c r="DL246" s="133"/>
      <c r="DM246" s="133"/>
      <c r="DN246" s="133"/>
      <c r="DO246" s="133"/>
      <c r="DP246" s="133"/>
      <c r="DQ246" s="133"/>
      <c r="DR246" s="133"/>
      <c r="DS246" s="133"/>
      <c r="DT246" s="133"/>
      <c r="DU246" s="133"/>
      <c r="DV246" s="133"/>
      <c r="DW246" s="133"/>
      <c r="DX246" s="133"/>
      <c r="DY246" s="133"/>
      <c r="DZ246" s="133"/>
      <c r="EA246" s="133"/>
      <c r="EB246" s="133"/>
      <c r="EC246" s="133"/>
      <c r="ED246" s="133"/>
    </row>
    <row r="247" spans="1:134" ht="12.75">
      <c r="A247" s="133"/>
      <c r="B247" s="133"/>
      <c r="C247" s="138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  <c r="AU247" s="133"/>
      <c r="AV247" s="133"/>
      <c r="AW247" s="133"/>
      <c r="AX247" s="133"/>
      <c r="AY247" s="133"/>
      <c r="AZ247" s="133"/>
      <c r="BA247" s="133"/>
      <c r="BB247" s="133"/>
      <c r="BC247" s="133"/>
      <c r="BD247" s="133"/>
      <c r="BE247" s="133"/>
      <c r="BF247" s="133"/>
      <c r="BG247" s="133"/>
      <c r="BH247" s="133"/>
      <c r="BI247" s="133"/>
      <c r="BJ247" s="133"/>
      <c r="BK247" s="133"/>
      <c r="BL247" s="133"/>
      <c r="BM247" s="133"/>
      <c r="BN247" s="133"/>
      <c r="BO247" s="133"/>
      <c r="BP247" s="133"/>
      <c r="BQ247" s="133"/>
      <c r="BR247" s="133"/>
      <c r="BS247" s="133"/>
      <c r="BT247" s="133"/>
      <c r="BU247" s="133"/>
      <c r="BV247" s="133"/>
      <c r="BW247" s="133"/>
      <c r="BX247" s="133"/>
      <c r="BY247" s="133"/>
      <c r="BZ247" s="133"/>
      <c r="CA247" s="133"/>
      <c r="CB247" s="133"/>
      <c r="CC247" s="133"/>
      <c r="CD247" s="133"/>
      <c r="CE247" s="133"/>
      <c r="CF247" s="133"/>
      <c r="CG247" s="133"/>
      <c r="CH247" s="133"/>
      <c r="CI247" s="133"/>
      <c r="CJ247" s="133"/>
      <c r="CK247" s="133"/>
      <c r="CL247" s="133"/>
      <c r="CM247" s="133"/>
      <c r="CN247" s="133"/>
      <c r="CO247" s="133"/>
      <c r="CP247" s="133"/>
      <c r="CQ247" s="133"/>
      <c r="CR247" s="133"/>
      <c r="CS247" s="133"/>
      <c r="CT247" s="133"/>
      <c r="CU247" s="133"/>
      <c r="CV247" s="133"/>
      <c r="CW247" s="133"/>
      <c r="CX247" s="133"/>
      <c r="CY247" s="133"/>
      <c r="CZ247" s="133"/>
      <c r="DA247" s="133"/>
      <c r="DB247" s="133"/>
      <c r="DC247" s="133"/>
      <c r="DD247" s="133"/>
      <c r="DE247" s="133"/>
      <c r="DF247" s="133"/>
      <c r="DG247" s="133"/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</row>
    <row r="248" spans="1:134" ht="12.75">
      <c r="A248" s="133"/>
      <c r="B248" s="133"/>
      <c r="C248" s="138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3"/>
      <c r="BE248" s="133"/>
      <c r="BF248" s="133"/>
      <c r="BG248" s="133"/>
      <c r="BH248" s="133"/>
      <c r="BI248" s="133"/>
      <c r="BJ248" s="133"/>
      <c r="BK248" s="133"/>
      <c r="BL248" s="133"/>
      <c r="BM248" s="133"/>
      <c r="BN248" s="133"/>
      <c r="BO248" s="133"/>
      <c r="BP248" s="133"/>
      <c r="BQ248" s="133"/>
      <c r="BR248" s="133"/>
      <c r="BS248" s="133"/>
      <c r="BT248" s="133"/>
      <c r="BU248" s="133"/>
      <c r="BV248" s="133"/>
      <c r="BW248" s="133"/>
      <c r="BX248" s="133"/>
      <c r="BY248" s="133"/>
      <c r="BZ248" s="133"/>
      <c r="CA248" s="133"/>
      <c r="CB248" s="133"/>
      <c r="CC248" s="133"/>
      <c r="CD248" s="133"/>
      <c r="CE248" s="133"/>
      <c r="CF248" s="133"/>
      <c r="CG248" s="133"/>
      <c r="CH248" s="133"/>
      <c r="CI248" s="133"/>
      <c r="CJ248" s="133"/>
      <c r="CK248" s="133"/>
      <c r="CL248" s="133"/>
      <c r="CM248" s="133"/>
      <c r="CN248" s="133"/>
      <c r="CO248" s="133"/>
      <c r="CP248" s="133"/>
      <c r="CQ248" s="133"/>
      <c r="CR248" s="133"/>
      <c r="CS248" s="133"/>
      <c r="CT248" s="133"/>
      <c r="CU248" s="133"/>
      <c r="CV248" s="133"/>
      <c r="CW248" s="133"/>
      <c r="CX248" s="133"/>
      <c r="CY248" s="133"/>
      <c r="CZ248" s="133"/>
      <c r="DA248" s="133"/>
      <c r="DB248" s="133"/>
      <c r="DC248" s="133"/>
      <c r="DD248" s="133"/>
      <c r="DE248" s="133"/>
      <c r="DF248" s="133"/>
      <c r="DG248" s="133"/>
      <c r="DH248" s="133"/>
      <c r="DI248" s="133"/>
      <c r="DJ248" s="133"/>
      <c r="DK248" s="133"/>
      <c r="DL248" s="133"/>
      <c r="DM248" s="133"/>
      <c r="DN248" s="133"/>
      <c r="DO248" s="133"/>
      <c r="DP248" s="133"/>
      <c r="DQ248" s="133"/>
      <c r="DR248" s="133"/>
      <c r="DS248" s="133"/>
      <c r="DT248" s="133"/>
      <c r="DU248" s="133"/>
      <c r="DV248" s="133"/>
      <c r="DW248" s="133"/>
      <c r="DX248" s="133"/>
      <c r="DY248" s="133"/>
      <c r="DZ248" s="133"/>
      <c r="EA248" s="133"/>
      <c r="EB248" s="133"/>
      <c r="EC248" s="133"/>
      <c r="ED248" s="133"/>
    </row>
    <row r="249" spans="1:134" ht="12.75">
      <c r="A249" s="133"/>
      <c r="B249" s="133"/>
      <c r="C249" s="138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  <c r="AU249" s="133"/>
      <c r="AV249" s="133"/>
      <c r="AW249" s="133"/>
      <c r="AX249" s="133"/>
      <c r="AY249" s="133"/>
      <c r="AZ249" s="133"/>
      <c r="BA249" s="133"/>
      <c r="BB249" s="133"/>
      <c r="BC249" s="133"/>
      <c r="BD249" s="133"/>
      <c r="BE249" s="133"/>
      <c r="BF249" s="133"/>
      <c r="BG249" s="133"/>
      <c r="BH249" s="133"/>
      <c r="BI249" s="133"/>
      <c r="BJ249" s="133"/>
      <c r="BK249" s="133"/>
      <c r="BL249" s="133"/>
      <c r="BM249" s="133"/>
      <c r="BN249" s="133"/>
      <c r="BO249" s="133"/>
      <c r="BP249" s="133"/>
      <c r="BQ249" s="133"/>
      <c r="BR249" s="133"/>
      <c r="BS249" s="133"/>
      <c r="BT249" s="133"/>
      <c r="BU249" s="133"/>
      <c r="BV249" s="133"/>
      <c r="BW249" s="133"/>
      <c r="BX249" s="133"/>
      <c r="BY249" s="133"/>
      <c r="BZ249" s="133"/>
      <c r="CA249" s="133"/>
      <c r="CB249" s="133"/>
      <c r="CC249" s="133"/>
      <c r="CD249" s="133"/>
      <c r="CE249" s="133"/>
      <c r="CF249" s="133"/>
      <c r="CG249" s="133"/>
      <c r="CH249" s="133"/>
      <c r="CI249" s="133"/>
      <c r="CJ249" s="133"/>
      <c r="CK249" s="133"/>
      <c r="CL249" s="133"/>
      <c r="CM249" s="133"/>
      <c r="CN249" s="133"/>
      <c r="CO249" s="133"/>
      <c r="CP249" s="133"/>
      <c r="CQ249" s="133"/>
      <c r="CR249" s="133"/>
      <c r="CS249" s="133"/>
      <c r="CT249" s="133"/>
      <c r="CU249" s="133"/>
      <c r="CV249" s="133"/>
      <c r="CW249" s="133"/>
      <c r="CX249" s="133"/>
      <c r="CY249" s="133"/>
      <c r="CZ249" s="133"/>
      <c r="DA249" s="133"/>
      <c r="DB249" s="133"/>
      <c r="DC249" s="133"/>
      <c r="DD249" s="133"/>
      <c r="DE249" s="133"/>
      <c r="DF249" s="133"/>
      <c r="DG249" s="133"/>
      <c r="DH249" s="133"/>
      <c r="DI249" s="133"/>
      <c r="DJ249" s="133"/>
      <c r="DK249" s="133"/>
      <c r="DL249" s="133"/>
      <c r="DM249" s="133"/>
      <c r="DN249" s="133"/>
      <c r="DO249" s="133"/>
      <c r="DP249" s="133"/>
      <c r="DQ249" s="133"/>
      <c r="DR249" s="133"/>
      <c r="DS249" s="133"/>
      <c r="DT249" s="133"/>
      <c r="DU249" s="133"/>
      <c r="DV249" s="133"/>
      <c r="DW249" s="133"/>
      <c r="DX249" s="133"/>
      <c r="DY249" s="133"/>
      <c r="DZ249" s="133"/>
      <c r="EA249" s="133"/>
      <c r="EB249" s="133"/>
      <c r="EC249" s="133"/>
      <c r="ED249" s="133"/>
    </row>
    <row r="250" spans="1:134" ht="12.75">
      <c r="A250" s="133"/>
      <c r="B250" s="133"/>
      <c r="C250" s="138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  <c r="AU250" s="133"/>
      <c r="AV250" s="133"/>
      <c r="AW250" s="133"/>
      <c r="AX250" s="133"/>
      <c r="AY250" s="133"/>
      <c r="AZ250" s="133"/>
      <c r="BA250" s="133"/>
      <c r="BB250" s="133"/>
      <c r="BC250" s="133"/>
      <c r="BD250" s="133"/>
      <c r="BE250" s="133"/>
      <c r="BF250" s="133"/>
      <c r="BG250" s="133"/>
      <c r="BH250" s="133"/>
      <c r="BI250" s="133"/>
      <c r="BJ250" s="133"/>
      <c r="BK250" s="133"/>
      <c r="BL250" s="133"/>
      <c r="BM250" s="133"/>
      <c r="BN250" s="133"/>
      <c r="BO250" s="133"/>
      <c r="BP250" s="133"/>
      <c r="BQ250" s="133"/>
      <c r="BR250" s="133"/>
      <c r="BS250" s="133"/>
      <c r="BT250" s="133"/>
      <c r="BU250" s="133"/>
      <c r="BV250" s="133"/>
      <c r="BW250" s="133"/>
      <c r="BX250" s="133"/>
      <c r="BY250" s="133"/>
      <c r="BZ250" s="133"/>
      <c r="CA250" s="133"/>
      <c r="CB250" s="133"/>
      <c r="CC250" s="133"/>
      <c r="CD250" s="133"/>
      <c r="CE250" s="133"/>
      <c r="CF250" s="133"/>
      <c r="CG250" s="133"/>
      <c r="CH250" s="133"/>
      <c r="CI250" s="133"/>
      <c r="CJ250" s="133"/>
      <c r="CK250" s="133"/>
      <c r="CL250" s="133"/>
      <c r="CM250" s="133"/>
      <c r="CN250" s="133"/>
      <c r="CO250" s="133"/>
      <c r="CP250" s="133"/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3"/>
      <c r="DF250" s="133"/>
      <c r="DG250" s="133"/>
      <c r="DH250" s="133"/>
      <c r="DI250" s="133"/>
      <c r="DJ250" s="133"/>
      <c r="DK250" s="133"/>
      <c r="DL250" s="133"/>
      <c r="DM250" s="133"/>
      <c r="DN250" s="133"/>
      <c r="DO250" s="133"/>
      <c r="DP250" s="133"/>
      <c r="DQ250" s="133"/>
      <c r="DR250" s="133"/>
      <c r="DS250" s="133"/>
      <c r="DT250" s="133"/>
      <c r="DU250" s="133"/>
      <c r="DV250" s="133"/>
      <c r="DW250" s="133"/>
      <c r="DX250" s="133"/>
      <c r="DY250" s="133"/>
      <c r="DZ250" s="133"/>
      <c r="EA250" s="133"/>
      <c r="EB250" s="133"/>
      <c r="EC250" s="133"/>
      <c r="ED250" s="133"/>
    </row>
    <row r="251" spans="1:134" ht="12.75">
      <c r="A251" s="133"/>
      <c r="B251" s="133"/>
      <c r="C251" s="138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  <c r="AU251" s="133"/>
      <c r="AV251" s="133"/>
      <c r="AW251" s="133"/>
      <c r="AX251" s="133"/>
      <c r="AY251" s="133"/>
      <c r="AZ251" s="133"/>
      <c r="BA251" s="133"/>
      <c r="BB251" s="133"/>
      <c r="BC251" s="133"/>
      <c r="BD251" s="133"/>
      <c r="BE251" s="133"/>
      <c r="BF251" s="133"/>
      <c r="BG251" s="133"/>
      <c r="BH251" s="133"/>
      <c r="BI251" s="133"/>
      <c r="BJ251" s="133"/>
      <c r="BK251" s="133"/>
      <c r="BL251" s="133"/>
      <c r="BM251" s="133"/>
      <c r="BN251" s="133"/>
      <c r="BO251" s="133"/>
      <c r="BP251" s="133"/>
      <c r="BQ251" s="133"/>
      <c r="BR251" s="133"/>
      <c r="BS251" s="133"/>
      <c r="BT251" s="133"/>
      <c r="BU251" s="133"/>
      <c r="BV251" s="133"/>
      <c r="BW251" s="133"/>
      <c r="BX251" s="133"/>
      <c r="BY251" s="133"/>
      <c r="BZ251" s="133"/>
      <c r="CA251" s="133"/>
      <c r="CB251" s="133"/>
      <c r="CC251" s="133"/>
      <c r="CD251" s="133"/>
      <c r="CE251" s="133"/>
      <c r="CF251" s="133"/>
      <c r="CG251" s="133"/>
      <c r="CH251" s="133"/>
      <c r="CI251" s="133"/>
      <c r="CJ251" s="133"/>
      <c r="CK251" s="133"/>
      <c r="CL251" s="133"/>
      <c r="CM251" s="133"/>
      <c r="CN251" s="133"/>
      <c r="CO251" s="133"/>
      <c r="CP251" s="133"/>
      <c r="CQ251" s="133"/>
      <c r="CR251" s="133"/>
      <c r="CS251" s="133"/>
      <c r="CT251" s="133"/>
      <c r="CU251" s="133"/>
      <c r="CV251" s="133"/>
      <c r="CW251" s="133"/>
      <c r="CX251" s="133"/>
      <c r="CY251" s="133"/>
      <c r="CZ251" s="133"/>
      <c r="DA251" s="133"/>
      <c r="DB251" s="133"/>
      <c r="DC251" s="133"/>
      <c r="DD251" s="133"/>
      <c r="DE251" s="133"/>
      <c r="DF251" s="133"/>
      <c r="DG251" s="133"/>
      <c r="DH251" s="133"/>
      <c r="DI251" s="133"/>
      <c r="DJ251" s="133"/>
      <c r="DK251" s="133"/>
      <c r="DL251" s="133"/>
      <c r="DM251" s="133"/>
      <c r="DN251" s="133"/>
      <c r="DO251" s="133"/>
      <c r="DP251" s="133"/>
      <c r="DQ251" s="133"/>
      <c r="DR251" s="133"/>
      <c r="DS251" s="133"/>
      <c r="DT251" s="133"/>
      <c r="DU251" s="133"/>
      <c r="DV251" s="133"/>
      <c r="DW251" s="133"/>
      <c r="DX251" s="133"/>
      <c r="DY251" s="133"/>
      <c r="DZ251" s="133"/>
      <c r="EA251" s="133"/>
      <c r="EB251" s="133"/>
      <c r="EC251" s="133"/>
      <c r="ED251" s="133"/>
    </row>
    <row r="252" spans="1:134" ht="12.75">
      <c r="A252" s="133"/>
      <c r="B252" s="133"/>
      <c r="C252" s="138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  <c r="AU252" s="133"/>
      <c r="AV252" s="133"/>
      <c r="AW252" s="133"/>
      <c r="AX252" s="133"/>
      <c r="AY252" s="133"/>
      <c r="AZ252" s="133"/>
      <c r="BA252" s="133"/>
      <c r="BB252" s="133"/>
      <c r="BC252" s="133"/>
      <c r="BD252" s="133"/>
      <c r="BE252" s="133"/>
      <c r="BF252" s="133"/>
      <c r="BG252" s="133"/>
      <c r="BH252" s="133"/>
      <c r="BI252" s="133"/>
      <c r="BJ252" s="133"/>
      <c r="BK252" s="133"/>
      <c r="BL252" s="133"/>
      <c r="BM252" s="133"/>
      <c r="BN252" s="133"/>
      <c r="BO252" s="133"/>
      <c r="BP252" s="133"/>
      <c r="BQ252" s="133"/>
      <c r="BR252" s="133"/>
      <c r="BS252" s="133"/>
      <c r="BT252" s="133"/>
      <c r="BU252" s="133"/>
      <c r="BV252" s="133"/>
      <c r="BW252" s="133"/>
      <c r="BX252" s="133"/>
      <c r="BY252" s="133"/>
      <c r="BZ252" s="133"/>
      <c r="CA252" s="133"/>
      <c r="CB252" s="133"/>
      <c r="CC252" s="133"/>
      <c r="CD252" s="133"/>
      <c r="CE252" s="133"/>
      <c r="CF252" s="133"/>
      <c r="CG252" s="133"/>
      <c r="CH252" s="133"/>
      <c r="CI252" s="133"/>
      <c r="CJ252" s="133"/>
      <c r="CK252" s="133"/>
      <c r="CL252" s="133"/>
      <c r="CM252" s="133"/>
      <c r="CN252" s="133"/>
      <c r="CO252" s="133"/>
      <c r="CP252" s="133"/>
      <c r="CQ252" s="133"/>
      <c r="CR252" s="133"/>
      <c r="CS252" s="133"/>
      <c r="CT252" s="133"/>
      <c r="CU252" s="133"/>
      <c r="CV252" s="133"/>
      <c r="CW252" s="133"/>
      <c r="CX252" s="133"/>
      <c r="CY252" s="133"/>
      <c r="CZ252" s="133"/>
      <c r="DA252" s="133"/>
      <c r="DB252" s="133"/>
      <c r="DC252" s="133"/>
      <c r="DD252" s="133"/>
      <c r="DE252" s="133"/>
      <c r="DF252" s="133"/>
      <c r="DG252" s="133"/>
      <c r="DH252" s="133"/>
      <c r="DI252" s="133"/>
      <c r="DJ252" s="133"/>
      <c r="DK252" s="133"/>
      <c r="DL252" s="133"/>
      <c r="DM252" s="133"/>
      <c r="DN252" s="133"/>
      <c r="DO252" s="133"/>
      <c r="DP252" s="133"/>
      <c r="DQ252" s="133"/>
      <c r="DR252" s="133"/>
      <c r="DS252" s="133"/>
      <c r="DT252" s="133"/>
      <c r="DU252" s="133"/>
      <c r="DV252" s="133"/>
      <c r="DW252" s="133"/>
      <c r="DX252" s="133"/>
      <c r="DY252" s="133"/>
      <c r="DZ252" s="133"/>
      <c r="EA252" s="133"/>
      <c r="EB252" s="133"/>
      <c r="EC252" s="133"/>
      <c r="ED252" s="133"/>
    </row>
    <row r="253" spans="1:134" ht="12.75">
      <c r="A253" s="133"/>
      <c r="B253" s="133"/>
      <c r="C253" s="138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  <c r="AU253" s="133"/>
      <c r="AV253" s="133"/>
      <c r="AW253" s="133"/>
      <c r="AX253" s="133"/>
      <c r="AY253" s="133"/>
      <c r="AZ253" s="133"/>
      <c r="BA253" s="133"/>
      <c r="BB253" s="133"/>
      <c r="BC253" s="133"/>
      <c r="BD253" s="133"/>
      <c r="BE253" s="133"/>
      <c r="BF253" s="133"/>
      <c r="BG253" s="133"/>
      <c r="BH253" s="133"/>
      <c r="BI253" s="133"/>
      <c r="BJ253" s="133"/>
      <c r="BK253" s="133"/>
      <c r="BL253" s="133"/>
      <c r="BM253" s="133"/>
      <c r="BN253" s="133"/>
      <c r="BO253" s="133"/>
      <c r="BP253" s="133"/>
      <c r="BQ253" s="133"/>
      <c r="BR253" s="133"/>
      <c r="BS253" s="133"/>
      <c r="BT253" s="133"/>
      <c r="BU253" s="133"/>
      <c r="BV253" s="133"/>
      <c r="BW253" s="133"/>
      <c r="BX253" s="133"/>
      <c r="BY253" s="133"/>
      <c r="BZ253" s="133"/>
      <c r="CA253" s="133"/>
      <c r="CB253" s="133"/>
      <c r="CC253" s="133"/>
      <c r="CD253" s="133"/>
      <c r="CE253" s="133"/>
      <c r="CF253" s="133"/>
      <c r="CG253" s="133"/>
      <c r="CH253" s="133"/>
      <c r="CI253" s="133"/>
      <c r="CJ253" s="133"/>
      <c r="CK253" s="133"/>
      <c r="CL253" s="133"/>
      <c r="CM253" s="133"/>
      <c r="CN253" s="133"/>
      <c r="CO253" s="133"/>
      <c r="CP253" s="133"/>
      <c r="CQ253" s="133"/>
      <c r="CR253" s="133"/>
      <c r="CS253" s="133"/>
      <c r="CT253" s="133"/>
      <c r="CU253" s="133"/>
      <c r="CV253" s="133"/>
      <c r="CW253" s="133"/>
      <c r="CX253" s="133"/>
      <c r="CY253" s="133"/>
      <c r="CZ253" s="133"/>
      <c r="DA253" s="133"/>
      <c r="DB253" s="133"/>
      <c r="DC253" s="133"/>
      <c r="DD253" s="133"/>
      <c r="DE253" s="133"/>
      <c r="DF253" s="133"/>
      <c r="DG253" s="133"/>
      <c r="DH253" s="133"/>
      <c r="DI253" s="133"/>
      <c r="DJ253" s="133"/>
      <c r="DK253" s="133"/>
      <c r="DL253" s="133"/>
      <c r="DM253" s="133"/>
      <c r="DN253" s="133"/>
      <c r="DO253" s="133"/>
      <c r="DP253" s="133"/>
      <c r="DQ253" s="133"/>
      <c r="DR253" s="133"/>
      <c r="DS253" s="133"/>
      <c r="DT253" s="133"/>
      <c r="DU253" s="133"/>
      <c r="DV253" s="133"/>
      <c r="DW253" s="133"/>
      <c r="DX253" s="133"/>
      <c r="DY253" s="133"/>
      <c r="DZ253" s="133"/>
      <c r="EA253" s="133"/>
      <c r="EB253" s="133"/>
      <c r="EC253" s="133"/>
      <c r="ED253" s="133"/>
    </row>
    <row r="254" spans="1:134" ht="12.75">
      <c r="A254" s="133"/>
      <c r="B254" s="133"/>
      <c r="C254" s="138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  <c r="AU254" s="133"/>
      <c r="AV254" s="133"/>
      <c r="AW254" s="133"/>
      <c r="AX254" s="133"/>
      <c r="AY254" s="133"/>
      <c r="AZ254" s="133"/>
      <c r="BA254" s="133"/>
      <c r="BB254" s="133"/>
      <c r="BC254" s="133"/>
      <c r="BD254" s="133"/>
      <c r="BE254" s="133"/>
      <c r="BF254" s="133"/>
      <c r="BG254" s="133"/>
      <c r="BH254" s="133"/>
      <c r="BI254" s="133"/>
      <c r="BJ254" s="133"/>
      <c r="BK254" s="133"/>
      <c r="BL254" s="133"/>
      <c r="BM254" s="133"/>
      <c r="BN254" s="133"/>
      <c r="BO254" s="133"/>
      <c r="BP254" s="133"/>
      <c r="BQ254" s="133"/>
      <c r="BR254" s="133"/>
      <c r="BS254" s="133"/>
      <c r="BT254" s="133"/>
      <c r="BU254" s="133"/>
      <c r="BV254" s="133"/>
      <c r="BW254" s="133"/>
      <c r="BX254" s="133"/>
      <c r="BY254" s="133"/>
      <c r="BZ254" s="133"/>
      <c r="CA254" s="133"/>
      <c r="CB254" s="133"/>
      <c r="CC254" s="133"/>
      <c r="CD254" s="133"/>
      <c r="CE254" s="133"/>
      <c r="CF254" s="133"/>
      <c r="CG254" s="133"/>
      <c r="CH254" s="133"/>
      <c r="CI254" s="133"/>
      <c r="CJ254" s="133"/>
      <c r="CK254" s="133"/>
      <c r="CL254" s="133"/>
      <c r="CM254" s="133"/>
      <c r="CN254" s="133"/>
      <c r="CO254" s="133"/>
      <c r="CP254" s="133"/>
      <c r="CQ254" s="133"/>
      <c r="CR254" s="133"/>
      <c r="CS254" s="133"/>
      <c r="CT254" s="133"/>
      <c r="CU254" s="133"/>
      <c r="CV254" s="133"/>
      <c r="CW254" s="133"/>
      <c r="CX254" s="133"/>
      <c r="CY254" s="133"/>
      <c r="CZ254" s="133"/>
      <c r="DA254" s="133"/>
      <c r="DB254" s="133"/>
      <c r="DC254" s="133"/>
      <c r="DD254" s="133"/>
      <c r="DE254" s="133"/>
      <c r="DF254" s="133"/>
      <c r="DG254" s="133"/>
      <c r="DH254" s="133"/>
      <c r="DI254" s="133"/>
      <c r="DJ254" s="133"/>
      <c r="DK254" s="133"/>
      <c r="DL254" s="133"/>
      <c r="DM254" s="133"/>
      <c r="DN254" s="133"/>
      <c r="DO254" s="133"/>
      <c r="DP254" s="133"/>
      <c r="DQ254" s="133"/>
      <c r="DR254" s="133"/>
      <c r="DS254" s="133"/>
      <c r="DT254" s="133"/>
      <c r="DU254" s="133"/>
      <c r="DV254" s="133"/>
      <c r="DW254" s="133"/>
      <c r="DX254" s="133"/>
      <c r="DY254" s="133"/>
      <c r="DZ254" s="133"/>
      <c r="EA254" s="133"/>
      <c r="EB254" s="133"/>
      <c r="EC254" s="133"/>
      <c r="ED254" s="133"/>
    </row>
    <row r="255" spans="1:134" ht="12.75">
      <c r="A255" s="133"/>
      <c r="B255" s="133"/>
      <c r="C255" s="138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  <c r="AU255" s="133"/>
      <c r="AV255" s="133"/>
      <c r="AW255" s="133"/>
      <c r="AX255" s="133"/>
      <c r="AY255" s="133"/>
      <c r="AZ255" s="133"/>
      <c r="BA255" s="133"/>
      <c r="BB255" s="133"/>
      <c r="BC255" s="133"/>
      <c r="BD255" s="133"/>
      <c r="BE255" s="133"/>
      <c r="BF255" s="133"/>
      <c r="BG255" s="133"/>
      <c r="BH255" s="133"/>
      <c r="BI255" s="133"/>
      <c r="BJ255" s="133"/>
      <c r="BK255" s="133"/>
      <c r="BL255" s="133"/>
      <c r="BM255" s="133"/>
      <c r="BN255" s="133"/>
      <c r="BO255" s="133"/>
      <c r="BP255" s="133"/>
      <c r="BQ255" s="133"/>
      <c r="BR255" s="133"/>
      <c r="BS255" s="133"/>
      <c r="BT255" s="133"/>
      <c r="BU255" s="133"/>
      <c r="BV255" s="133"/>
      <c r="BW255" s="133"/>
      <c r="BX255" s="133"/>
      <c r="BY255" s="133"/>
      <c r="BZ255" s="133"/>
      <c r="CA255" s="133"/>
      <c r="CB255" s="133"/>
      <c r="CC255" s="133"/>
      <c r="CD255" s="133"/>
      <c r="CE255" s="133"/>
      <c r="CF255" s="133"/>
      <c r="CG255" s="133"/>
      <c r="CH255" s="133"/>
      <c r="CI255" s="133"/>
      <c r="CJ255" s="133"/>
      <c r="CK255" s="133"/>
      <c r="CL255" s="133"/>
      <c r="CM255" s="133"/>
      <c r="CN255" s="133"/>
      <c r="CO255" s="133"/>
      <c r="CP255" s="133"/>
      <c r="CQ255" s="133"/>
      <c r="CR255" s="133"/>
      <c r="CS255" s="133"/>
      <c r="CT255" s="133"/>
      <c r="CU255" s="133"/>
      <c r="CV255" s="133"/>
      <c r="CW255" s="133"/>
      <c r="CX255" s="133"/>
      <c r="CY255" s="133"/>
      <c r="CZ255" s="133"/>
      <c r="DA255" s="133"/>
      <c r="DB255" s="133"/>
      <c r="DC255" s="133"/>
      <c r="DD255" s="133"/>
      <c r="DE255" s="133"/>
      <c r="DF255" s="133"/>
      <c r="DG255" s="133"/>
      <c r="DH255" s="133"/>
      <c r="DI255" s="133"/>
      <c r="DJ255" s="133"/>
      <c r="DK255" s="133"/>
      <c r="DL255" s="133"/>
      <c r="DM255" s="133"/>
      <c r="DN255" s="133"/>
      <c r="DO255" s="133"/>
      <c r="DP255" s="133"/>
      <c r="DQ255" s="133"/>
      <c r="DR255" s="133"/>
      <c r="DS255" s="133"/>
      <c r="DT255" s="133"/>
      <c r="DU255" s="133"/>
      <c r="DV255" s="133"/>
      <c r="DW255" s="133"/>
      <c r="DX255" s="133"/>
      <c r="DY255" s="133"/>
      <c r="DZ255" s="133"/>
      <c r="EA255" s="133"/>
      <c r="EB255" s="133"/>
      <c r="EC255" s="133"/>
      <c r="ED255" s="133"/>
    </row>
    <row r="256" spans="1:134" ht="12.75">
      <c r="A256" s="133"/>
      <c r="B256" s="133"/>
      <c r="C256" s="138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  <c r="AU256" s="133"/>
      <c r="AV256" s="133"/>
      <c r="AW256" s="133"/>
      <c r="AX256" s="133"/>
      <c r="AY256" s="133"/>
      <c r="AZ256" s="133"/>
      <c r="BA256" s="133"/>
      <c r="BB256" s="133"/>
      <c r="BC256" s="133"/>
      <c r="BD256" s="133"/>
      <c r="BE256" s="133"/>
      <c r="BF256" s="133"/>
      <c r="BG256" s="133"/>
      <c r="BH256" s="133"/>
      <c r="BI256" s="133"/>
      <c r="BJ256" s="133"/>
      <c r="BK256" s="133"/>
      <c r="BL256" s="133"/>
      <c r="BM256" s="133"/>
      <c r="BN256" s="133"/>
      <c r="BO256" s="133"/>
      <c r="BP256" s="133"/>
      <c r="BQ256" s="133"/>
      <c r="BR256" s="133"/>
      <c r="BS256" s="133"/>
      <c r="BT256" s="133"/>
      <c r="BU256" s="133"/>
      <c r="BV256" s="133"/>
      <c r="BW256" s="133"/>
      <c r="BX256" s="133"/>
      <c r="BY256" s="133"/>
      <c r="BZ256" s="133"/>
      <c r="CA256" s="133"/>
      <c r="CB256" s="133"/>
      <c r="CC256" s="133"/>
      <c r="CD256" s="133"/>
      <c r="CE256" s="133"/>
      <c r="CF256" s="133"/>
      <c r="CG256" s="133"/>
      <c r="CH256" s="133"/>
      <c r="CI256" s="133"/>
      <c r="CJ256" s="133"/>
      <c r="CK256" s="133"/>
      <c r="CL256" s="133"/>
      <c r="CM256" s="133"/>
      <c r="CN256" s="133"/>
      <c r="CO256" s="133"/>
      <c r="CP256" s="133"/>
      <c r="CQ256" s="133"/>
      <c r="CR256" s="133"/>
      <c r="CS256" s="133"/>
      <c r="CT256" s="133"/>
      <c r="CU256" s="133"/>
      <c r="CV256" s="133"/>
      <c r="CW256" s="133"/>
      <c r="CX256" s="133"/>
      <c r="CY256" s="133"/>
      <c r="CZ256" s="133"/>
      <c r="DA256" s="133"/>
      <c r="DB256" s="133"/>
      <c r="DC256" s="133"/>
      <c r="DD256" s="133"/>
      <c r="DE256" s="133"/>
      <c r="DF256" s="133"/>
      <c r="DG256" s="133"/>
      <c r="DH256" s="133"/>
      <c r="DI256" s="133"/>
      <c r="DJ256" s="133"/>
      <c r="DK256" s="133"/>
      <c r="DL256" s="133"/>
      <c r="DM256" s="133"/>
      <c r="DN256" s="133"/>
      <c r="DO256" s="133"/>
      <c r="DP256" s="133"/>
      <c r="DQ256" s="133"/>
      <c r="DR256" s="133"/>
      <c r="DS256" s="133"/>
      <c r="DT256" s="133"/>
      <c r="DU256" s="133"/>
      <c r="DV256" s="133"/>
      <c r="DW256" s="133"/>
      <c r="DX256" s="133"/>
      <c r="DY256" s="133"/>
      <c r="DZ256" s="133"/>
      <c r="EA256" s="133"/>
      <c r="EB256" s="133"/>
      <c r="EC256" s="133"/>
      <c r="ED256" s="133"/>
    </row>
    <row r="257" spans="1:134" ht="12.75">
      <c r="A257" s="133"/>
      <c r="B257" s="133"/>
      <c r="C257" s="138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  <c r="AU257" s="133"/>
      <c r="AV257" s="133"/>
      <c r="AW257" s="133"/>
      <c r="AX257" s="133"/>
      <c r="AY257" s="133"/>
      <c r="AZ257" s="133"/>
      <c r="BA257" s="133"/>
      <c r="BB257" s="133"/>
      <c r="BC257" s="133"/>
      <c r="BD257" s="133"/>
      <c r="BE257" s="133"/>
      <c r="BF257" s="133"/>
      <c r="BG257" s="133"/>
      <c r="BH257" s="133"/>
      <c r="BI257" s="133"/>
      <c r="BJ257" s="133"/>
      <c r="BK257" s="133"/>
      <c r="BL257" s="133"/>
      <c r="BM257" s="133"/>
      <c r="BN257" s="133"/>
      <c r="BO257" s="133"/>
      <c r="BP257" s="133"/>
      <c r="BQ257" s="133"/>
      <c r="BR257" s="133"/>
      <c r="BS257" s="133"/>
      <c r="BT257" s="133"/>
      <c r="BU257" s="133"/>
      <c r="BV257" s="133"/>
      <c r="BW257" s="133"/>
      <c r="BX257" s="133"/>
      <c r="BY257" s="133"/>
      <c r="BZ257" s="133"/>
      <c r="CA257" s="133"/>
      <c r="CB257" s="133"/>
      <c r="CC257" s="133"/>
      <c r="CD257" s="133"/>
      <c r="CE257" s="133"/>
      <c r="CF257" s="133"/>
      <c r="CG257" s="133"/>
      <c r="CH257" s="133"/>
      <c r="CI257" s="133"/>
      <c r="CJ257" s="133"/>
      <c r="CK257" s="133"/>
      <c r="CL257" s="133"/>
      <c r="CM257" s="133"/>
      <c r="CN257" s="133"/>
      <c r="CO257" s="133"/>
      <c r="CP257" s="133"/>
      <c r="CQ257" s="133"/>
      <c r="CR257" s="133"/>
      <c r="CS257" s="133"/>
      <c r="CT257" s="133"/>
      <c r="CU257" s="133"/>
      <c r="CV257" s="133"/>
      <c r="CW257" s="133"/>
      <c r="CX257" s="133"/>
      <c r="CY257" s="133"/>
      <c r="CZ257" s="133"/>
      <c r="DA257" s="133"/>
      <c r="DB257" s="133"/>
      <c r="DC257" s="133"/>
      <c r="DD257" s="133"/>
      <c r="DE257" s="133"/>
      <c r="DF257" s="133"/>
      <c r="DG257" s="133"/>
      <c r="DH257" s="133"/>
      <c r="DI257" s="133"/>
      <c r="DJ257" s="133"/>
      <c r="DK257" s="133"/>
      <c r="DL257" s="133"/>
      <c r="DM257" s="133"/>
      <c r="DN257" s="133"/>
      <c r="DO257" s="133"/>
      <c r="DP257" s="133"/>
      <c r="DQ257" s="133"/>
      <c r="DR257" s="133"/>
      <c r="DS257" s="133"/>
      <c r="DT257" s="133"/>
      <c r="DU257" s="133"/>
      <c r="DV257" s="133"/>
      <c r="DW257" s="133"/>
      <c r="DX257" s="133"/>
      <c r="DY257" s="133"/>
      <c r="DZ257" s="133"/>
      <c r="EA257" s="133"/>
      <c r="EB257" s="133"/>
      <c r="EC257" s="133"/>
      <c r="ED257" s="133"/>
    </row>
    <row r="258" spans="1:134" ht="12.75">
      <c r="A258" s="133"/>
      <c r="B258" s="133"/>
      <c r="C258" s="138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  <c r="AU258" s="133"/>
      <c r="AV258" s="133"/>
      <c r="AW258" s="133"/>
      <c r="AX258" s="133"/>
      <c r="AY258" s="133"/>
      <c r="AZ258" s="133"/>
      <c r="BA258" s="133"/>
      <c r="BB258" s="133"/>
      <c r="BC258" s="133"/>
      <c r="BD258" s="133"/>
      <c r="BE258" s="133"/>
      <c r="BF258" s="133"/>
      <c r="BG258" s="133"/>
      <c r="BH258" s="133"/>
      <c r="BI258" s="133"/>
      <c r="BJ258" s="133"/>
      <c r="BK258" s="133"/>
      <c r="BL258" s="133"/>
      <c r="BM258" s="133"/>
      <c r="BN258" s="133"/>
      <c r="BO258" s="133"/>
      <c r="BP258" s="133"/>
      <c r="BQ258" s="133"/>
      <c r="BR258" s="133"/>
      <c r="BS258" s="133"/>
      <c r="BT258" s="133"/>
      <c r="BU258" s="133"/>
      <c r="BV258" s="133"/>
      <c r="BW258" s="133"/>
      <c r="BX258" s="133"/>
      <c r="BY258" s="133"/>
      <c r="BZ258" s="133"/>
      <c r="CA258" s="133"/>
      <c r="CB258" s="133"/>
      <c r="CC258" s="133"/>
      <c r="CD258" s="133"/>
      <c r="CE258" s="133"/>
      <c r="CF258" s="133"/>
      <c r="CG258" s="133"/>
      <c r="CH258" s="133"/>
      <c r="CI258" s="133"/>
      <c r="CJ258" s="133"/>
      <c r="CK258" s="133"/>
      <c r="CL258" s="133"/>
      <c r="CM258" s="133"/>
      <c r="CN258" s="133"/>
      <c r="CO258" s="133"/>
      <c r="CP258" s="133"/>
      <c r="CQ258" s="133"/>
      <c r="CR258" s="133"/>
      <c r="CS258" s="133"/>
      <c r="CT258" s="133"/>
      <c r="CU258" s="133"/>
      <c r="CV258" s="133"/>
      <c r="CW258" s="133"/>
      <c r="CX258" s="133"/>
      <c r="CY258" s="133"/>
      <c r="CZ258" s="133"/>
      <c r="DA258" s="133"/>
      <c r="DB258" s="133"/>
      <c r="DC258" s="133"/>
      <c r="DD258" s="133"/>
      <c r="DE258" s="133"/>
      <c r="DF258" s="133"/>
      <c r="DG258" s="133"/>
      <c r="DH258" s="133"/>
      <c r="DI258" s="133"/>
      <c r="DJ258" s="133"/>
      <c r="DK258" s="133"/>
      <c r="DL258" s="133"/>
      <c r="DM258" s="133"/>
      <c r="DN258" s="133"/>
      <c r="DO258" s="133"/>
      <c r="DP258" s="133"/>
      <c r="DQ258" s="133"/>
      <c r="DR258" s="133"/>
      <c r="DS258" s="133"/>
      <c r="DT258" s="133"/>
      <c r="DU258" s="133"/>
      <c r="DV258" s="133"/>
      <c r="DW258" s="133"/>
      <c r="DX258" s="133"/>
      <c r="DY258" s="133"/>
      <c r="DZ258" s="133"/>
      <c r="EA258" s="133"/>
      <c r="EB258" s="133"/>
      <c r="EC258" s="133"/>
      <c r="ED258" s="133"/>
    </row>
    <row r="259" spans="1:134" ht="12.75">
      <c r="A259" s="133"/>
      <c r="B259" s="133"/>
      <c r="C259" s="138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3"/>
      <c r="CQ259" s="133"/>
      <c r="CR259" s="133"/>
      <c r="CS259" s="133"/>
      <c r="CT259" s="133"/>
      <c r="CU259" s="133"/>
      <c r="CV259" s="133"/>
      <c r="CW259" s="133"/>
      <c r="CX259" s="133"/>
      <c r="CY259" s="133"/>
      <c r="CZ259" s="133"/>
      <c r="DA259" s="133"/>
      <c r="DB259" s="133"/>
      <c r="DC259" s="133"/>
      <c r="DD259" s="133"/>
      <c r="DE259" s="133"/>
      <c r="DF259" s="133"/>
      <c r="DG259" s="133"/>
      <c r="DH259" s="133"/>
      <c r="DI259" s="133"/>
      <c r="DJ259" s="133"/>
      <c r="DK259" s="133"/>
      <c r="DL259" s="133"/>
      <c r="DM259" s="133"/>
      <c r="DN259" s="133"/>
      <c r="DO259" s="133"/>
      <c r="DP259" s="133"/>
      <c r="DQ259" s="133"/>
      <c r="DR259" s="133"/>
      <c r="DS259" s="133"/>
      <c r="DT259" s="133"/>
      <c r="DU259" s="133"/>
      <c r="DV259" s="133"/>
      <c r="DW259" s="133"/>
      <c r="DX259" s="133"/>
      <c r="DY259" s="133"/>
      <c r="DZ259" s="133"/>
      <c r="EA259" s="133"/>
      <c r="EB259" s="133"/>
      <c r="EC259" s="133"/>
      <c r="ED259" s="133"/>
    </row>
    <row r="260" spans="1:134" ht="12.75">
      <c r="A260" s="133"/>
      <c r="B260" s="133"/>
      <c r="C260" s="138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  <c r="AU260" s="133"/>
      <c r="AV260" s="133"/>
      <c r="AW260" s="133"/>
      <c r="AX260" s="133"/>
      <c r="AY260" s="133"/>
      <c r="AZ260" s="133"/>
      <c r="BA260" s="133"/>
      <c r="BB260" s="133"/>
      <c r="BC260" s="133"/>
      <c r="BD260" s="133"/>
      <c r="BE260" s="133"/>
      <c r="BF260" s="133"/>
      <c r="BG260" s="133"/>
      <c r="BH260" s="133"/>
      <c r="BI260" s="133"/>
      <c r="BJ260" s="133"/>
      <c r="BK260" s="133"/>
      <c r="BL260" s="133"/>
      <c r="BM260" s="133"/>
      <c r="BN260" s="133"/>
      <c r="BO260" s="133"/>
      <c r="BP260" s="133"/>
      <c r="BQ260" s="133"/>
      <c r="BR260" s="133"/>
      <c r="BS260" s="133"/>
      <c r="BT260" s="133"/>
      <c r="BU260" s="133"/>
      <c r="BV260" s="133"/>
      <c r="BW260" s="133"/>
      <c r="BX260" s="133"/>
      <c r="BY260" s="133"/>
      <c r="BZ260" s="133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3"/>
      <c r="CO260" s="133"/>
      <c r="CP260" s="133"/>
      <c r="CQ260" s="133"/>
      <c r="CR260" s="133"/>
      <c r="CS260" s="133"/>
      <c r="CT260" s="133"/>
      <c r="CU260" s="133"/>
      <c r="CV260" s="133"/>
      <c r="CW260" s="133"/>
      <c r="CX260" s="133"/>
      <c r="CY260" s="133"/>
      <c r="CZ260" s="133"/>
      <c r="DA260" s="133"/>
      <c r="DB260" s="133"/>
      <c r="DC260" s="133"/>
      <c r="DD260" s="133"/>
      <c r="DE260" s="133"/>
      <c r="DF260" s="133"/>
      <c r="DG260" s="133"/>
      <c r="DH260" s="133"/>
      <c r="DI260" s="133"/>
      <c r="DJ260" s="133"/>
      <c r="DK260" s="133"/>
      <c r="DL260" s="133"/>
      <c r="DM260" s="133"/>
      <c r="DN260" s="133"/>
      <c r="DO260" s="133"/>
      <c r="DP260" s="133"/>
      <c r="DQ260" s="133"/>
      <c r="DR260" s="133"/>
      <c r="DS260" s="133"/>
      <c r="DT260" s="133"/>
      <c r="DU260" s="133"/>
      <c r="DV260" s="133"/>
      <c r="DW260" s="133"/>
      <c r="DX260" s="133"/>
      <c r="DY260" s="133"/>
      <c r="DZ260" s="133"/>
      <c r="EA260" s="133"/>
      <c r="EB260" s="133"/>
      <c r="EC260" s="133"/>
      <c r="ED260" s="133"/>
    </row>
    <row r="261" spans="1:134" ht="12.75">
      <c r="A261" s="133"/>
      <c r="B261" s="133"/>
      <c r="C261" s="138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  <c r="AU261" s="133"/>
      <c r="AV261" s="133"/>
      <c r="AW261" s="133"/>
      <c r="AX261" s="133"/>
      <c r="AY261" s="133"/>
      <c r="AZ261" s="133"/>
      <c r="BA261" s="133"/>
      <c r="BB261" s="133"/>
      <c r="BC261" s="133"/>
      <c r="BD261" s="133"/>
      <c r="BE261" s="133"/>
      <c r="BF261" s="133"/>
      <c r="BG261" s="133"/>
      <c r="BH261" s="133"/>
      <c r="BI261" s="133"/>
      <c r="BJ261" s="133"/>
      <c r="BK261" s="133"/>
      <c r="BL261" s="133"/>
      <c r="BM261" s="133"/>
      <c r="BN261" s="133"/>
      <c r="BO261" s="133"/>
      <c r="BP261" s="133"/>
      <c r="BQ261" s="133"/>
      <c r="BR261" s="133"/>
      <c r="BS261" s="133"/>
      <c r="BT261" s="133"/>
      <c r="BU261" s="133"/>
      <c r="BV261" s="133"/>
      <c r="BW261" s="133"/>
      <c r="BX261" s="133"/>
      <c r="BY261" s="133"/>
      <c r="BZ261" s="133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3"/>
      <c r="CO261" s="133"/>
      <c r="CP261" s="133"/>
      <c r="CQ261" s="133"/>
      <c r="CR261" s="133"/>
      <c r="CS261" s="133"/>
      <c r="CT261" s="133"/>
      <c r="CU261" s="133"/>
      <c r="CV261" s="133"/>
      <c r="CW261" s="133"/>
      <c r="CX261" s="133"/>
      <c r="CY261" s="133"/>
      <c r="CZ261" s="133"/>
      <c r="DA261" s="133"/>
      <c r="DB261" s="133"/>
      <c r="DC261" s="133"/>
      <c r="DD261" s="133"/>
      <c r="DE261" s="133"/>
      <c r="DF261" s="133"/>
      <c r="DG261" s="133"/>
      <c r="DH261" s="133"/>
      <c r="DI261" s="133"/>
      <c r="DJ261" s="133"/>
      <c r="DK261" s="133"/>
      <c r="DL261" s="133"/>
      <c r="DM261" s="133"/>
      <c r="DN261" s="133"/>
      <c r="DO261" s="133"/>
      <c r="DP261" s="133"/>
      <c r="DQ261" s="133"/>
      <c r="DR261" s="133"/>
      <c r="DS261" s="133"/>
      <c r="DT261" s="133"/>
      <c r="DU261" s="133"/>
      <c r="DV261" s="133"/>
      <c r="DW261" s="133"/>
      <c r="DX261" s="133"/>
      <c r="DY261" s="133"/>
      <c r="DZ261" s="133"/>
      <c r="EA261" s="133"/>
      <c r="EB261" s="133"/>
      <c r="EC261" s="133"/>
      <c r="ED261" s="133"/>
    </row>
    <row r="262" spans="1:134" ht="12.75">
      <c r="A262" s="133"/>
      <c r="B262" s="133"/>
      <c r="C262" s="138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133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3"/>
      <c r="CO262" s="133"/>
      <c r="CP262" s="133"/>
      <c r="CQ262" s="133"/>
      <c r="CR262" s="133"/>
      <c r="CS262" s="133"/>
      <c r="CT262" s="133"/>
      <c r="CU262" s="133"/>
      <c r="CV262" s="133"/>
      <c r="CW262" s="133"/>
      <c r="CX262" s="133"/>
      <c r="CY262" s="133"/>
      <c r="CZ262" s="133"/>
      <c r="DA262" s="133"/>
      <c r="DB262" s="133"/>
      <c r="DC262" s="133"/>
      <c r="DD262" s="133"/>
      <c r="DE262" s="133"/>
      <c r="DF262" s="133"/>
      <c r="DG262" s="133"/>
      <c r="DH262" s="133"/>
      <c r="DI262" s="133"/>
      <c r="DJ262" s="133"/>
      <c r="DK262" s="133"/>
      <c r="DL262" s="133"/>
      <c r="DM262" s="133"/>
      <c r="DN262" s="133"/>
      <c r="DO262" s="133"/>
      <c r="DP262" s="133"/>
      <c r="DQ262" s="133"/>
      <c r="DR262" s="133"/>
      <c r="DS262" s="133"/>
      <c r="DT262" s="133"/>
      <c r="DU262" s="133"/>
      <c r="DV262" s="133"/>
      <c r="DW262" s="133"/>
      <c r="DX262" s="133"/>
      <c r="DY262" s="133"/>
      <c r="DZ262" s="133"/>
      <c r="EA262" s="133"/>
      <c r="EB262" s="133"/>
      <c r="EC262" s="133"/>
      <c r="ED262" s="133"/>
    </row>
    <row r="263" spans="1:134" ht="12.75">
      <c r="A263" s="133"/>
      <c r="B263" s="133"/>
      <c r="C263" s="138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3"/>
      <c r="BD263" s="133"/>
      <c r="BE263" s="133"/>
      <c r="BF263" s="133"/>
      <c r="BG263" s="133"/>
      <c r="BH263" s="133"/>
      <c r="BI263" s="133"/>
      <c r="BJ263" s="133"/>
      <c r="BK263" s="133"/>
      <c r="BL263" s="133"/>
      <c r="BM263" s="133"/>
      <c r="BN263" s="133"/>
      <c r="BO263" s="133"/>
      <c r="BP263" s="133"/>
      <c r="BQ263" s="133"/>
      <c r="BR263" s="133"/>
      <c r="BS263" s="133"/>
      <c r="BT263" s="133"/>
      <c r="BU263" s="133"/>
      <c r="BV263" s="133"/>
      <c r="BW263" s="133"/>
      <c r="BX263" s="133"/>
      <c r="BY263" s="133"/>
      <c r="BZ263" s="133"/>
      <c r="CA263" s="133"/>
      <c r="CB263" s="133"/>
      <c r="CC263" s="133"/>
      <c r="CD263" s="133"/>
      <c r="CE263" s="133"/>
      <c r="CF263" s="133"/>
      <c r="CG263" s="133"/>
      <c r="CH263" s="133"/>
      <c r="CI263" s="133"/>
      <c r="CJ263" s="133"/>
      <c r="CK263" s="133"/>
      <c r="CL263" s="133"/>
      <c r="CM263" s="133"/>
      <c r="CN263" s="133"/>
      <c r="CO263" s="133"/>
      <c r="CP263" s="133"/>
      <c r="CQ263" s="133"/>
      <c r="CR263" s="133"/>
      <c r="CS263" s="133"/>
      <c r="CT263" s="133"/>
      <c r="CU263" s="133"/>
      <c r="CV263" s="133"/>
      <c r="CW263" s="133"/>
      <c r="CX263" s="133"/>
      <c r="CY263" s="133"/>
      <c r="CZ263" s="133"/>
      <c r="DA263" s="133"/>
      <c r="DB263" s="133"/>
      <c r="DC263" s="133"/>
      <c r="DD263" s="133"/>
      <c r="DE263" s="133"/>
      <c r="DF263" s="133"/>
      <c r="DG263" s="133"/>
      <c r="DH263" s="133"/>
      <c r="DI263" s="133"/>
      <c r="DJ263" s="133"/>
      <c r="DK263" s="133"/>
      <c r="DL263" s="133"/>
      <c r="DM263" s="133"/>
      <c r="DN263" s="133"/>
      <c r="DO263" s="133"/>
      <c r="DP263" s="133"/>
      <c r="DQ263" s="133"/>
      <c r="DR263" s="133"/>
      <c r="DS263" s="133"/>
      <c r="DT263" s="133"/>
      <c r="DU263" s="133"/>
      <c r="DV263" s="133"/>
      <c r="DW263" s="133"/>
      <c r="DX263" s="133"/>
      <c r="DY263" s="133"/>
      <c r="DZ263" s="133"/>
      <c r="EA263" s="133"/>
      <c r="EB263" s="133"/>
      <c r="EC263" s="133"/>
      <c r="ED263" s="133"/>
    </row>
    <row r="264" spans="1:134" ht="12.75">
      <c r="A264" s="133"/>
      <c r="B264" s="133"/>
      <c r="C264" s="138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3"/>
      <c r="BD264" s="133"/>
      <c r="BE264" s="133"/>
      <c r="BF264" s="133"/>
      <c r="BG264" s="133"/>
      <c r="BH264" s="133"/>
      <c r="BI264" s="133"/>
      <c r="BJ264" s="133"/>
      <c r="BK264" s="133"/>
      <c r="BL264" s="133"/>
      <c r="BM264" s="133"/>
      <c r="BN264" s="133"/>
      <c r="BO264" s="133"/>
      <c r="BP264" s="133"/>
      <c r="BQ264" s="133"/>
      <c r="BR264" s="133"/>
      <c r="BS264" s="133"/>
      <c r="BT264" s="133"/>
      <c r="BU264" s="133"/>
      <c r="BV264" s="133"/>
      <c r="BW264" s="133"/>
      <c r="BX264" s="133"/>
      <c r="BY264" s="133"/>
      <c r="BZ264" s="133"/>
      <c r="CA264" s="133"/>
      <c r="CB264" s="133"/>
      <c r="CC264" s="133"/>
      <c r="CD264" s="133"/>
      <c r="CE264" s="133"/>
      <c r="CF264" s="133"/>
      <c r="CG264" s="133"/>
      <c r="CH264" s="133"/>
      <c r="CI264" s="133"/>
      <c r="CJ264" s="133"/>
      <c r="CK264" s="133"/>
      <c r="CL264" s="133"/>
      <c r="CM264" s="133"/>
      <c r="CN264" s="133"/>
      <c r="CO264" s="133"/>
      <c r="CP264" s="133"/>
      <c r="CQ264" s="133"/>
      <c r="CR264" s="133"/>
      <c r="CS264" s="133"/>
      <c r="CT264" s="133"/>
      <c r="CU264" s="133"/>
      <c r="CV264" s="133"/>
      <c r="CW264" s="133"/>
      <c r="CX264" s="133"/>
      <c r="CY264" s="133"/>
      <c r="CZ264" s="133"/>
      <c r="DA264" s="133"/>
      <c r="DB264" s="133"/>
      <c r="DC264" s="133"/>
      <c r="DD264" s="133"/>
      <c r="DE264" s="133"/>
      <c r="DF264" s="133"/>
      <c r="DG264" s="133"/>
      <c r="DH264" s="133"/>
      <c r="DI264" s="133"/>
      <c r="DJ264" s="133"/>
      <c r="DK264" s="133"/>
      <c r="DL264" s="133"/>
      <c r="DM264" s="133"/>
      <c r="DN264" s="133"/>
      <c r="DO264" s="133"/>
      <c r="DP264" s="133"/>
      <c r="DQ264" s="133"/>
      <c r="DR264" s="133"/>
      <c r="DS264" s="133"/>
      <c r="DT264" s="133"/>
      <c r="DU264" s="133"/>
      <c r="DV264" s="133"/>
      <c r="DW264" s="133"/>
      <c r="DX264" s="133"/>
      <c r="DY264" s="133"/>
      <c r="DZ264" s="133"/>
      <c r="EA264" s="133"/>
      <c r="EB264" s="133"/>
      <c r="EC264" s="133"/>
      <c r="ED264" s="133"/>
    </row>
    <row r="265" spans="1:134" ht="12.75">
      <c r="A265" s="133"/>
      <c r="B265" s="133"/>
      <c r="C265" s="138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3"/>
      <c r="BE265" s="133"/>
      <c r="BF265" s="133"/>
      <c r="BG265" s="133"/>
      <c r="BH265" s="133"/>
      <c r="BI265" s="133"/>
      <c r="BJ265" s="133"/>
      <c r="BK265" s="133"/>
      <c r="BL265" s="133"/>
      <c r="BM265" s="133"/>
      <c r="BN265" s="133"/>
      <c r="BO265" s="133"/>
      <c r="BP265" s="133"/>
      <c r="BQ265" s="133"/>
      <c r="BR265" s="133"/>
      <c r="BS265" s="133"/>
      <c r="BT265" s="133"/>
      <c r="BU265" s="133"/>
      <c r="BV265" s="133"/>
      <c r="BW265" s="133"/>
      <c r="BX265" s="133"/>
      <c r="BY265" s="133"/>
      <c r="BZ265" s="133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3"/>
      <c r="CO265" s="133"/>
      <c r="CP265" s="133"/>
      <c r="CQ265" s="133"/>
      <c r="CR265" s="133"/>
      <c r="CS265" s="133"/>
      <c r="CT265" s="133"/>
      <c r="CU265" s="133"/>
      <c r="CV265" s="133"/>
      <c r="CW265" s="133"/>
      <c r="CX265" s="133"/>
      <c r="CY265" s="133"/>
      <c r="CZ265" s="133"/>
      <c r="DA265" s="133"/>
      <c r="DB265" s="133"/>
      <c r="DC265" s="133"/>
      <c r="DD265" s="133"/>
      <c r="DE265" s="133"/>
      <c r="DF265" s="133"/>
      <c r="DG265" s="133"/>
      <c r="DH265" s="133"/>
      <c r="DI265" s="133"/>
      <c r="DJ265" s="133"/>
      <c r="DK265" s="133"/>
      <c r="DL265" s="133"/>
      <c r="DM265" s="133"/>
      <c r="DN265" s="133"/>
      <c r="DO265" s="133"/>
      <c r="DP265" s="133"/>
      <c r="DQ265" s="133"/>
      <c r="DR265" s="133"/>
      <c r="DS265" s="133"/>
      <c r="DT265" s="133"/>
      <c r="DU265" s="133"/>
      <c r="DV265" s="133"/>
      <c r="DW265" s="133"/>
      <c r="DX265" s="133"/>
      <c r="DY265" s="133"/>
      <c r="DZ265" s="133"/>
      <c r="EA265" s="133"/>
      <c r="EB265" s="133"/>
      <c r="EC265" s="133"/>
      <c r="ED265" s="133"/>
    </row>
    <row r="266" spans="1:134" ht="12.75">
      <c r="A266" s="133"/>
      <c r="B266" s="133"/>
      <c r="C266" s="138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133"/>
      <c r="DB266" s="133"/>
      <c r="DC266" s="133"/>
      <c r="DD266" s="133"/>
      <c r="DE266" s="133"/>
      <c r="DF266" s="133"/>
      <c r="DG266" s="133"/>
      <c r="DH266" s="133"/>
      <c r="DI266" s="133"/>
      <c r="DJ266" s="133"/>
      <c r="DK266" s="133"/>
      <c r="DL266" s="133"/>
      <c r="DM266" s="133"/>
      <c r="DN266" s="133"/>
      <c r="DO266" s="133"/>
      <c r="DP266" s="133"/>
      <c r="DQ266" s="133"/>
      <c r="DR266" s="133"/>
      <c r="DS266" s="133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133"/>
    </row>
    <row r="267" spans="1:134" ht="12.75">
      <c r="A267" s="133"/>
      <c r="B267" s="133"/>
      <c r="C267" s="138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3"/>
      <c r="DX267" s="133"/>
      <c r="DY267" s="133"/>
      <c r="DZ267" s="133"/>
      <c r="EA267" s="133"/>
      <c r="EB267" s="133"/>
      <c r="EC267" s="133"/>
      <c r="ED267" s="133"/>
    </row>
    <row r="268" spans="1:134" ht="12.75">
      <c r="A268" s="133"/>
      <c r="B268" s="133"/>
      <c r="C268" s="138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3"/>
      <c r="BA268" s="133"/>
      <c r="BB268" s="133"/>
      <c r="BC268" s="133"/>
      <c r="BD268" s="133"/>
      <c r="BE268" s="133"/>
      <c r="BF268" s="133"/>
      <c r="BG268" s="133"/>
      <c r="BH268" s="133"/>
      <c r="BI268" s="133"/>
      <c r="BJ268" s="133"/>
      <c r="BK268" s="133"/>
      <c r="BL268" s="133"/>
      <c r="BM268" s="133"/>
      <c r="BN268" s="133"/>
      <c r="BO268" s="133"/>
      <c r="BP268" s="133"/>
      <c r="BQ268" s="133"/>
      <c r="BR268" s="133"/>
      <c r="BS268" s="133"/>
      <c r="BT268" s="133"/>
      <c r="BU268" s="133"/>
      <c r="BV268" s="133"/>
      <c r="BW268" s="133"/>
      <c r="BX268" s="133"/>
      <c r="BY268" s="133"/>
      <c r="BZ268" s="133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3"/>
      <c r="DE268" s="133"/>
      <c r="DF268" s="133"/>
      <c r="DG268" s="133"/>
      <c r="DH268" s="133"/>
      <c r="DI268" s="133"/>
      <c r="DJ268" s="133"/>
      <c r="DK268" s="133"/>
      <c r="DL268" s="133"/>
      <c r="DM268" s="133"/>
      <c r="DN268" s="133"/>
      <c r="DO268" s="133"/>
      <c r="DP268" s="133"/>
      <c r="DQ268" s="133"/>
      <c r="DR268" s="133"/>
      <c r="DS268" s="133"/>
      <c r="DT268" s="133"/>
      <c r="DU268" s="133"/>
      <c r="DV268" s="133"/>
      <c r="DW268" s="133"/>
      <c r="DX268" s="133"/>
      <c r="DY268" s="133"/>
      <c r="DZ268" s="133"/>
      <c r="EA268" s="133"/>
      <c r="EB268" s="133"/>
      <c r="EC268" s="133"/>
      <c r="ED268" s="133"/>
    </row>
    <row r="269" spans="1:134" ht="12.75">
      <c r="A269" s="133"/>
      <c r="B269" s="133"/>
      <c r="C269" s="138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  <c r="AU269" s="133"/>
      <c r="AV269" s="133"/>
      <c r="AW269" s="133"/>
      <c r="AX269" s="133"/>
      <c r="AY269" s="133"/>
      <c r="AZ269" s="133"/>
      <c r="BA269" s="133"/>
      <c r="BB269" s="133"/>
      <c r="BC269" s="133"/>
      <c r="BD269" s="133"/>
      <c r="BE269" s="133"/>
      <c r="BF269" s="133"/>
      <c r="BG269" s="133"/>
      <c r="BH269" s="133"/>
      <c r="BI269" s="133"/>
      <c r="BJ269" s="133"/>
      <c r="BK269" s="133"/>
      <c r="BL269" s="133"/>
      <c r="BM269" s="133"/>
      <c r="BN269" s="133"/>
      <c r="BO269" s="133"/>
      <c r="BP269" s="133"/>
      <c r="BQ269" s="133"/>
      <c r="BR269" s="133"/>
      <c r="BS269" s="133"/>
      <c r="BT269" s="133"/>
      <c r="BU269" s="133"/>
      <c r="BV269" s="133"/>
      <c r="BW269" s="133"/>
      <c r="BX269" s="133"/>
      <c r="BY269" s="133"/>
      <c r="BZ269" s="133"/>
      <c r="CA269" s="133"/>
      <c r="CB269" s="133"/>
      <c r="CC269" s="133"/>
      <c r="CD269" s="133"/>
      <c r="CE269" s="133"/>
      <c r="CF269" s="133"/>
      <c r="CG269" s="133"/>
      <c r="CH269" s="133"/>
      <c r="CI269" s="133"/>
      <c r="CJ269" s="133"/>
      <c r="CK269" s="133"/>
      <c r="CL269" s="133"/>
      <c r="CM269" s="133"/>
      <c r="CN269" s="133"/>
      <c r="CO269" s="133"/>
      <c r="CP269" s="133"/>
      <c r="CQ269" s="133"/>
      <c r="CR269" s="133"/>
      <c r="CS269" s="133"/>
      <c r="CT269" s="133"/>
      <c r="CU269" s="133"/>
      <c r="CV269" s="133"/>
      <c r="CW269" s="133"/>
      <c r="CX269" s="133"/>
      <c r="CY269" s="133"/>
      <c r="CZ269" s="133"/>
      <c r="DA269" s="133"/>
      <c r="DB269" s="133"/>
      <c r="DC269" s="133"/>
      <c r="DD269" s="133"/>
      <c r="DE269" s="133"/>
      <c r="DF269" s="133"/>
      <c r="DG269" s="133"/>
      <c r="DH269" s="133"/>
      <c r="DI269" s="133"/>
      <c r="DJ269" s="133"/>
      <c r="DK269" s="133"/>
      <c r="DL269" s="133"/>
      <c r="DM269" s="133"/>
      <c r="DN269" s="133"/>
      <c r="DO269" s="133"/>
      <c r="DP269" s="133"/>
      <c r="DQ269" s="133"/>
      <c r="DR269" s="133"/>
      <c r="DS269" s="133"/>
      <c r="DT269" s="133"/>
      <c r="DU269" s="133"/>
      <c r="DV269" s="133"/>
      <c r="DW269" s="133"/>
      <c r="DX269" s="133"/>
      <c r="DY269" s="133"/>
      <c r="DZ269" s="133"/>
      <c r="EA269" s="133"/>
      <c r="EB269" s="133"/>
      <c r="EC269" s="133"/>
      <c r="ED269" s="133"/>
    </row>
    <row r="270" spans="1:134" ht="12.75">
      <c r="A270" s="133"/>
      <c r="B270" s="133"/>
      <c r="C270" s="138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3"/>
      <c r="BA270" s="133"/>
      <c r="BB270" s="133"/>
      <c r="BC270" s="133"/>
      <c r="BD270" s="133"/>
      <c r="BE270" s="133"/>
      <c r="BF270" s="133"/>
      <c r="BG270" s="133"/>
      <c r="BH270" s="133"/>
      <c r="BI270" s="133"/>
      <c r="BJ270" s="133"/>
      <c r="BK270" s="133"/>
      <c r="BL270" s="133"/>
      <c r="BM270" s="133"/>
      <c r="BN270" s="133"/>
      <c r="BO270" s="133"/>
      <c r="BP270" s="133"/>
      <c r="BQ270" s="133"/>
      <c r="BR270" s="133"/>
      <c r="BS270" s="133"/>
      <c r="BT270" s="133"/>
      <c r="BU270" s="133"/>
      <c r="BV270" s="133"/>
      <c r="BW270" s="133"/>
      <c r="BX270" s="133"/>
      <c r="BY270" s="133"/>
      <c r="BZ270" s="133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3"/>
      <c r="CO270" s="133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3"/>
      <c r="DE270" s="133"/>
      <c r="DF270" s="133"/>
      <c r="DG270" s="133"/>
      <c r="DH270" s="133"/>
      <c r="DI270" s="133"/>
      <c r="DJ270" s="133"/>
      <c r="DK270" s="133"/>
      <c r="DL270" s="133"/>
      <c r="DM270" s="133"/>
      <c r="DN270" s="133"/>
      <c r="DO270" s="133"/>
      <c r="DP270" s="133"/>
      <c r="DQ270" s="133"/>
      <c r="DR270" s="133"/>
      <c r="DS270" s="133"/>
      <c r="DT270" s="133"/>
      <c r="DU270" s="133"/>
      <c r="DV270" s="133"/>
      <c r="DW270" s="133"/>
      <c r="DX270" s="133"/>
      <c r="DY270" s="133"/>
      <c r="DZ270" s="133"/>
      <c r="EA270" s="133"/>
      <c r="EB270" s="133"/>
      <c r="EC270" s="133"/>
      <c r="ED270" s="133"/>
    </row>
    <row r="271" spans="1:134" ht="12.75">
      <c r="A271" s="133"/>
      <c r="B271" s="133"/>
      <c r="C271" s="138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3"/>
      <c r="BA271" s="133"/>
      <c r="BB271" s="133"/>
      <c r="BC271" s="133"/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3"/>
      <c r="BN271" s="133"/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3"/>
      <c r="CC271" s="133"/>
      <c r="CD271" s="133"/>
      <c r="CE271" s="133"/>
      <c r="CF271" s="133"/>
      <c r="CG271" s="133"/>
      <c r="CH271" s="133"/>
      <c r="CI271" s="133"/>
      <c r="CJ271" s="133"/>
      <c r="CK271" s="133"/>
      <c r="CL271" s="133"/>
      <c r="CM271" s="133"/>
      <c r="CN271" s="133"/>
      <c r="CO271" s="133"/>
      <c r="CP271" s="133"/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3"/>
      <c r="DF271" s="133"/>
      <c r="DG271" s="133"/>
      <c r="DH271" s="133"/>
      <c r="DI271" s="133"/>
      <c r="DJ271" s="133"/>
      <c r="DK271" s="133"/>
      <c r="DL271" s="133"/>
      <c r="DM271" s="133"/>
      <c r="DN271" s="133"/>
      <c r="DO271" s="133"/>
      <c r="DP271" s="133"/>
      <c r="DQ271" s="133"/>
      <c r="DR271" s="133"/>
      <c r="DS271" s="133"/>
      <c r="DT271" s="133"/>
      <c r="DU271" s="133"/>
      <c r="DV271" s="133"/>
      <c r="DW271" s="133"/>
      <c r="DX271" s="133"/>
      <c r="DY271" s="133"/>
      <c r="DZ271" s="133"/>
      <c r="EA271" s="133"/>
      <c r="EB271" s="133"/>
      <c r="EC271" s="133"/>
      <c r="ED271" s="133"/>
    </row>
    <row r="272" spans="1:134" ht="12.75">
      <c r="A272" s="133"/>
      <c r="B272" s="133"/>
      <c r="C272" s="138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3"/>
      <c r="BD272" s="133"/>
      <c r="BE272" s="133"/>
      <c r="BF272" s="133"/>
      <c r="BG272" s="133"/>
      <c r="BH272" s="133"/>
      <c r="BI272" s="133"/>
      <c r="BJ272" s="133"/>
      <c r="BK272" s="133"/>
      <c r="BL272" s="133"/>
      <c r="BM272" s="133"/>
      <c r="BN272" s="133"/>
      <c r="BO272" s="133"/>
      <c r="BP272" s="133"/>
      <c r="BQ272" s="133"/>
      <c r="BR272" s="133"/>
      <c r="BS272" s="133"/>
      <c r="BT272" s="133"/>
      <c r="BU272" s="133"/>
      <c r="BV272" s="133"/>
      <c r="BW272" s="133"/>
      <c r="BX272" s="133"/>
      <c r="BY272" s="133"/>
      <c r="BZ272" s="133"/>
      <c r="CA272" s="133"/>
      <c r="CB272" s="133"/>
      <c r="CC272" s="133"/>
      <c r="CD272" s="133"/>
      <c r="CE272" s="133"/>
      <c r="CF272" s="133"/>
      <c r="CG272" s="133"/>
      <c r="CH272" s="133"/>
      <c r="CI272" s="133"/>
      <c r="CJ272" s="133"/>
      <c r="CK272" s="133"/>
      <c r="CL272" s="133"/>
      <c r="CM272" s="133"/>
      <c r="CN272" s="133"/>
      <c r="CO272" s="133"/>
      <c r="CP272" s="133"/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3"/>
      <c r="DF272" s="133"/>
      <c r="DG272" s="133"/>
      <c r="DH272" s="133"/>
      <c r="DI272" s="133"/>
      <c r="DJ272" s="133"/>
      <c r="DK272" s="133"/>
      <c r="DL272" s="133"/>
      <c r="DM272" s="133"/>
      <c r="DN272" s="133"/>
      <c r="DO272" s="133"/>
      <c r="DP272" s="133"/>
      <c r="DQ272" s="133"/>
      <c r="DR272" s="133"/>
      <c r="DS272" s="133"/>
      <c r="DT272" s="133"/>
      <c r="DU272" s="133"/>
      <c r="DV272" s="133"/>
      <c r="DW272" s="133"/>
      <c r="DX272" s="133"/>
      <c r="DY272" s="133"/>
      <c r="DZ272" s="133"/>
      <c r="EA272" s="133"/>
      <c r="EB272" s="133"/>
      <c r="EC272" s="133"/>
      <c r="ED272" s="133"/>
    </row>
    <row r="273" spans="1:134" ht="12.75">
      <c r="A273" s="133"/>
      <c r="B273" s="133"/>
      <c r="C273" s="138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  <c r="AU273" s="133"/>
      <c r="AV273" s="133"/>
      <c r="AW273" s="133"/>
      <c r="AX273" s="133"/>
      <c r="AY273" s="133"/>
      <c r="AZ273" s="133"/>
      <c r="BA273" s="133"/>
      <c r="BB273" s="133"/>
      <c r="BC273" s="133"/>
      <c r="BD273" s="133"/>
      <c r="BE273" s="133"/>
      <c r="BF273" s="133"/>
      <c r="BG273" s="133"/>
      <c r="BH273" s="133"/>
      <c r="BI273" s="133"/>
      <c r="BJ273" s="133"/>
      <c r="BK273" s="133"/>
      <c r="BL273" s="133"/>
      <c r="BM273" s="133"/>
      <c r="BN273" s="133"/>
      <c r="BO273" s="133"/>
      <c r="BP273" s="133"/>
      <c r="BQ273" s="133"/>
      <c r="BR273" s="133"/>
      <c r="BS273" s="133"/>
      <c r="BT273" s="133"/>
      <c r="BU273" s="133"/>
      <c r="BV273" s="133"/>
      <c r="BW273" s="133"/>
      <c r="BX273" s="133"/>
      <c r="BY273" s="133"/>
      <c r="BZ273" s="133"/>
      <c r="CA273" s="133"/>
      <c r="CB273" s="133"/>
      <c r="CC273" s="133"/>
      <c r="CD273" s="133"/>
      <c r="CE273" s="133"/>
      <c r="CF273" s="133"/>
      <c r="CG273" s="133"/>
      <c r="CH273" s="133"/>
      <c r="CI273" s="133"/>
      <c r="CJ273" s="133"/>
      <c r="CK273" s="133"/>
      <c r="CL273" s="133"/>
      <c r="CM273" s="133"/>
      <c r="CN273" s="133"/>
      <c r="CO273" s="133"/>
      <c r="CP273" s="133"/>
      <c r="CQ273" s="133"/>
      <c r="CR273" s="133"/>
      <c r="CS273" s="133"/>
      <c r="CT273" s="133"/>
      <c r="CU273" s="133"/>
      <c r="CV273" s="133"/>
      <c r="CW273" s="133"/>
      <c r="CX273" s="133"/>
      <c r="CY273" s="133"/>
      <c r="CZ273" s="133"/>
      <c r="DA273" s="133"/>
      <c r="DB273" s="133"/>
      <c r="DC273" s="133"/>
      <c r="DD273" s="133"/>
      <c r="DE273" s="133"/>
      <c r="DF273" s="133"/>
      <c r="DG273" s="133"/>
      <c r="DH273" s="133"/>
      <c r="DI273" s="133"/>
      <c r="DJ273" s="133"/>
      <c r="DK273" s="133"/>
      <c r="DL273" s="133"/>
      <c r="DM273" s="133"/>
      <c r="DN273" s="133"/>
      <c r="DO273" s="133"/>
      <c r="DP273" s="133"/>
      <c r="DQ273" s="133"/>
      <c r="DR273" s="133"/>
      <c r="DS273" s="133"/>
      <c r="DT273" s="133"/>
      <c r="DU273" s="133"/>
      <c r="DV273" s="133"/>
      <c r="DW273" s="133"/>
      <c r="DX273" s="133"/>
      <c r="DY273" s="133"/>
      <c r="DZ273" s="133"/>
      <c r="EA273" s="133"/>
      <c r="EB273" s="133"/>
      <c r="EC273" s="133"/>
      <c r="ED273" s="133"/>
    </row>
    <row r="274" spans="1:134" ht="12.75">
      <c r="A274" s="133"/>
      <c r="B274" s="133"/>
      <c r="C274" s="138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  <c r="AU274" s="133"/>
      <c r="AV274" s="133"/>
      <c r="AW274" s="133"/>
      <c r="AX274" s="133"/>
      <c r="AY274" s="133"/>
      <c r="AZ274" s="133"/>
      <c r="BA274" s="133"/>
      <c r="BB274" s="133"/>
      <c r="BC274" s="133"/>
      <c r="BD274" s="133"/>
      <c r="BE274" s="133"/>
      <c r="BF274" s="133"/>
      <c r="BG274" s="133"/>
      <c r="BH274" s="133"/>
      <c r="BI274" s="133"/>
      <c r="BJ274" s="133"/>
      <c r="BK274" s="133"/>
      <c r="BL274" s="133"/>
      <c r="BM274" s="133"/>
      <c r="BN274" s="133"/>
      <c r="BO274" s="133"/>
      <c r="BP274" s="133"/>
      <c r="BQ274" s="133"/>
      <c r="BR274" s="133"/>
      <c r="BS274" s="133"/>
      <c r="BT274" s="133"/>
      <c r="BU274" s="133"/>
      <c r="BV274" s="133"/>
      <c r="BW274" s="133"/>
      <c r="BX274" s="133"/>
      <c r="BY274" s="133"/>
      <c r="BZ274" s="133"/>
      <c r="CA274" s="133"/>
      <c r="CB274" s="133"/>
      <c r="CC274" s="133"/>
      <c r="CD274" s="133"/>
      <c r="CE274" s="133"/>
      <c r="CF274" s="133"/>
      <c r="CG274" s="133"/>
      <c r="CH274" s="133"/>
      <c r="CI274" s="133"/>
      <c r="CJ274" s="133"/>
      <c r="CK274" s="133"/>
      <c r="CL274" s="133"/>
      <c r="CM274" s="133"/>
      <c r="CN274" s="133"/>
      <c r="CO274" s="133"/>
      <c r="CP274" s="133"/>
      <c r="CQ274" s="133"/>
      <c r="CR274" s="133"/>
      <c r="CS274" s="133"/>
      <c r="CT274" s="133"/>
      <c r="CU274" s="133"/>
      <c r="CV274" s="133"/>
      <c r="CW274" s="133"/>
      <c r="CX274" s="133"/>
      <c r="CY274" s="133"/>
      <c r="CZ274" s="133"/>
      <c r="DA274" s="133"/>
      <c r="DB274" s="133"/>
      <c r="DC274" s="133"/>
      <c r="DD274" s="133"/>
      <c r="DE274" s="133"/>
      <c r="DF274" s="133"/>
      <c r="DG274" s="133"/>
      <c r="DH274" s="133"/>
      <c r="DI274" s="133"/>
      <c r="DJ274" s="133"/>
      <c r="DK274" s="133"/>
      <c r="DL274" s="133"/>
      <c r="DM274" s="133"/>
      <c r="DN274" s="133"/>
      <c r="DO274" s="133"/>
      <c r="DP274" s="133"/>
      <c r="DQ274" s="133"/>
      <c r="DR274" s="133"/>
      <c r="DS274" s="133"/>
      <c r="DT274" s="133"/>
      <c r="DU274" s="133"/>
      <c r="DV274" s="133"/>
      <c r="DW274" s="133"/>
      <c r="DX274" s="133"/>
      <c r="DY274" s="133"/>
      <c r="DZ274" s="133"/>
      <c r="EA274" s="133"/>
      <c r="EB274" s="133"/>
      <c r="EC274" s="133"/>
      <c r="ED274" s="133"/>
    </row>
    <row r="275" spans="1:134" ht="12.75">
      <c r="A275" s="133"/>
      <c r="B275" s="133"/>
      <c r="C275" s="138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  <c r="AU275" s="133"/>
      <c r="AV275" s="133"/>
      <c r="AW275" s="133"/>
      <c r="AX275" s="133"/>
      <c r="AY275" s="133"/>
      <c r="AZ275" s="133"/>
      <c r="BA275" s="133"/>
      <c r="BB275" s="133"/>
      <c r="BC275" s="133"/>
      <c r="BD275" s="133"/>
      <c r="BE275" s="133"/>
      <c r="BF275" s="133"/>
      <c r="BG275" s="133"/>
      <c r="BH275" s="133"/>
      <c r="BI275" s="133"/>
      <c r="BJ275" s="133"/>
      <c r="BK275" s="133"/>
      <c r="BL275" s="133"/>
      <c r="BM275" s="133"/>
      <c r="BN275" s="133"/>
      <c r="BO275" s="133"/>
      <c r="BP275" s="133"/>
      <c r="BQ275" s="133"/>
      <c r="BR275" s="133"/>
      <c r="BS275" s="133"/>
      <c r="BT275" s="133"/>
      <c r="BU275" s="133"/>
      <c r="BV275" s="133"/>
      <c r="BW275" s="133"/>
      <c r="BX275" s="133"/>
      <c r="BY275" s="133"/>
      <c r="BZ275" s="133"/>
      <c r="CA275" s="133"/>
      <c r="CB275" s="133"/>
      <c r="CC275" s="133"/>
      <c r="CD275" s="133"/>
      <c r="CE275" s="133"/>
      <c r="CF275" s="133"/>
      <c r="CG275" s="133"/>
      <c r="CH275" s="133"/>
      <c r="CI275" s="133"/>
      <c r="CJ275" s="133"/>
      <c r="CK275" s="133"/>
      <c r="CL275" s="133"/>
      <c r="CM275" s="133"/>
      <c r="CN275" s="133"/>
      <c r="CO275" s="133"/>
      <c r="CP275" s="133"/>
      <c r="CQ275" s="133"/>
      <c r="CR275" s="133"/>
      <c r="CS275" s="133"/>
      <c r="CT275" s="133"/>
      <c r="CU275" s="133"/>
      <c r="CV275" s="133"/>
      <c r="CW275" s="133"/>
      <c r="CX275" s="133"/>
      <c r="CY275" s="133"/>
      <c r="CZ275" s="133"/>
      <c r="DA275" s="133"/>
      <c r="DB275" s="133"/>
      <c r="DC275" s="133"/>
      <c r="DD275" s="133"/>
      <c r="DE275" s="133"/>
      <c r="DF275" s="133"/>
      <c r="DG275" s="133"/>
      <c r="DH275" s="133"/>
      <c r="DI275" s="133"/>
      <c r="DJ275" s="133"/>
      <c r="DK275" s="133"/>
      <c r="DL275" s="133"/>
      <c r="DM275" s="133"/>
      <c r="DN275" s="133"/>
      <c r="DO275" s="133"/>
      <c r="DP275" s="133"/>
      <c r="DQ275" s="133"/>
      <c r="DR275" s="133"/>
      <c r="DS275" s="133"/>
      <c r="DT275" s="133"/>
      <c r="DU275" s="133"/>
      <c r="DV275" s="133"/>
      <c r="DW275" s="133"/>
      <c r="DX275" s="133"/>
      <c r="DY275" s="133"/>
      <c r="DZ275" s="133"/>
      <c r="EA275" s="133"/>
      <c r="EB275" s="133"/>
      <c r="EC275" s="133"/>
      <c r="ED275" s="133"/>
    </row>
    <row r="276" spans="1:134" ht="12.75">
      <c r="A276" s="133"/>
      <c r="B276" s="133"/>
      <c r="C276" s="138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  <c r="AU276" s="133"/>
      <c r="AV276" s="133"/>
      <c r="AW276" s="133"/>
      <c r="AX276" s="133"/>
      <c r="AY276" s="133"/>
      <c r="AZ276" s="133"/>
      <c r="BA276" s="133"/>
      <c r="BB276" s="133"/>
      <c r="BC276" s="133"/>
      <c r="BD276" s="133"/>
      <c r="BE276" s="133"/>
      <c r="BF276" s="133"/>
      <c r="BG276" s="133"/>
      <c r="BH276" s="133"/>
      <c r="BI276" s="133"/>
      <c r="BJ276" s="133"/>
      <c r="BK276" s="133"/>
      <c r="BL276" s="133"/>
      <c r="BM276" s="133"/>
      <c r="BN276" s="133"/>
      <c r="BO276" s="133"/>
      <c r="BP276" s="133"/>
      <c r="BQ276" s="133"/>
      <c r="BR276" s="133"/>
      <c r="BS276" s="133"/>
      <c r="BT276" s="133"/>
      <c r="BU276" s="133"/>
      <c r="BV276" s="133"/>
      <c r="BW276" s="133"/>
      <c r="BX276" s="133"/>
      <c r="BY276" s="133"/>
      <c r="BZ276" s="133"/>
      <c r="CA276" s="133"/>
      <c r="CB276" s="133"/>
      <c r="CC276" s="133"/>
      <c r="CD276" s="133"/>
      <c r="CE276" s="133"/>
      <c r="CF276" s="133"/>
      <c r="CG276" s="133"/>
      <c r="CH276" s="133"/>
      <c r="CI276" s="133"/>
      <c r="CJ276" s="133"/>
      <c r="CK276" s="133"/>
      <c r="CL276" s="133"/>
      <c r="CM276" s="133"/>
      <c r="CN276" s="133"/>
      <c r="CO276" s="133"/>
      <c r="CP276" s="133"/>
      <c r="CQ276" s="133"/>
      <c r="CR276" s="133"/>
      <c r="CS276" s="133"/>
      <c r="CT276" s="133"/>
      <c r="CU276" s="133"/>
      <c r="CV276" s="133"/>
      <c r="CW276" s="133"/>
      <c r="CX276" s="133"/>
      <c r="CY276" s="133"/>
      <c r="CZ276" s="133"/>
      <c r="DA276" s="133"/>
      <c r="DB276" s="133"/>
      <c r="DC276" s="133"/>
      <c r="DD276" s="133"/>
      <c r="DE276" s="133"/>
      <c r="DF276" s="133"/>
      <c r="DG276" s="133"/>
      <c r="DH276" s="133"/>
      <c r="DI276" s="133"/>
      <c r="DJ276" s="133"/>
      <c r="DK276" s="133"/>
      <c r="DL276" s="133"/>
      <c r="DM276" s="133"/>
      <c r="DN276" s="133"/>
      <c r="DO276" s="133"/>
      <c r="DP276" s="133"/>
      <c r="DQ276" s="133"/>
      <c r="DR276" s="133"/>
      <c r="DS276" s="133"/>
      <c r="DT276" s="133"/>
      <c r="DU276" s="133"/>
      <c r="DV276" s="133"/>
      <c r="DW276" s="133"/>
      <c r="DX276" s="133"/>
      <c r="DY276" s="133"/>
      <c r="DZ276" s="133"/>
      <c r="EA276" s="133"/>
      <c r="EB276" s="133"/>
      <c r="EC276" s="133"/>
      <c r="ED276" s="133"/>
    </row>
    <row r="277" spans="1:134" ht="12.75">
      <c r="A277" s="133"/>
      <c r="B277" s="133"/>
      <c r="C277" s="138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3"/>
      <c r="BA277" s="133"/>
      <c r="BB277" s="133"/>
      <c r="BC277" s="133"/>
      <c r="BD277" s="133"/>
      <c r="BE277" s="133"/>
      <c r="BF277" s="133"/>
      <c r="BG277" s="133"/>
      <c r="BH277" s="133"/>
      <c r="BI277" s="133"/>
      <c r="BJ277" s="133"/>
      <c r="BK277" s="133"/>
      <c r="BL277" s="133"/>
      <c r="BM277" s="133"/>
      <c r="BN277" s="133"/>
      <c r="BO277" s="133"/>
      <c r="BP277" s="133"/>
      <c r="BQ277" s="133"/>
      <c r="BR277" s="133"/>
      <c r="BS277" s="133"/>
      <c r="BT277" s="133"/>
      <c r="BU277" s="133"/>
      <c r="BV277" s="133"/>
      <c r="BW277" s="133"/>
      <c r="BX277" s="133"/>
      <c r="BY277" s="133"/>
      <c r="BZ277" s="133"/>
      <c r="CA277" s="133"/>
      <c r="CB277" s="133"/>
      <c r="CC277" s="133"/>
      <c r="CD277" s="133"/>
      <c r="CE277" s="133"/>
      <c r="CF277" s="133"/>
      <c r="CG277" s="133"/>
      <c r="CH277" s="133"/>
      <c r="CI277" s="133"/>
      <c r="CJ277" s="133"/>
      <c r="CK277" s="133"/>
      <c r="CL277" s="133"/>
      <c r="CM277" s="133"/>
      <c r="CN277" s="133"/>
      <c r="CO277" s="133"/>
      <c r="CP277" s="133"/>
      <c r="CQ277" s="133"/>
      <c r="CR277" s="133"/>
      <c r="CS277" s="133"/>
      <c r="CT277" s="133"/>
      <c r="CU277" s="133"/>
      <c r="CV277" s="133"/>
      <c r="CW277" s="133"/>
      <c r="CX277" s="133"/>
      <c r="CY277" s="133"/>
      <c r="CZ277" s="133"/>
      <c r="DA277" s="133"/>
      <c r="DB277" s="133"/>
      <c r="DC277" s="133"/>
      <c r="DD277" s="133"/>
      <c r="DE277" s="133"/>
      <c r="DF277" s="133"/>
      <c r="DG277" s="133"/>
      <c r="DH277" s="133"/>
      <c r="DI277" s="133"/>
      <c r="DJ277" s="133"/>
      <c r="DK277" s="133"/>
      <c r="DL277" s="133"/>
      <c r="DM277" s="133"/>
      <c r="DN277" s="133"/>
      <c r="DO277" s="133"/>
      <c r="DP277" s="133"/>
      <c r="DQ277" s="133"/>
      <c r="DR277" s="133"/>
      <c r="DS277" s="133"/>
      <c r="DT277" s="133"/>
      <c r="DU277" s="133"/>
      <c r="DV277" s="133"/>
      <c r="DW277" s="133"/>
      <c r="DX277" s="133"/>
      <c r="DY277" s="133"/>
      <c r="DZ277" s="133"/>
      <c r="EA277" s="133"/>
      <c r="EB277" s="133"/>
      <c r="EC277" s="133"/>
      <c r="ED277" s="133"/>
    </row>
    <row r="278" spans="1:134" ht="12.75">
      <c r="A278" s="133"/>
      <c r="B278" s="133"/>
      <c r="C278" s="138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3"/>
      <c r="BA278" s="133"/>
      <c r="BB278" s="133"/>
      <c r="BC278" s="133"/>
      <c r="BD278" s="133"/>
      <c r="BE278" s="133"/>
      <c r="BF278" s="133"/>
      <c r="BG278" s="133"/>
      <c r="BH278" s="133"/>
      <c r="BI278" s="133"/>
      <c r="BJ278" s="133"/>
      <c r="BK278" s="133"/>
      <c r="BL278" s="133"/>
      <c r="BM278" s="133"/>
      <c r="BN278" s="133"/>
      <c r="BO278" s="133"/>
      <c r="BP278" s="133"/>
      <c r="BQ278" s="133"/>
      <c r="BR278" s="133"/>
      <c r="BS278" s="133"/>
      <c r="BT278" s="133"/>
      <c r="BU278" s="133"/>
      <c r="BV278" s="133"/>
      <c r="BW278" s="133"/>
      <c r="BX278" s="133"/>
      <c r="BY278" s="133"/>
      <c r="BZ278" s="133"/>
      <c r="CA278" s="133"/>
      <c r="CB278" s="133"/>
      <c r="CC278" s="133"/>
      <c r="CD278" s="133"/>
      <c r="CE278" s="133"/>
      <c r="CF278" s="133"/>
      <c r="CG278" s="133"/>
      <c r="CH278" s="133"/>
      <c r="CI278" s="133"/>
      <c r="CJ278" s="133"/>
      <c r="CK278" s="133"/>
      <c r="CL278" s="133"/>
      <c r="CM278" s="133"/>
      <c r="CN278" s="133"/>
      <c r="CO278" s="133"/>
      <c r="CP278" s="133"/>
      <c r="CQ278" s="133"/>
      <c r="CR278" s="133"/>
      <c r="CS278" s="133"/>
      <c r="CT278" s="133"/>
      <c r="CU278" s="133"/>
      <c r="CV278" s="133"/>
      <c r="CW278" s="133"/>
      <c r="CX278" s="133"/>
      <c r="CY278" s="133"/>
      <c r="CZ278" s="133"/>
      <c r="DA278" s="133"/>
      <c r="DB278" s="133"/>
      <c r="DC278" s="133"/>
      <c r="DD278" s="133"/>
      <c r="DE278" s="133"/>
      <c r="DF278" s="133"/>
      <c r="DG278" s="133"/>
      <c r="DH278" s="133"/>
      <c r="DI278" s="133"/>
      <c r="DJ278" s="133"/>
      <c r="DK278" s="133"/>
      <c r="DL278" s="133"/>
      <c r="DM278" s="133"/>
      <c r="DN278" s="133"/>
      <c r="DO278" s="133"/>
      <c r="DP278" s="133"/>
      <c r="DQ278" s="133"/>
      <c r="DR278" s="133"/>
      <c r="DS278" s="133"/>
      <c r="DT278" s="133"/>
      <c r="DU278" s="133"/>
      <c r="DV278" s="133"/>
      <c r="DW278" s="133"/>
      <c r="DX278" s="133"/>
      <c r="DY278" s="133"/>
      <c r="DZ278" s="133"/>
      <c r="EA278" s="133"/>
      <c r="EB278" s="133"/>
      <c r="EC278" s="133"/>
      <c r="ED278" s="133"/>
    </row>
    <row r="279" spans="1:134" ht="12.75">
      <c r="A279" s="133"/>
      <c r="B279" s="133"/>
      <c r="C279" s="138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  <c r="AU279" s="133"/>
      <c r="AV279" s="133"/>
      <c r="AW279" s="133"/>
      <c r="AX279" s="133"/>
      <c r="AY279" s="133"/>
      <c r="AZ279" s="133"/>
      <c r="BA279" s="133"/>
      <c r="BB279" s="133"/>
      <c r="BC279" s="133"/>
      <c r="BD279" s="133"/>
      <c r="BE279" s="133"/>
      <c r="BF279" s="133"/>
      <c r="BG279" s="133"/>
      <c r="BH279" s="133"/>
      <c r="BI279" s="133"/>
      <c r="BJ279" s="133"/>
      <c r="BK279" s="133"/>
      <c r="BL279" s="133"/>
      <c r="BM279" s="133"/>
      <c r="BN279" s="133"/>
      <c r="BO279" s="133"/>
      <c r="BP279" s="133"/>
      <c r="BQ279" s="133"/>
      <c r="BR279" s="133"/>
      <c r="BS279" s="133"/>
      <c r="BT279" s="133"/>
      <c r="BU279" s="133"/>
      <c r="BV279" s="133"/>
      <c r="BW279" s="133"/>
      <c r="BX279" s="133"/>
      <c r="BY279" s="133"/>
      <c r="BZ279" s="133"/>
      <c r="CA279" s="133"/>
      <c r="CB279" s="133"/>
      <c r="CC279" s="133"/>
      <c r="CD279" s="133"/>
      <c r="CE279" s="133"/>
      <c r="CF279" s="133"/>
      <c r="CG279" s="133"/>
      <c r="CH279" s="133"/>
      <c r="CI279" s="133"/>
      <c r="CJ279" s="133"/>
      <c r="CK279" s="133"/>
      <c r="CL279" s="133"/>
      <c r="CM279" s="133"/>
      <c r="CN279" s="133"/>
      <c r="CO279" s="133"/>
      <c r="CP279" s="133"/>
      <c r="CQ279" s="133"/>
      <c r="CR279" s="133"/>
      <c r="CS279" s="133"/>
      <c r="CT279" s="133"/>
      <c r="CU279" s="133"/>
      <c r="CV279" s="133"/>
      <c r="CW279" s="133"/>
      <c r="CX279" s="133"/>
      <c r="CY279" s="133"/>
      <c r="CZ279" s="133"/>
      <c r="DA279" s="133"/>
      <c r="DB279" s="133"/>
      <c r="DC279" s="133"/>
      <c r="DD279" s="133"/>
      <c r="DE279" s="133"/>
      <c r="DF279" s="133"/>
      <c r="DG279" s="133"/>
      <c r="DH279" s="133"/>
      <c r="DI279" s="133"/>
      <c r="DJ279" s="133"/>
      <c r="DK279" s="133"/>
      <c r="DL279" s="133"/>
      <c r="DM279" s="133"/>
      <c r="DN279" s="133"/>
      <c r="DO279" s="133"/>
      <c r="DP279" s="133"/>
      <c r="DQ279" s="133"/>
      <c r="DR279" s="133"/>
      <c r="DS279" s="133"/>
      <c r="DT279" s="133"/>
      <c r="DU279" s="133"/>
      <c r="DV279" s="133"/>
      <c r="DW279" s="133"/>
      <c r="DX279" s="133"/>
      <c r="DY279" s="133"/>
      <c r="DZ279" s="133"/>
      <c r="EA279" s="133"/>
      <c r="EB279" s="133"/>
      <c r="EC279" s="133"/>
      <c r="ED279" s="133"/>
    </row>
    <row r="280" spans="1:134" ht="12.75">
      <c r="A280" s="133"/>
      <c r="B280" s="133"/>
      <c r="C280" s="138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/>
      <c r="CA280" s="133"/>
      <c r="CB280" s="133"/>
      <c r="CC280" s="133"/>
      <c r="CD280" s="133"/>
      <c r="CE280" s="133"/>
      <c r="CF280" s="133"/>
      <c r="CG280" s="133"/>
      <c r="CH280" s="133"/>
      <c r="CI280" s="133"/>
      <c r="CJ280" s="133"/>
      <c r="CK280" s="133"/>
      <c r="CL280" s="133"/>
      <c r="CM280" s="133"/>
      <c r="CN280" s="133"/>
      <c r="CO280" s="133"/>
      <c r="CP280" s="133"/>
      <c r="CQ280" s="133"/>
      <c r="CR280" s="133"/>
      <c r="CS280" s="133"/>
      <c r="CT280" s="133"/>
      <c r="CU280" s="133"/>
      <c r="CV280" s="133"/>
      <c r="CW280" s="133"/>
      <c r="CX280" s="133"/>
      <c r="CY280" s="133"/>
      <c r="CZ280" s="133"/>
      <c r="DA280" s="133"/>
      <c r="DB280" s="133"/>
      <c r="DC280" s="133"/>
      <c r="DD280" s="133"/>
      <c r="DE280" s="133"/>
      <c r="DF280" s="133"/>
      <c r="DG280" s="133"/>
      <c r="DH280" s="133"/>
      <c r="DI280" s="133"/>
      <c r="DJ280" s="133"/>
      <c r="DK280" s="133"/>
      <c r="DL280" s="133"/>
      <c r="DM280" s="133"/>
      <c r="DN280" s="133"/>
      <c r="DO280" s="133"/>
      <c r="DP280" s="133"/>
      <c r="DQ280" s="133"/>
      <c r="DR280" s="133"/>
      <c r="DS280" s="133"/>
      <c r="DT280" s="133"/>
      <c r="DU280" s="133"/>
      <c r="DV280" s="133"/>
      <c r="DW280" s="133"/>
      <c r="DX280" s="133"/>
      <c r="DY280" s="133"/>
      <c r="DZ280" s="133"/>
      <c r="EA280" s="133"/>
      <c r="EB280" s="133"/>
      <c r="EC280" s="133"/>
      <c r="ED280" s="133"/>
    </row>
    <row r="281" spans="1:134" ht="12.75">
      <c r="A281" s="133"/>
      <c r="B281" s="133"/>
      <c r="C281" s="138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/>
      <c r="CA281" s="133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33"/>
      <c r="CP281" s="133"/>
      <c r="CQ281" s="133"/>
      <c r="CR281" s="133"/>
      <c r="CS281" s="133"/>
      <c r="CT281" s="133"/>
      <c r="CU281" s="133"/>
      <c r="CV281" s="133"/>
      <c r="CW281" s="133"/>
      <c r="CX281" s="133"/>
      <c r="CY281" s="133"/>
      <c r="CZ281" s="133"/>
      <c r="DA281" s="133"/>
      <c r="DB281" s="133"/>
      <c r="DC281" s="133"/>
      <c r="DD281" s="133"/>
      <c r="DE281" s="133"/>
      <c r="DF281" s="133"/>
      <c r="DG281" s="133"/>
      <c r="DH281" s="133"/>
      <c r="DI281" s="133"/>
      <c r="DJ281" s="133"/>
      <c r="DK281" s="133"/>
      <c r="DL281" s="133"/>
      <c r="DM281" s="133"/>
      <c r="DN281" s="133"/>
      <c r="DO281" s="133"/>
      <c r="DP281" s="133"/>
      <c r="DQ281" s="133"/>
      <c r="DR281" s="133"/>
      <c r="DS281" s="133"/>
      <c r="DT281" s="133"/>
      <c r="DU281" s="133"/>
      <c r="DV281" s="133"/>
      <c r="DW281" s="133"/>
      <c r="DX281" s="133"/>
      <c r="DY281" s="133"/>
      <c r="DZ281" s="133"/>
      <c r="EA281" s="133"/>
      <c r="EB281" s="133"/>
      <c r="EC281" s="133"/>
      <c r="ED281" s="133"/>
    </row>
    <row r="282" spans="1:134" ht="12.75">
      <c r="A282" s="133"/>
      <c r="B282" s="133"/>
      <c r="C282" s="138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3"/>
      <c r="BE282" s="133"/>
      <c r="BF282" s="133"/>
      <c r="BG282" s="133"/>
      <c r="BH282" s="133"/>
      <c r="BI282" s="133"/>
      <c r="BJ282" s="133"/>
      <c r="BK282" s="133"/>
      <c r="BL282" s="133"/>
      <c r="BM282" s="133"/>
      <c r="BN282" s="133"/>
      <c r="BO282" s="133"/>
      <c r="BP282" s="133"/>
      <c r="BQ282" s="133"/>
      <c r="BR282" s="133"/>
      <c r="BS282" s="133"/>
      <c r="BT282" s="133"/>
      <c r="BU282" s="133"/>
      <c r="BV282" s="133"/>
      <c r="BW282" s="133"/>
      <c r="BX282" s="133"/>
      <c r="BY282" s="133"/>
      <c r="BZ282" s="133"/>
      <c r="CA282" s="133"/>
      <c r="CB282" s="133"/>
      <c r="CC282" s="133"/>
      <c r="CD282" s="133"/>
      <c r="CE282" s="133"/>
      <c r="CF282" s="133"/>
      <c r="CG282" s="133"/>
      <c r="CH282" s="133"/>
      <c r="CI282" s="133"/>
      <c r="CJ282" s="133"/>
      <c r="CK282" s="133"/>
      <c r="CL282" s="133"/>
      <c r="CM282" s="133"/>
      <c r="CN282" s="133"/>
      <c r="CO282" s="133"/>
      <c r="CP282" s="133"/>
      <c r="CQ282" s="133"/>
      <c r="CR282" s="133"/>
      <c r="CS282" s="133"/>
      <c r="CT282" s="133"/>
      <c r="CU282" s="133"/>
      <c r="CV282" s="133"/>
      <c r="CW282" s="133"/>
      <c r="CX282" s="133"/>
      <c r="CY282" s="133"/>
      <c r="CZ282" s="133"/>
      <c r="DA282" s="133"/>
      <c r="DB282" s="133"/>
      <c r="DC282" s="133"/>
      <c r="DD282" s="133"/>
      <c r="DE282" s="133"/>
      <c r="DF282" s="133"/>
      <c r="DG282" s="133"/>
      <c r="DH282" s="133"/>
      <c r="DI282" s="133"/>
      <c r="DJ282" s="133"/>
      <c r="DK282" s="133"/>
      <c r="DL282" s="133"/>
      <c r="DM282" s="133"/>
      <c r="DN282" s="133"/>
      <c r="DO282" s="133"/>
      <c r="DP282" s="133"/>
      <c r="DQ282" s="133"/>
      <c r="DR282" s="133"/>
      <c r="DS282" s="133"/>
      <c r="DT282" s="133"/>
      <c r="DU282" s="133"/>
      <c r="DV282" s="133"/>
      <c r="DW282" s="133"/>
      <c r="DX282" s="133"/>
      <c r="DY282" s="133"/>
      <c r="DZ282" s="133"/>
      <c r="EA282" s="133"/>
      <c r="EB282" s="133"/>
      <c r="EC282" s="133"/>
      <c r="ED282" s="133"/>
    </row>
    <row r="283" spans="1:134" ht="12.75">
      <c r="A283" s="133"/>
      <c r="B283" s="133"/>
      <c r="C283" s="138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3"/>
      <c r="BA283" s="133"/>
      <c r="BB283" s="133"/>
      <c r="BC283" s="133"/>
      <c r="BD283" s="133"/>
      <c r="BE283" s="133"/>
      <c r="BF283" s="133"/>
      <c r="BG283" s="133"/>
      <c r="BH283" s="133"/>
      <c r="BI283" s="133"/>
      <c r="BJ283" s="133"/>
      <c r="BK283" s="133"/>
      <c r="BL283" s="133"/>
      <c r="BM283" s="133"/>
      <c r="BN283" s="133"/>
      <c r="BO283" s="133"/>
      <c r="BP283" s="133"/>
      <c r="BQ283" s="133"/>
      <c r="BR283" s="133"/>
      <c r="BS283" s="133"/>
      <c r="BT283" s="133"/>
      <c r="BU283" s="133"/>
      <c r="BV283" s="133"/>
      <c r="BW283" s="133"/>
      <c r="BX283" s="133"/>
      <c r="BY283" s="133"/>
      <c r="BZ283" s="133"/>
      <c r="CA283" s="133"/>
      <c r="CB283" s="133"/>
      <c r="CC283" s="133"/>
      <c r="CD283" s="133"/>
      <c r="CE283" s="133"/>
      <c r="CF283" s="133"/>
      <c r="CG283" s="133"/>
      <c r="CH283" s="133"/>
      <c r="CI283" s="133"/>
      <c r="CJ283" s="133"/>
      <c r="CK283" s="133"/>
      <c r="CL283" s="133"/>
      <c r="CM283" s="133"/>
      <c r="CN283" s="133"/>
      <c r="CO283" s="133"/>
      <c r="CP283" s="133"/>
      <c r="CQ283" s="133"/>
      <c r="CR283" s="133"/>
      <c r="CS283" s="133"/>
      <c r="CT283" s="133"/>
      <c r="CU283" s="133"/>
      <c r="CV283" s="133"/>
      <c r="CW283" s="133"/>
      <c r="CX283" s="133"/>
      <c r="CY283" s="133"/>
      <c r="CZ283" s="133"/>
      <c r="DA283" s="133"/>
      <c r="DB283" s="133"/>
      <c r="DC283" s="133"/>
      <c r="DD283" s="133"/>
      <c r="DE283" s="133"/>
      <c r="DF283" s="133"/>
      <c r="DG283" s="133"/>
      <c r="DH283" s="133"/>
      <c r="DI283" s="133"/>
      <c r="DJ283" s="133"/>
      <c r="DK283" s="133"/>
      <c r="DL283" s="133"/>
      <c r="DM283" s="133"/>
      <c r="DN283" s="133"/>
      <c r="DO283" s="133"/>
      <c r="DP283" s="133"/>
      <c r="DQ283" s="133"/>
      <c r="DR283" s="133"/>
      <c r="DS283" s="133"/>
      <c r="DT283" s="133"/>
      <c r="DU283" s="133"/>
      <c r="DV283" s="133"/>
      <c r="DW283" s="133"/>
      <c r="DX283" s="133"/>
      <c r="DY283" s="133"/>
      <c r="DZ283" s="133"/>
      <c r="EA283" s="133"/>
      <c r="EB283" s="133"/>
      <c r="EC283" s="133"/>
      <c r="ED283" s="133"/>
    </row>
    <row r="284" spans="1:134" ht="12.75">
      <c r="A284" s="133"/>
      <c r="B284" s="133"/>
      <c r="C284" s="138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3"/>
      <c r="BA284" s="133"/>
      <c r="BB284" s="133"/>
      <c r="BC284" s="133"/>
      <c r="BD284" s="133"/>
      <c r="BE284" s="133"/>
      <c r="BF284" s="133"/>
      <c r="BG284" s="133"/>
      <c r="BH284" s="133"/>
      <c r="BI284" s="133"/>
      <c r="BJ284" s="133"/>
      <c r="BK284" s="133"/>
      <c r="BL284" s="133"/>
      <c r="BM284" s="133"/>
      <c r="BN284" s="133"/>
      <c r="BO284" s="133"/>
      <c r="BP284" s="133"/>
      <c r="BQ284" s="133"/>
      <c r="BR284" s="133"/>
      <c r="BS284" s="133"/>
      <c r="BT284" s="133"/>
      <c r="BU284" s="133"/>
      <c r="BV284" s="133"/>
      <c r="BW284" s="133"/>
      <c r="BX284" s="133"/>
      <c r="BY284" s="133"/>
      <c r="BZ284" s="133"/>
      <c r="CA284" s="133"/>
      <c r="CB284" s="133"/>
      <c r="CC284" s="133"/>
      <c r="CD284" s="133"/>
      <c r="CE284" s="133"/>
      <c r="CF284" s="133"/>
      <c r="CG284" s="133"/>
      <c r="CH284" s="133"/>
      <c r="CI284" s="133"/>
      <c r="CJ284" s="133"/>
      <c r="CK284" s="133"/>
      <c r="CL284" s="133"/>
      <c r="CM284" s="133"/>
      <c r="CN284" s="133"/>
      <c r="CO284" s="133"/>
      <c r="CP284" s="133"/>
      <c r="CQ284" s="133"/>
      <c r="CR284" s="133"/>
      <c r="CS284" s="133"/>
      <c r="CT284" s="133"/>
      <c r="CU284" s="133"/>
      <c r="CV284" s="133"/>
      <c r="CW284" s="133"/>
      <c r="CX284" s="133"/>
      <c r="CY284" s="133"/>
      <c r="CZ284" s="133"/>
      <c r="DA284" s="133"/>
      <c r="DB284" s="133"/>
      <c r="DC284" s="133"/>
      <c r="DD284" s="133"/>
      <c r="DE284" s="133"/>
      <c r="DF284" s="133"/>
      <c r="DG284" s="133"/>
      <c r="DH284" s="133"/>
      <c r="DI284" s="133"/>
      <c r="DJ284" s="133"/>
      <c r="DK284" s="133"/>
      <c r="DL284" s="133"/>
      <c r="DM284" s="133"/>
      <c r="DN284" s="133"/>
      <c r="DO284" s="133"/>
      <c r="DP284" s="133"/>
      <c r="DQ284" s="133"/>
      <c r="DR284" s="133"/>
      <c r="DS284" s="133"/>
      <c r="DT284" s="133"/>
      <c r="DU284" s="133"/>
      <c r="DV284" s="133"/>
      <c r="DW284" s="133"/>
      <c r="DX284" s="133"/>
      <c r="DY284" s="133"/>
      <c r="DZ284" s="133"/>
      <c r="EA284" s="133"/>
      <c r="EB284" s="133"/>
      <c r="EC284" s="133"/>
      <c r="ED284" s="133"/>
    </row>
    <row r="285" spans="1:134" ht="12.75">
      <c r="A285" s="133"/>
      <c r="B285" s="133"/>
      <c r="C285" s="138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3"/>
      <c r="BA285" s="133"/>
      <c r="BB285" s="133"/>
      <c r="BC285" s="133"/>
      <c r="BD285" s="133"/>
      <c r="BE285" s="133"/>
      <c r="BF285" s="133"/>
      <c r="BG285" s="133"/>
      <c r="BH285" s="133"/>
      <c r="BI285" s="133"/>
      <c r="BJ285" s="133"/>
      <c r="BK285" s="133"/>
      <c r="BL285" s="133"/>
      <c r="BM285" s="133"/>
      <c r="BN285" s="133"/>
      <c r="BO285" s="133"/>
      <c r="BP285" s="133"/>
      <c r="BQ285" s="133"/>
      <c r="BR285" s="133"/>
      <c r="BS285" s="133"/>
      <c r="BT285" s="133"/>
      <c r="BU285" s="133"/>
      <c r="BV285" s="133"/>
      <c r="BW285" s="133"/>
      <c r="BX285" s="133"/>
      <c r="BY285" s="133"/>
      <c r="BZ285" s="133"/>
      <c r="CA285" s="133"/>
      <c r="CB285" s="133"/>
      <c r="CC285" s="133"/>
      <c r="CD285" s="133"/>
      <c r="CE285" s="133"/>
      <c r="CF285" s="133"/>
      <c r="CG285" s="133"/>
      <c r="CH285" s="133"/>
      <c r="CI285" s="133"/>
      <c r="CJ285" s="133"/>
      <c r="CK285" s="133"/>
      <c r="CL285" s="133"/>
      <c r="CM285" s="133"/>
      <c r="CN285" s="133"/>
      <c r="CO285" s="133"/>
      <c r="CP285" s="133"/>
      <c r="CQ285" s="133"/>
      <c r="CR285" s="133"/>
      <c r="CS285" s="133"/>
      <c r="CT285" s="133"/>
      <c r="CU285" s="133"/>
      <c r="CV285" s="133"/>
      <c r="CW285" s="133"/>
      <c r="CX285" s="133"/>
      <c r="CY285" s="133"/>
      <c r="CZ285" s="133"/>
      <c r="DA285" s="133"/>
      <c r="DB285" s="133"/>
      <c r="DC285" s="133"/>
      <c r="DD285" s="133"/>
      <c r="DE285" s="133"/>
      <c r="DF285" s="133"/>
      <c r="DG285" s="133"/>
      <c r="DH285" s="133"/>
      <c r="DI285" s="133"/>
      <c r="DJ285" s="133"/>
      <c r="DK285" s="133"/>
      <c r="DL285" s="133"/>
      <c r="DM285" s="133"/>
      <c r="DN285" s="133"/>
      <c r="DO285" s="133"/>
      <c r="DP285" s="133"/>
      <c r="DQ285" s="133"/>
      <c r="DR285" s="133"/>
      <c r="DS285" s="133"/>
      <c r="DT285" s="133"/>
      <c r="DU285" s="133"/>
      <c r="DV285" s="133"/>
      <c r="DW285" s="133"/>
      <c r="DX285" s="133"/>
      <c r="DY285" s="133"/>
      <c r="DZ285" s="133"/>
      <c r="EA285" s="133"/>
      <c r="EB285" s="133"/>
      <c r="EC285" s="133"/>
      <c r="ED285" s="133"/>
    </row>
    <row r="286" spans="1:134" ht="12.75">
      <c r="A286" s="133"/>
      <c r="B286" s="133"/>
      <c r="C286" s="138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3"/>
      <c r="BA286" s="133"/>
      <c r="BB286" s="133"/>
      <c r="BC286" s="133"/>
      <c r="BD286" s="133"/>
      <c r="BE286" s="133"/>
      <c r="BF286" s="133"/>
      <c r="BG286" s="133"/>
      <c r="BH286" s="133"/>
      <c r="BI286" s="133"/>
      <c r="BJ286" s="133"/>
      <c r="BK286" s="133"/>
      <c r="BL286" s="133"/>
      <c r="BM286" s="133"/>
      <c r="BN286" s="133"/>
      <c r="BO286" s="133"/>
      <c r="BP286" s="133"/>
      <c r="BQ286" s="133"/>
      <c r="BR286" s="133"/>
      <c r="BS286" s="133"/>
      <c r="BT286" s="133"/>
      <c r="BU286" s="133"/>
      <c r="BV286" s="133"/>
      <c r="BW286" s="133"/>
      <c r="BX286" s="133"/>
      <c r="BY286" s="133"/>
      <c r="BZ286" s="133"/>
      <c r="CA286" s="133"/>
      <c r="CB286" s="133"/>
      <c r="CC286" s="133"/>
      <c r="CD286" s="133"/>
      <c r="CE286" s="133"/>
      <c r="CF286" s="133"/>
      <c r="CG286" s="133"/>
      <c r="CH286" s="133"/>
      <c r="CI286" s="133"/>
      <c r="CJ286" s="133"/>
      <c r="CK286" s="133"/>
      <c r="CL286" s="133"/>
      <c r="CM286" s="133"/>
      <c r="CN286" s="133"/>
      <c r="CO286" s="133"/>
      <c r="CP286" s="133"/>
      <c r="CQ286" s="133"/>
      <c r="CR286" s="133"/>
      <c r="CS286" s="133"/>
      <c r="CT286" s="133"/>
      <c r="CU286" s="133"/>
      <c r="CV286" s="133"/>
      <c r="CW286" s="133"/>
      <c r="CX286" s="133"/>
      <c r="CY286" s="133"/>
      <c r="CZ286" s="133"/>
      <c r="DA286" s="133"/>
      <c r="DB286" s="133"/>
      <c r="DC286" s="133"/>
      <c r="DD286" s="133"/>
      <c r="DE286" s="133"/>
      <c r="DF286" s="133"/>
      <c r="DG286" s="133"/>
      <c r="DH286" s="133"/>
      <c r="DI286" s="133"/>
      <c r="DJ286" s="133"/>
      <c r="DK286" s="133"/>
      <c r="DL286" s="133"/>
      <c r="DM286" s="133"/>
      <c r="DN286" s="133"/>
      <c r="DO286" s="133"/>
      <c r="DP286" s="133"/>
      <c r="DQ286" s="133"/>
      <c r="DR286" s="133"/>
      <c r="DS286" s="133"/>
      <c r="DT286" s="133"/>
      <c r="DU286" s="133"/>
      <c r="DV286" s="133"/>
      <c r="DW286" s="133"/>
      <c r="DX286" s="133"/>
      <c r="DY286" s="133"/>
      <c r="DZ286" s="133"/>
      <c r="EA286" s="133"/>
      <c r="EB286" s="133"/>
      <c r="EC286" s="133"/>
      <c r="ED286" s="133"/>
    </row>
    <row r="287" spans="1:134" ht="12.75">
      <c r="A287" s="133"/>
      <c r="B287" s="133"/>
      <c r="C287" s="138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  <c r="AU287" s="133"/>
      <c r="AV287" s="133"/>
      <c r="AW287" s="133"/>
      <c r="AX287" s="133"/>
      <c r="AY287" s="133"/>
      <c r="AZ287" s="133"/>
      <c r="BA287" s="133"/>
      <c r="BB287" s="133"/>
      <c r="BC287" s="133"/>
      <c r="BD287" s="133"/>
      <c r="BE287" s="133"/>
      <c r="BF287" s="133"/>
      <c r="BG287" s="133"/>
      <c r="BH287" s="133"/>
      <c r="BI287" s="133"/>
      <c r="BJ287" s="133"/>
      <c r="BK287" s="133"/>
      <c r="BL287" s="133"/>
      <c r="BM287" s="133"/>
      <c r="BN287" s="133"/>
      <c r="BO287" s="133"/>
      <c r="BP287" s="133"/>
      <c r="BQ287" s="133"/>
      <c r="BR287" s="133"/>
      <c r="BS287" s="133"/>
      <c r="BT287" s="133"/>
      <c r="BU287" s="133"/>
      <c r="BV287" s="133"/>
      <c r="BW287" s="133"/>
      <c r="BX287" s="133"/>
      <c r="BY287" s="133"/>
      <c r="BZ287" s="133"/>
      <c r="CA287" s="133"/>
      <c r="CB287" s="133"/>
      <c r="CC287" s="133"/>
      <c r="CD287" s="133"/>
      <c r="CE287" s="133"/>
      <c r="CF287" s="133"/>
      <c r="CG287" s="133"/>
      <c r="CH287" s="133"/>
      <c r="CI287" s="133"/>
      <c r="CJ287" s="133"/>
      <c r="CK287" s="133"/>
      <c r="CL287" s="133"/>
      <c r="CM287" s="133"/>
      <c r="CN287" s="133"/>
      <c r="CO287" s="133"/>
      <c r="CP287" s="133"/>
      <c r="CQ287" s="133"/>
      <c r="CR287" s="133"/>
      <c r="CS287" s="133"/>
      <c r="CT287" s="133"/>
      <c r="CU287" s="133"/>
      <c r="CV287" s="133"/>
      <c r="CW287" s="133"/>
      <c r="CX287" s="133"/>
      <c r="CY287" s="133"/>
      <c r="CZ287" s="133"/>
      <c r="DA287" s="133"/>
      <c r="DB287" s="133"/>
      <c r="DC287" s="133"/>
      <c r="DD287" s="133"/>
      <c r="DE287" s="133"/>
      <c r="DF287" s="133"/>
      <c r="DG287" s="133"/>
      <c r="DH287" s="133"/>
      <c r="DI287" s="133"/>
      <c r="DJ287" s="133"/>
      <c r="DK287" s="133"/>
      <c r="DL287" s="133"/>
      <c r="DM287" s="133"/>
      <c r="DN287" s="133"/>
      <c r="DO287" s="133"/>
      <c r="DP287" s="133"/>
      <c r="DQ287" s="133"/>
      <c r="DR287" s="133"/>
      <c r="DS287" s="133"/>
      <c r="DT287" s="133"/>
      <c r="DU287" s="133"/>
      <c r="DV287" s="133"/>
      <c r="DW287" s="133"/>
      <c r="DX287" s="133"/>
      <c r="DY287" s="133"/>
      <c r="DZ287" s="133"/>
      <c r="EA287" s="133"/>
      <c r="EB287" s="133"/>
      <c r="EC287" s="133"/>
      <c r="ED287" s="133"/>
    </row>
    <row r="288" spans="1:134" ht="12.75">
      <c r="A288" s="133"/>
      <c r="B288" s="133"/>
      <c r="C288" s="138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  <c r="AU288" s="133"/>
      <c r="AV288" s="133"/>
      <c r="AW288" s="133"/>
      <c r="AX288" s="133"/>
      <c r="AY288" s="133"/>
      <c r="AZ288" s="133"/>
      <c r="BA288" s="133"/>
      <c r="BB288" s="133"/>
      <c r="BC288" s="133"/>
      <c r="BD288" s="133"/>
      <c r="BE288" s="133"/>
      <c r="BF288" s="133"/>
      <c r="BG288" s="133"/>
      <c r="BH288" s="133"/>
      <c r="BI288" s="133"/>
      <c r="BJ288" s="133"/>
      <c r="BK288" s="133"/>
      <c r="BL288" s="133"/>
      <c r="BM288" s="133"/>
      <c r="BN288" s="133"/>
      <c r="BO288" s="133"/>
      <c r="BP288" s="133"/>
      <c r="BQ288" s="133"/>
      <c r="BR288" s="133"/>
      <c r="BS288" s="133"/>
      <c r="BT288" s="133"/>
      <c r="BU288" s="133"/>
      <c r="BV288" s="133"/>
      <c r="BW288" s="133"/>
      <c r="BX288" s="133"/>
      <c r="BY288" s="133"/>
      <c r="BZ288" s="133"/>
      <c r="CA288" s="133"/>
      <c r="CB288" s="133"/>
      <c r="CC288" s="133"/>
      <c r="CD288" s="133"/>
      <c r="CE288" s="133"/>
      <c r="CF288" s="133"/>
      <c r="CG288" s="133"/>
      <c r="CH288" s="133"/>
      <c r="CI288" s="133"/>
      <c r="CJ288" s="133"/>
      <c r="CK288" s="133"/>
      <c r="CL288" s="133"/>
      <c r="CM288" s="133"/>
      <c r="CN288" s="133"/>
      <c r="CO288" s="133"/>
      <c r="CP288" s="133"/>
      <c r="CQ288" s="133"/>
      <c r="CR288" s="133"/>
      <c r="CS288" s="133"/>
      <c r="CT288" s="133"/>
      <c r="CU288" s="133"/>
      <c r="CV288" s="133"/>
      <c r="CW288" s="133"/>
      <c r="CX288" s="133"/>
      <c r="CY288" s="133"/>
      <c r="CZ288" s="133"/>
      <c r="DA288" s="133"/>
      <c r="DB288" s="133"/>
      <c r="DC288" s="133"/>
      <c r="DD288" s="133"/>
      <c r="DE288" s="133"/>
      <c r="DF288" s="133"/>
      <c r="DG288" s="133"/>
      <c r="DH288" s="133"/>
      <c r="DI288" s="133"/>
      <c r="DJ288" s="133"/>
      <c r="DK288" s="133"/>
      <c r="DL288" s="133"/>
      <c r="DM288" s="133"/>
      <c r="DN288" s="133"/>
      <c r="DO288" s="133"/>
      <c r="DP288" s="133"/>
      <c r="DQ288" s="133"/>
      <c r="DR288" s="133"/>
      <c r="DS288" s="133"/>
      <c r="DT288" s="133"/>
      <c r="DU288" s="133"/>
      <c r="DV288" s="133"/>
      <c r="DW288" s="133"/>
      <c r="DX288" s="133"/>
      <c r="DY288" s="133"/>
      <c r="DZ288" s="133"/>
      <c r="EA288" s="133"/>
      <c r="EB288" s="133"/>
      <c r="EC288" s="133"/>
      <c r="ED288" s="133"/>
    </row>
    <row r="289" spans="1:134" ht="12.75">
      <c r="A289" s="133"/>
      <c r="B289" s="133"/>
      <c r="C289" s="138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  <c r="AU289" s="133"/>
      <c r="AV289" s="133"/>
      <c r="AW289" s="133"/>
      <c r="AX289" s="133"/>
      <c r="AY289" s="133"/>
      <c r="AZ289" s="133"/>
      <c r="BA289" s="133"/>
      <c r="BB289" s="133"/>
      <c r="BC289" s="133"/>
      <c r="BD289" s="133"/>
      <c r="BE289" s="133"/>
      <c r="BF289" s="133"/>
      <c r="BG289" s="133"/>
      <c r="BH289" s="133"/>
      <c r="BI289" s="133"/>
      <c r="BJ289" s="133"/>
      <c r="BK289" s="133"/>
      <c r="BL289" s="133"/>
      <c r="BM289" s="133"/>
      <c r="BN289" s="133"/>
      <c r="BO289" s="133"/>
      <c r="BP289" s="133"/>
      <c r="BQ289" s="133"/>
      <c r="BR289" s="133"/>
      <c r="BS289" s="133"/>
      <c r="BT289" s="133"/>
      <c r="BU289" s="133"/>
      <c r="BV289" s="133"/>
      <c r="BW289" s="133"/>
      <c r="BX289" s="133"/>
      <c r="BY289" s="133"/>
      <c r="BZ289" s="133"/>
      <c r="CA289" s="133"/>
      <c r="CB289" s="133"/>
      <c r="CC289" s="133"/>
      <c r="CD289" s="133"/>
      <c r="CE289" s="133"/>
      <c r="CF289" s="133"/>
      <c r="CG289" s="133"/>
      <c r="CH289" s="133"/>
      <c r="CI289" s="133"/>
      <c r="CJ289" s="133"/>
      <c r="CK289" s="133"/>
      <c r="CL289" s="133"/>
      <c r="CM289" s="133"/>
      <c r="CN289" s="133"/>
      <c r="CO289" s="133"/>
      <c r="CP289" s="133"/>
      <c r="CQ289" s="133"/>
      <c r="CR289" s="133"/>
      <c r="CS289" s="133"/>
      <c r="CT289" s="133"/>
      <c r="CU289" s="133"/>
      <c r="CV289" s="133"/>
      <c r="CW289" s="133"/>
      <c r="CX289" s="133"/>
      <c r="CY289" s="133"/>
      <c r="CZ289" s="133"/>
      <c r="DA289" s="133"/>
      <c r="DB289" s="133"/>
      <c r="DC289" s="133"/>
      <c r="DD289" s="133"/>
      <c r="DE289" s="133"/>
      <c r="DF289" s="133"/>
      <c r="DG289" s="133"/>
      <c r="DH289" s="133"/>
      <c r="DI289" s="133"/>
      <c r="DJ289" s="133"/>
      <c r="DK289" s="133"/>
      <c r="DL289" s="133"/>
      <c r="DM289" s="133"/>
      <c r="DN289" s="133"/>
      <c r="DO289" s="133"/>
      <c r="DP289" s="133"/>
      <c r="DQ289" s="133"/>
      <c r="DR289" s="133"/>
      <c r="DS289" s="133"/>
      <c r="DT289" s="133"/>
      <c r="DU289" s="133"/>
      <c r="DV289" s="133"/>
      <c r="DW289" s="133"/>
      <c r="DX289" s="133"/>
      <c r="DY289" s="133"/>
      <c r="DZ289" s="133"/>
      <c r="EA289" s="133"/>
      <c r="EB289" s="133"/>
      <c r="EC289" s="133"/>
      <c r="ED289" s="133"/>
    </row>
    <row r="290" spans="1:134" ht="12.75">
      <c r="A290" s="133"/>
      <c r="B290" s="133"/>
      <c r="C290" s="138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  <c r="AU290" s="133"/>
      <c r="AV290" s="133"/>
      <c r="AW290" s="133"/>
      <c r="AX290" s="133"/>
      <c r="AY290" s="133"/>
      <c r="AZ290" s="133"/>
      <c r="BA290" s="133"/>
      <c r="BB290" s="133"/>
      <c r="BC290" s="133"/>
      <c r="BD290" s="133"/>
      <c r="BE290" s="133"/>
      <c r="BF290" s="133"/>
      <c r="BG290" s="133"/>
      <c r="BH290" s="133"/>
      <c r="BI290" s="133"/>
      <c r="BJ290" s="133"/>
      <c r="BK290" s="133"/>
      <c r="BL290" s="133"/>
      <c r="BM290" s="133"/>
      <c r="BN290" s="133"/>
      <c r="BO290" s="133"/>
      <c r="BP290" s="133"/>
      <c r="BQ290" s="133"/>
      <c r="BR290" s="133"/>
      <c r="BS290" s="133"/>
      <c r="BT290" s="133"/>
      <c r="BU290" s="133"/>
      <c r="BV290" s="133"/>
      <c r="BW290" s="133"/>
      <c r="BX290" s="133"/>
      <c r="BY290" s="133"/>
      <c r="BZ290" s="133"/>
      <c r="CA290" s="133"/>
      <c r="CB290" s="133"/>
      <c r="CC290" s="133"/>
      <c r="CD290" s="133"/>
      <c r="CE290" s="133"/>
      <c r="CF290" s="133"/>
      <c r="CG290" s="133"/>
      <c r="CH290" s="133"/>
      <c r="CI290" s="133"/>
      <c r="CJ290" s="133"/>
      <c r="CK290" s="133"/>
      <c r="CL290" s="133"/>
      <c r="CM290" s="133"/>
      <c r="CN290" s="133"/>
      <c r="CO290" s="133"/>
      <c r="CP290" s="133"/>
      <c r="CQ290" s="133"/>
      <c r="CR290" s="133"/>
      <c r="CS290" s="133"/>
      <c r="CT290" s="133"/>
      <c r="CU290" s="133"/>
      <c r="CV290" s="133"/>
      <c r="CW290" s="133"/>
      <c r="CX290" s="133"/>
      <c r="CY290" s="133"/>
      <c r="CZ290" s="133"/>
      <c r="DA290" s="133"/>
      <c r="DB290" s="133"/>
      <c r="DC290" s="133"/>
      <c r="DD290" s="133"/>
      <c r="DE290" s="133"/>
      <c r="DF290" s="133"/>
      <c r="DG290" s="133"/>
      <c r="DH290" s="133"/>
      <c r="DI290" s="133"/>
      <c r="DJ290" s="133"/>
      <c r="DK290" s="133"/>
      <c r="DL290" s="133"/>
      <c r="DM290" s="133"/>
      <c r="DN290" s="133"/>
      <c r="DO290" s="133"/>
      <c r="DP290" s="133"/>
      <c r="DQ290" s="133"/>
      <c r="DR290" s="133"/>
      <c r="DS290" s="133"/>
      <c r="DT290" s="133"/>
      <c r="DU290" s="133"/>
      <c r="DV290" s="133"/>
      <c r="DW290" s="133"/>
      <c r="DX290" s="133"/>
      <c r="DY290" s="133"/>
      <c r="DZ290" s="133"/>
      <c r="EA290" s="133"/>
      <c r="EB290" s="133"/>
      <c r="EC290" s="133"/>
      <c r="ED290" s="133"/>
    </row>
    <row r="291" spans="1:134" ht="12.75">
      <c r="A291" s="133"/>
      <c r="B291" s="133"/>
      <c r="C291" s="138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  <c r="CW291" s="133"/>
      <c r="CX291" s="133"/>
      <c r="CY291" s="133"/>
      <c r="CZ291" s="133"/>
      <c r="DA291" s="133"/>
      <c r="DB291" s="133"/>
      <c r="DC291" s="133"/>
      <c r="DD291" s="133"/>
      <c r="DE291" s="133"/>
      <c r="DF291" s="133"/>
      <c r="DG291" s="133"/>
      <c r="DH291" s="133"/>
      <c r="DI291" s="133"/>
      <c r="DJ291" s="133"/>
      <c r="DK291" s="133"/>
      <c r="DL291" s="133"/>
      <c r="DM291" s="133"/>
      <c r="DN291" s="133"/>
      <c r="DO291" s="133"/>
      <c r="DP291" s="133"/>
      <c r="DQ291" s="133"/>
      <c r="DR291" s="133"/>
      <c r="DS291" s="133"/>
      <c r="DT291" s="133"/>
      <c r="DU291" s="133"/>
      <c r="DV291" s="133"/>
      <c r="DW291" s="133"/>
      <c r="DX291" s="133"/>
      <c r="DY291" s="133"/>
      <c r="DZ291" s="133"/>
      <c r="EA291" s="133"/>
      <c r="EB291" s="133"/>
      <c r="EC291" s="133"/>
      <c r="ED291" s="133"/>
    </row>
    <row r="292" spans="1:134" ht="12.75">
      <c r="A292" s="133"/>
      <c r="B292" s="133"/>
      <c r="C292" s="138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3"/>
      <c r="BA292" s="133"/>
      <c r="BB292" s="133"/>
      <c r="BC292" s="133"/>
      <c r="BD292" s="133"/>
      <c r="BE292" s="133"/>
      <c r="BF292" s="133"/>
      <c r="BG292" s="133"/>
      <c r="BH292" s="133"/>
      <c r="BI292" s="133"/>
      <c r="BJ292" s="133"/>
      <c r="BK292" s="133"/>
      <c r="BL292" s="133"/>
      <c r="BM292" s="133"/>
      <c r="BN292" s="133"/>
      <c r="BO292" s="133"/>
      <c r="BP292" s="133"/>
      <c r="BQ292" s="133"/>
      <c r="BR292" s="133"/>
      <c r="BS292" s="133"/>
      <c r="BT292" s="133"/>
      <c r="BU292" s="133"/>
      <c r="BV292" s="133"/>
      <c r="BW292" s="133"/>
      <c r="BX292" s="133"/>
      <c r="BY292" s="133"/>
      <c r="BZ292" s="133"/>
      <c r="CA292" s="133"/>
      <c r="CB292" s="133"/>
      <c r="CC292" s="133"/>
      <c r="CD292" s="133"/>
      <c r="CE292" s="133"/>
      <c r="CF292" s="133"/>
      <c r="CG292" s="133"/>
      <c r="CH292" s="133"/>
      <c r="CI292" s="133"/>
      <c r="CJ292" s="133"/>
      <c r="CK292" s="133"/>
      <c r="CL292" s="133"/>
      <c r="CM292" s="133"/>
      <c r="CN292" s="133"/>
      <c r="CO292" s="133"/>
      <c r="CP292" s="133"/>
      <c r="CQ292" s="133"/>
      <c r="CR292" s="133"/>
      <c r="CS292" s="133"/>
      <c r="CT292" s="133"/>
      <c r="CU292" s="133"/>
      <c r="CV292" s="133"/>
      <c r="CW292" s="133"/>
      <c r="CX292" s="133"/>
      <c r="CY292" s="133"/>
      <c r="CZ292" s="133"/>
      <c r="DA292" s="133"/>
      <c r="DB292" s="133"/>
      <c r="DC292" s="133"/>
      <c r="DD292" s="133"/>
      <c r="DE292" s="133"/>
      <c r="DF292" s="133"/>
      <c r="DG292" s="133"/>
      <c r="DH292" s="133"/>
      <c r="DI292" s="133"/>
      <c r="DJ292" s="133"/>
      <c r="DK292" s="133"/>
      <c r="DL292" s="133"/>
      <c r="DM292" s="133"/>
      <c r="DN292" s="133"/>
      <c r="DO292" s="133"/>
      <c r="DP292" s="133"/>
      <c r="DQ292" s="133"/>
      <c r="DR292" s="133"/>
      <c r="DS292" s="133"/>
      <c r="DT292" s="133"/>
      <c r="DU292" s="133"/>
      <c r="DV292" s="133"/>
      <c r="DW292" s="133"/>
      <c r="DX292" s="133"/>
      <c r="DY292" s="133"/>
      <c r="DZ292" s="133"/>
      <c r="EA292" s="133"/>
      <c r="EB292" s="133"/>
      <c r="EC292" s="133"/>
      <c r="ED292" s="133"/>
    </row>
    <row r="293" spans="1:134" ht="12.75">
      <c r="A293" s="133"/>
      <c r="B293" s="133"/>
      <c r="C293" s="138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3"/>
      <c r="BA293" s="133"/>
      <c r="BB293" s="133"/>
      <c r="BC293" s="133"/>
      <c r="BD293" s="133"/>
      <c r="BE293" s="133"/>
      <c r="BF293" s="133"/>
      <c r="BG293" s="133"/>
      <c r="BH293" s="133"/>
      <c r="BI293" s="133"/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3"/>
      <c r="CA293" s="133"/>
      <c r="CB293" s="133"/>
      <c r="CC293" s="133"/>
      <c r="CD293" s="133"/>
      <c r="CE293" s="133"/>
      <c r="CF293" s="133"/>
      <c r="CG293" s="133"/>
      <c r="CH293" s="133"/>
      <c r="CI293" s="133"/>
      <c r="CJ293" s="133"/>
      <c r="CK293" s="133"/>
      <c r="CL293" s="133"/>
      <c r="CM293" s="133"/>
      <c r="CN293" s="133"/>
      <c r="CO293" s="133"/>
      <c r="CP293" s="133"/>
      <c r="CQ293" s="133"/>
      <c r="CR293" s="133"/>
      <c r="CS293" s="133"/>
      <c r="CT293" s="133"/>
      <c r="CU293" s="133"/>
      <c r="CV293" s="133"/>
      <c r="CW293" s="133"/>
      <c r="CX293" s="133"/>
      <c r="CY293" s="133"/>
      <c r="CZ293" s="133"/>
      <c r="DA293" s="133"/>
      <c r="DB293" s="133"/>
      <c r="DC293" s="133"/>
      <c r="DD293" s="133"/>
      <c r="DE293" s="133"/>
      <c r="DF293" s="133"/>
      <c r="DG293" s="133"/>
      <c r="DH293" s="133"/>
      <c r="DI293" s="133"/>
      <c r="DJ293" s="133"/>
      <c r="DK293" s="133"/>
      <c r="DL293" s="133"/>
      <c r="DM293" s="133"/>
      <c r="DN293" s="133"/>
      <c r="DO293" s="133"/>
      <c r="DP293" s="133"/>
      <c r="DQ293" s="133"/>
      <c r="DR293" s="133"/>
      <c r="DS293" s="133"/>
      <c r="DT293" s="133"/>
      <c r="DU293" s="133"/>
      <c r="DV293" s="133"/>
      <c r="DW293" s="133"/>
      <c r="DX293" s="133"/>
      <c r="DY293" s="133"/>
      <c r="DZ293" s="133"/>
      <c r="EA293" s="133"/>
      <c r="EB293" s="133"/>
      <c r="EC293" s="133"/>
      <c r="ED293" s="133"/>
    </row>
    <row r="294" spans="1:134" ht="12.75">
      <c r="A294" s="133"/>
      <c r="B294" s="133"/>
      <c r="C294" s="138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3"/>
      <c r="BA294" s="133"/>
      <c r="BB294" s="133"/>
      <c r="BC294" s="133"/>
      <c r="BD294" s="133"/>
      <c r="BE294" s="133"/>
      <c r="BF294" s="133"/>
      <c r="BG294" s="133"/>
      <c r="BH294" s="133"/>
      <c r="BI294" s="133"/>
      <c r="BJ294" s="133"/>
      <c r="BK294" s="133"/>
      <c r="BL294" s="133"/>
      <c r="BM294" s="133"/>
      <c r="BN294" s="133"/>
      <c r="BO294" s="133"/>
      <c r="BP294" s="133"/>
      <c r="BQ294" s="133"/>
      <c r="BR294" s="133"/>
      <c r="BS294" s="133"/>
      <c r="BT294" s="133"/>
      <c r="BU294" s="133"/>
      <c r="BV294" s="133"/>
      <c r="BW294" s="133"/>
      <c r="BX294" s="133"/>
      <c r="BY294" s="133"/>
      <c r="BZ294" s="133"/>
      <c r="CA294" s="133"/>
      <c r="CB294" s="133"/>
      <c r="CC294" s="133"/>
      <c r="CD294" s="133"/>
      <c r="CE294" s="133"/>
      <c r="CF294" s="133"/>
      <c r="CG294" s="133"/>
      <c r="CH294" s="133"/>
      <c r="CI294" s="133"/>
      <c r="CJ294" s="133"/>
      <c r="CK294" s="133"/>
      <c r="CL294" s="133"/>
      <c r="CM294" s="133"/>
      <c r="CN294" s="133"/>
      <c r="CO294" s="133"/>
      <c r="CP294" s="133"/>
      <c r="CQ294" s="133"/>
      <c r="CR294" s="133"/>
      <c r="CS294" s="133"/>
      <c r="CT294" s="133"/>
      <c r="CU294" s="133"/>
      <c r="CV294" s="133"/>
      <c r="CW294" s="133"/>
      <c r="CX294" s="133"/>
      <c r="CY294" s="133"/>
      <c r="CZ294" s="133"/>
      <c r="DA294" s="133"/>
      <c r="DB294" s="133"/>
      <c r="DC294" s="133"/>
      <c r="DD294" s="133"/>
      <c r="DE294" s="133"/>
      <c r="DF294" s="133"/>
      <c r="DG294" s="133"/>
      <c r="DH294" s="133"/>
      <c r="DI294" s="133"/>
      <c r="DJ294" s="133"/>
      <c r="DK294" s="133"/>
      <c r="DL294" s="133"/>
      <c r="DM294" s="133"/>
      <c r="DN294" s="133"/>
      <c r="DO294" s="133"/>
      <c r="DP294" s="133"/>
      <c r="DQ294" s="133"/>
      <c r="DR294" s="133"/>
      <c r="DS294" s="133"/>
      <c r="DT294" s="133"/>
      <c r="DU294" s="133"/>
      <c r="DV294" s="133"/>
      <c r="DW294" s="133"/>
      <c r="DX294" s="133"/>
      <c r="DY294" s="133"/>
      <c r="DZ294" s="133"/>
      <c r="EA294" s="133"/>
      <c r="EB294" s="133"/>
      <c r="EC294" s="133"/>
      <c r="ED294" s="133"/>
    </row>
    <row r="295" spans="1:134" ht="12.75">
      <c r="A295" s="133"/>
      <c r="B295" s="133"/>
      <c r="C295" s="138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  <c r="AU295" s="133"/>
      <c r="AV295" s="133"/>
      <c r="AW295" s="133"/>
      <c r="AX295" s="133"/>
      <c r="AY295" s="133"/>
      <c r="AZ295" s="133"/>
      <c r="BA295" s="133"/>
      <c r="BB295" s="133"/>
      <c r="BC295" s="133"/>
      <c r="BD295" s="133"/>
      <c r="BE295" s="133"/>
      <c r="BF295" s="133"/>
      <c r="BG295" s="133"/>
      <c r="BH295" s="133"/>
      <c r="BI295" s="133"/>
      <c r="BJ295" s="133"/>
      <c r="BK295" s="133"/>
      <c r="BL295" s="133"/>
      <c r="BM295" s="133"/>
      <c r="BN295" s="133"/>
      <c r="BO295" s="133"/>
      <c r="BP295" s="133"/>
      <c r="BQ295" s="133"/>
      <c r="BR295" s="133"/>
      <c r="BS295" s="133"/>
      <c r="BT295" s="133"/>
      <c r="BU295" s="133"/>
      <c r="BV295" s="133"/>
      <c r="BW295" s="133"/>
      <c r="BX295" s="133"/>
      <c r="BY295" s="133"/>
      <c r="BZ295" s="133"/>
      <c r="CA295" s="133"/>
      <c r="CB295" s="133"/>
      <c r="CC295" s="133"/>
      <c r="CD295" s="133"/>
      <c r="CE295" s="133"/>
      <c r="CF295" s="133"/>
      <c r="CG295" s="133"/>
      <c r="CH295" s="133"/>
      <c r="CI295" s="133"/>
      <c r="CJ295" s="133"/>
      <c r="CK295" s="133"/>
      <c r="CL295" s="133"/>
      <c r="CM295" s="133"/>
      <c r="CN295" s="133"/>
      <c r="CO295" s="133"/>
      <c r="CP295" s="133"/>
      <c r="CQ295" s="133"/>
      <c r="CR295" s="133"/>
      <c r="CS295" s="133"/>
      <c r="CT295" s="133"/>
      <c r="CU295" s="133"/>
      <c r="CV295" s="133"/>
      <c r="CW295" s="133"/>
      <c r="CX295" s="133"/>
      <c r="CY295" s="133"/>
      <c r="CZ295" s="133"/>
      <c r="DA295" s="133"/>
      <c r="DB295" s="133"/>
      <c r="DC295" s="133"/>
      <c r="DD295" s="133"/>
      <c r="DE295" s="133"/>
      <c r="DF295" s="133"/>
      <c r="DG295" s="133"/>
      <c r="DH295" s="133"/>
      <c r="DI295" s="133"/>
      <c r="DJ295" s="133"/>
      <c r="DK295" s="133"/>
      <c r="DL295" s="133"/>
      <c r="DM295" s="133"/>
      <c r="DN295" s="133"/>
      <c r="DO295" s="133"/>
      <c r="DP295" s="133"/>
      <c r="DQ295" s="133"/>
      <c r="DR295" s="133"/>
      <c r="DS295" s="133"/>
      <c r="DT295" s="133"/>
      <c r="DU295" s="133"/>
      <c r="DV295" s="133"/>
      <c r="DW295" s="133"/>
      <c r="DX295" s="133"/>
      <c r="DY295" s="133"/>
      <c r="DZ295" s="133"/>
      <c r="EA295" s="133"/>
      <c r="EB295" s="133"/>
      <c r="EC295" s="133"/>
      <c r="ED295" s="133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r:id="rId4"/>
  <colBreaks count="1" manualBreakCount="1">
    <brk id="9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RowColHeaders="0" zoomScale="85" zoomScaleNormal="85" workbookViewId="0" topLeftCell="A1">
      <selection activeCell="J14" sqref="J14"/>
    </sheetView>
  </sheetViews>
  <sheetFormatPr defaultColWidth="9.140625" defaultRowHeight="12.75"/>
  <cols>
    <col min="1" max="1" width="4.140625" style="87" customWidth="1"/>
    <col min="2" max="2" width="4.57421875" style="87" customWidth="1"/>
    <col min="3" max="3" width="25.421875" style="88" customWidth="1"/>
    <col min="4" max="4" width="4.421875" style="87" customWidth="1"/>
    <col min="5" max="5" width="10.28125" style="89" customWidth="1"/>
    <col min="6" max="6" width="2.00390625" style="90" customWidth="1"/>
    <col min="7" max="7" width="6.421875" style="87" customWidth="1"/>
    <col min="8" max="8" width="4.421875" style="87" customWidth="1"/>
    <col min="9" max="16384" width="9.140625" style="87" customWidth="1"/>
  </cols>
  <sheetData>
    <row r="1" spans="2:8" ht="15.75">
      <c r="B1" s="86" t="s">
        <v>32</v>
      </c>
      <c r="C1" s="86"/>
      <c r="D1" s="86"/>
      <c r="E1" s="86"/>
      <c r="F1" s="86"/>
      <c r="G1" s="86"/>
      <c r="H1" s="86"/>
    </row>
    <row r="2" ht="15.75" thickBot="1"/>
    <row r="3" spans="2:8" ht="16.5" thickTop="1">
      <c r="B3" s="93"/>
      <c r="C3" s="94"/>
      <c r="D3" s="95"/>
      <c r="E3" s="96"/>
      <c r="F3" s="97"/>
      <c r="G3" s="95"/>
      <c r="H3" s="98"/>
    </row>
    <row r="4" spans="2:8" ht="19.5" customHeight="1">
      <c r="B4" s="99"/>
      <c r="C4" s="113" t="s">
        <v>4</v>
      </c>
      <c r="D4" s="101"/>
      <c r="E4" s="115">
        <f>'Main-Input'!D5</f>
        <v>300</v>
      </c>
      <c r="F4" s="116"/>
      <c r="G4" s="117"/>
      <c r="H4" s="102"/>
    </row>
    <row r="5" spans="2:8" ht="19.5" customHeight="1">
      <c r="B5" s="99"/>
      <c r="C5" s="113" t="s">
        <v>5</v>
      </c>
      <c r="D5" s="101"/>
      <c r="E5" s="115">
        <f>'Main-Input'!D4</f>
        <v>1996</v>
      </c>
      <c r="F5" s="116" t="s">
        <v>33</v>
      </c>
      <c r="G5" s="113">
        <f>E5+'Main-Input'!D6-1</f>
        <v>2000</v>
      </c>
      <c r="H5" s="102"/>
    </row>
    <row r="6" spans="2:8" ht="19.5" customHeight="1">
      <c r="B6" s="99"/>
      <c r="C6" s="113" t="s">
        <v>34</v>
      </c>
      <c r="D6" s="101"/>
      <c r="E6" s="115">
        <f>G5+1</f>
        <v>2001</v>
      </c>
      <c r="F6" s="116" t="s">
        <v>33</v>
      </c>
      <c r="G6" s="113">
        <f>E6+'Main-Input'!D7-1</f>
        <v>2030</v>
      </c>
      <c r="H6" s="102"/>
    </row>
    <row r="7" spans="2:8" ht="15.75">
      <c r="B7" s="99"/>
      <c r="C7" s="113"/>
      <c r="D7" s="101"/>
      <c r="E7" s="115"/>
      <c r="F7" s="116"/>
      <c r="G7" s="117"/>
      <c r="H7" s="102"/>
    </row>
    <row r="8" spans="2:8" ht="15.75">
      <c r="B8" s="99"/>
      <c r="C8" s="113"/>
      <c r="D8" s="101"/>
      <c r="E8" s="115"/>
      <c r="F8" s="116"/>
      <c r="G8" s="117"/>
      <c r="H8" s="102"/>
    </row>
    <row r="9" spans="2:8" ht="19.5" customHeight="1">
      <c r="B9" s="99"/>
      <c r="C9" s="113" t="s">
        <v>35</v>
      </c>
      <c r="D9" s="106"/>
      <c r="E9" s="118">
        <f>FinancialCalc!L6</f>
        <v>0.22008163081374188</v>
      </c>
      <c r="F9" s="119"/>
      <c r="G9" s="117"/>
      <c r="H9" s="102"/>
    </row>
    <row r="10" spans="2:8" ht="19.5" customHeight="1">
      <c r="B10" s="99"/>
      <c r="C10" s="113" t="s">
        <v>36</v>
      </c>
      <c r="D10" s="106"/>
      <c r="E10" s="120">
        <f>FinancialCalc!L5</f>
        <v>564742.1300993208</v>
      </c>
      <c r="F10" s="121"/>
      <c r="G10" s="117"/>
      <c r="H10" s="102"/>
    </row>
    <row r="11" spans="2:8" ht="19.5" customHeight="1">
      <c r="B11" s="99"/>
      <c r="C11" s="114" t="s">
        <v>37</v>
      </c>
      <c r="D11" s="100"/>
      <c r="E11" s="122">
        <f>FinancialCalc!E7</f>
        <v>6.016165622364223</v>
      </c>
      <c r="F11" s="123"/>
      <c r="G11" s="117"/>
      <c r="H11" s="102"/>
    </row>
    <row r="12" spans="2:8" ht="5.25" customHeight="1">
      <c r="B12" s="99"/>
      <c r="C12" s="103"/>
      <c r="D12" s="101"/>
      <c r="E12" s="104"/>
      <c r="F12" s="105"/>
      <c r="G12" s="101"/>
      <c r="H12" s="102"/>
    </row>
    <row r="13" spans="2:8" ht="7.5" customHeight="1">
      <c r="B13" s="99"/>
      <c r="C13" s="103"/>
      <c r="D13" s="101"/>
      <c r="E13" s="104"/>
      <c r="F13" s="105"/>
      <c r="G13" s="101"/>
      <c r="H13" s="102"/>
    </row>
    <row r="14" spans="2:8" ht="8.25" customHeight="1" thickBot="1">
      <c r="B14" s="107"/>
      <c r="C14" s="108"/>
      <c r="D14" s="109"/>
      <c r="E14" s="110"/>
      <c r="F14" s="111"/>
      <c r="G14" s="109"/>
      <c r="H14" s="112"/>
    </row>
    <row r="15" spans="3:4" ht="15.75" thickTop="1">
      <c r="C15" s="91"/>
      <c r="D15" s="92"/>
    </row>
  </sheetData>
  <printOptions horizontalCentered="1"/>
  <pageMargins left="0.75" right="0.75" top="1" bottom="1" header="0.5" footer="0.5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8"/>
  <sheetViews>
    <sheetView showZeros="0" workbookViewId="0" topLeftCell="A1">
      <selection activeCell="A2" sqref="A2"/>
    </sheetView>
  </sheetViews>
  <sheetFormatPr defaultColWidth="9.140625" defaultRowHeight="12.75"/>
  <cols>
    <col min="1" max="1" width="9.140625" style="24" customWidth="1"/>
    <col min="2" max="2" width="24.140625" style="23" customWidth="1"/>
    <col min="3" max="16384" width="9.140625" style="23" customWidth="1"/>
  </cols>
  <sheetData>
    <row r="1" spans="1:2" ht="15.75">
      <c r="A1" s="21" t="s">
        <v>38</v>
      </c>
      <c r="B1" s="22"/>
    </row>
    <row r="2" ht="16.5" thickBot="1">
      <c r="B2" s="22"/>
    </row>
    <row r="3" spans="1:2" ht="32.25" thickBot="1">
      <c r="A3" s="25"/>
      <c r="B3" s="19" t="s">
        <v>39</v>
      </c>
    </row>
    <row r="4" spans="1:2" ht="15.75">
      <c r="A4" s="26">
        <f>IF('Main-Input'!$D$6&gt;=FinancialCalc!$A9,FinancialCalc!$A9,0)</f>
        <v>1</v>
      </c>
      <c r="B4" s="20">
        <v>150000</v>
      </c>
    </row>
    <row r="5" spans="1:2" ht="15.75">
      <c r="A5" s="26">
        <f>IF('Main-Input'!$D$6&gt;=FinancialCalc!$A10,FinancialCalc!$A10,0)</f>
        <v>2</v>
      </c>
      <c r="B5" s="20">
        <v>100000</v>
      </c>
    </row>
    <row r="6" spans="1:2" ht="15.75">
      <c r="A6" s="26">
        <f>IF('Main-Input'!$D$6&gt;=FinancialCalc!$A11,FinancialCalc!$A11,0)</f>
        <v>3</v>
      </c>
      <c r="B6" s="20">
        <v>150000</v>
      </c>
    </row>
    <row r="7" spans="1:2" ht="15.75">
      <c r="A7" s="26">
        <f>IF('Main-Input'!$D$6&gt;=FinancialCalc!$A12,FinancialCalc!$A12,0)</f>
        <v>4</v>
      </c>
      <c r="B7" s="20">
        <v>100000</v>
      </c>
    </row>
    <row r="8" spans="1:2" ht="15.75">
      <c r="A8" s="26">
        <f>IF('Main-Input'!$D$6&gt;=FinancialCalc!$A13,FinancialCalc!$A13,0)</f>
        <v>5</v>
      </c>
      <c r="B8" s="20">
        <v>100000</v>
      </c>
    </row>
    <row r="9" spans="1:2" ht="15.75">
      <c r="A9" s="26">
        <f>IF('Main-Input'!$D$6&gt;=FinancialCalc!$A14,FinancialCalc!$A14,0)</f>
        <v>0</v>
      </c>
      <c r="B9" s="20"/>
    </row>
    <row r="10" spans="1:2" ht="15.75">
      <c r="A10" s="26">
        <f>IF('Main-Input'!$D$6&gt;=FinancialCalc!$A15,FinancialCalc!$A15,0)</f>
        <v>0</v>
      </c>
      <c r="B10" s="20"/>
    </row>
    <row r="11" spans="1:2" ht="15.75">
      <c r="A11" s="26">
        <f>IF('Main-Input'!$D$6&gt;=FinancialCalc!$A16,FinancialCalc!$A16,0)</f>
        <v>0</v>
      </c>
      <c r="B11" s="20"/>
    </row>
    <row r="12" spans="1:2" ht="15.75">
      <c r="A12" s="26">
        <f>IF('Main-Input'!$D$6&gt;=FinancialCalc!$A17,FinancialCalc!$A17,0)</f>
        <v>0</v>
      </c>
      <c r="B12" s="20"/>
    </row>
    <row r="13" spans="1:2" ht="15.75">
      <c r="A13" s="26">
        <f>IF('Main-Input'!$D$6&gt;=FinancialCalc!$A18,FinancialCalc!$A18,0)</f>
        <v>0</v>
      </c>
      <c r="B13" s="20"/>
    </row>
    <row r="14" spans="1:2" ht="15.75">
      <c r="A14" s="26">
        <f>IF('Main-Input'!$D$6&gt;=FinancialCalc!$A19,FinancialCalc!$A19,0)</f>
        <v>0</v>
      </c>
      <c r="B14" s="20"/>
    </row>
    <row r="15" spans="1:2" ht="15.75">
      <c r="A15" s="26">
        <f>IF('Main-Input'!$D$6&gt;=FinancialCalc!$A20,FinancialCalc!$A20,0)</f>
        <v>0</v>
      </c>
      <c r="B15" s="20"/>
    </row>
    <row r="16" spans="1:2" ht="15.75">
      <c r="A16" s="26">
        <f>IF('Main-Input'!$D$6&gt;=FinancialCalc!$A21,FinancialCalc!$A21,0)</f>
        <v>0</v>
      </c>
      <c r="B16" s="20"/>
    </row>
    <row r="17" spans="1:2" ht="15.75">
      <c r="A17" s="26">
        <f>IF('Main-Input'!$D$6&gt;=FinancialCalc!$A22,FinancialCalc!$A22,0)</f>
        <v>0</v>
      </c>
      <c r="B17" s="20"/>
    </row>
    <row r="18" spans="1:2" ht="15.75">
      <c r="A18" s="26">
        <f>IF('Main-Input'!$D$6&gt;=FinancialCalc!$A23,FinancialCalc!$A23,0)</f>
        <v>0</v>
      </c>
      <c r="B18" s="20"/>
    </row>
    <row r="19" spans="1:2" ht="15.75">
      <c r="A19" s="26">
        <f>IF('Main-Input'!$D$6&gt;=FinancialCalc!$A24,FinancialCalc!$A24,0)</f>
        <v>0</v>
      </c>
      <c r="B19" s="20"/>
    </row>
    <row r="20" spans="1:2" ht="15.75">
      <c r="A20" s="26">
        <f>IF('Main-Input'!$D$6&gt;=FinancialCalc!$A25,FinancialCalc!$A25,0)</f>
        <v>0</v>
      </c>
      <c r="B20" s="20"/>
    </row>
    <row r="21" spans="1:2" ht="15.75">
      <c r="A21" s="26">
        <f>IF('Main-Input'!$D$6&gt;=FinancialCalc!$A26,FinancialCalc!$A26,0)</f>
        <v>0</v>
      </c>
      <c r="B21" s="20"/>
    </row>
    <row r="22" spans="1:2" ht="15.75">
      <c r="A22" s="26">
        <f>IF('Main-Input'!$D$6&gt;=FinancialCalc!$A27,FinancialCalc!$A27,0)</f>
        <v>0</v>
      </c>
      <c r="B22" s="20"/>
    </row>
    <row r="23" spans="1:2" ht="15.75">
      <c r="A23" s="26">
        <f>IF('Main-Input'!$D$6&gt;=FinancialCalc!$A28,FinancialCalc!$A28,0)</f>
        <v>0</v>
      </c>
      <c r="B23" s="20"/>
    </row>
    <row r="24" spans="1:2" ht="15.75">
      <c r="A24" s="26">
        <f>IF('Main-Input'!$D$6&gt;=FinancialCalc!$A29,FinancialCalc!$A29,0)</f>
        <v>0</v>
      </c>
      <c r="B24" s="20"/>
    </row>
    <row r="25" spans="1:2" ht="15.75">
      <c r="A25" s="26">
        <f>IF('Main-Input'!$D$6&gt;=FinancialCalc!$A30,FinancialCalc!$A30,0)</f>
        <v>0</v>
      </c>
      <c r="B25" s="20"/>
    </row>
    <row r="26" spans="1:2" ht="15.75">
      <c r="A26" s="26">
        <f>IF('Main-Input'!$D$6&gt;=FinancialCalc!$A31,FinancialCalc!$A31,0)</f>
        <v>0</v>
      </c>
      <c r="B26" s="20"/>
    </row>
    <row r="27" spans="1:2" ht="15.75">
      <c r="A27" s="26">
        <f>IF('Main-Input'!$D$6&gt;=FinancialCalc!$A32,FinancialCalc!$A32,0)</f>
        <v>0</v>
      </c>
      <c r="B27" s="20"/>
    </row>
    <row r="28" spans="1:2" ht="15.75">
      <c r="A28" s="26">
        <f>IF('Main-Input'!$D$6&gt;=FinancialCalc!$A33,FinancialCalc!$A33,0)</f>
        <v>0</v>
      </c>
      <c r="B28" s="20"/>
    </row>
    <row r="29" spans="1:2" ht="15.75">
      <c r="A29" s="26">
        <f>IF('Main-Input'!$D$6&gt;=FinancialCalc!$A34,FinancialCalc!$A34,0)</f>
        <v>0</v>
      </c>
      <c r="B29" s="20"/>
    </row>
    <row r="30" spans="1:2" ht="15.75">
      <c r="A30" s="26">
        <f>IF('Main-Input'!$D$6&gt;=FinancialCalc!$A35,FinancialCalc!$A35,0)</f>
        <v>0</v>
      </c>
      <c r="B30" s="20"/>
    </row>
    <row r="31" spans="1:2" ht="15.75">
      <c r="A31" s="26">
        <f>IF('Main-Input'!$D$6&gt;=FinancialCalc!$A36,FinancialCalc!$A36,0)</f>
        <v>0</v>
      </c>
      <c r="B31" s="20"/>
    </row>
    <row r="32" spans="1:2" ht="15.75">
      <c r="A32" s="26">
        <f>IF('Main-Input'!$D$6&gt;=FinancialCalc!$A37,FinancialCalc!$A37,0)</f>
        <v>0</v>
      </c>
      <c r="B32" s="20"/>
    </row>
    <row r="33" spans="1:2" ht="15.75">
      <c r="A33" s="26">
        <f>IF('Main-Input'!$D$6&gt;=FinancialCalc!$A38,FinancialCalc!$A38,0)</f>
        <v>0</v>
      </c>
      <c r="B33" s="20"/>
    </row>
    <row r="34" spans="1:2" ht="15.75">
      <c r="A34" s="26">
        <f>IF('Main-Input'!$D$6&gt;=FinancialCalc!$A39,FinancialCalc!$A39,0)</f>
        <v>0</v>
      </c>
      <c r="B34" s="20"/>
    </row>
    <row r="35" spans="1:2" ht="15.75">
      <c r="A35" s="26">
        <f>IF('Main-Input'!$D$6&gt;=FinancialCalc!$A40,FinancialCalc!$A40,0)</f>
        <v>0</v>
      </c>
      <c r="B35" s="20"/>
    </row>
    <row r="36" spans="1:2" ht="15.75">
      <c r="A36" s="26">
        <f>IF('Main-Input'!$D$6&gt;=FinancialCalc!$A41,FinancialCalc!$A41,0)</f>
        <v>0</v>
      </c>
      <c r="B36" s="20"/>
    </row>
    <row r="37" spans="1:2" ht="15.75">
      <c r="A37" s="26">
        <f>IF('Main-Input'!$D$6&gt;=FinancialCalc!$A42,FinancialCalc!$A42,0)</f>
        <v>0</v>
      </c>
      <c r="B37" s="20"/>
    </row>
    <row r="38" spans="1:2" ht="15.75">
      <c r="A38" s="26">
        <f>IF('Main-Input'!$D$6&gt;=FinancialCalc!$A43,FinancialCalc!$A43,0)</f>
        <v>0</v>
      </c>
      <c r="B38" s="20"/>
    </row>
    <row r="39" spans="1:2" ht="15.75">
      <c r="A39" s="26">
        <f>IF('Main-Input'!$D$6&gt;=FinancialCalc!$A44,FinancialCalc!$A44,0)</f>
        <v>0</v>
      </c>
      <c r="B39" s="20"/>
    </row>
    <row r="40" spans="1:2" ht="15.75">
      <c r="A40" s="26">
        <f>IF('Main-Input'!$D$6&gt;=FinancialCalc!$A45,FinancialCalc!$A45,0)</f>
        <v>0</v>
      </c>
      <c r="B40" s="20"/>
    </row>
    <row r="41" spans="1:2" ht="15.75">
      <c r="A41" s="26">
        <f>IF('Main-Input'!$D$6&gt;=FinancialCalc!$A46,FinancialCalc!$A46,0)</f>
        <v>0</v>
      </c>
      <c r="B41" s="20"/>
    </row>
    <row r="42" spans="1:2" ht="15.75">
      <c r="A42" s="26">
        <f>IF('Main-Input'!$D$6&gt;=FinancialCalc!$A47,FinancialCalc!$A47,0)</f>
        <v>0</v>
      </c>
      <c r="B42" s="20"/>
    </row>
    <row r="43" spans="1:2" ht="15.75">
      <c r="A43" s="26">
        <f>IF('Main-Input'!$D$6&gt;=FinancialCalc!$A48,FinancialCalc!$A48,0)</f>
        <v>0</v>
      </c>
      <c r="B43" s="20"/>
    </row>
    <row r="44" spans="1:2" ht="15.75">
      <c r="A44" s="26">
        <f>IF('Main-Input'!$D$6&gt;=FinancialCalc!$A49,FinancialCalc!$A49,0)</f>
        <v>0</v>
      </c>
      <c r="B44" s="20"/>
    </row>
    <row r="45" spans="1:2" ht="15.75">
      <c r="A45" s="26">
        <f>IF('Main-Input'!$D$6&gt;=FinancialCalc!$A50,FinancialCalc!$A50,0)</f>
        <v>0</v>
      </c>
      <c r="B45" s="20"/>
    </row>
    <row r="46" spans="1:2" ht="15.75">
      <c r="A46" s="26">
        <f>IF('Main-Input'!$D$6&gt;=FinancialCalc!$A51,FinancialCalc!$A51,0)</f>
        <v>0</v>
      </c>
      <c r="B46" s="20"/>
    </row>
    <row r="47" spans="1:2" ht="15.75">
      <c r="A47" s="26">
        <f>IF('Main-Input'!$D$6&gt;=FinancialCalc!$A52,FinancialCalc!$A52,0)</f>
        <v>0</v>
      </c>
      <c r="B47" s="20"/>
    </row>
    <row r="48" spans="1:2" ht="15.75">
      <c r="A48" s="26">
        <f>IF('Main-Input'!$D$6&gt;=FinancialCalc!$A53,FinancialCalc!$A53,0)</f>
        <v>0</v>
      </c>
      <c r="B48" s="20"/>
    </row>
    <row r="49" spans="1:2" ht="15.75">
      <c r="A49" s="26">
        <f>IF('Main-Input'!$D$6&gt;=FinancialCalc!$A54,FinancialCalc!$A54,0)</f>
        <v>0</v>
      </c>
      <c r="B49" s="20"/>
    </row>
    <row r="50" spans="1:2" ht="15.75">
      <c r="A50" s="26">
        <f>IF('Main-Input'!$D$6&gt;=FinancialCalc!$A55,FinancialCalc!$A55,0)</f>
        <v>0</v>
      </c>
      <c r="B50" s="20"/>
    </row>
    <row r="51" spans="1:2" ht="15.75">
      <c r="A51" s="26">
        <f>IF('Main-Input'!$D$6&gt;=FinancialCalc!$A56,FinancialCalc!$A56,0)</f>
        <v>0</v>
      </c>
      <c r="B51" s="20"/>
    </row>
    <row r="52" spans="1:2" ht="15.75">
      <c r="A52" s="26">
        <f>IF('Main-Input'!$D$6&gt;=FinancialCalc!$A57,FinancialCalc!$A57,0)</f>
        <v>0</v>
      </c>
      <c r="B52" s="20"/>
    </row>
    <row r="53" spans="1:2" ht="15.75">
      <c r="A53" s="26">
        <f>IF('Main-Input'!$D$6&gt;=FinancialCalc!$A58,FinancialCalc!$A58,0)</f>
        <v>0</v>
      </c>
      <c r="B53" s="20"/>
    </row>
    <row r="54" spans="1:2" ht="15.75">
      <c r="A54" s="26">
        <f>IF('Main-Input'!$D$6&gt;=FinancialCalc!$A59,FinancialCalc!$A59,0)</f>
        <v>0</v>
      </c>
      <c r="B54" s="20"/>
    </row>
    <row r="55" spans="1:2" ht="15.75">
      <c r="A55" s="26">
        <f>IF('Main-Input'!$D$6&gt;=FinancialCalc!$A60,FinancialCalc!$A60,0)</f>
        <v>0</v>
      </c>
      <c r="B55" s="20"/>
    </row>
    <row r="56" spans="1:2" ht="15.75">
      <c r="A56" s="26">
        <f>IF('Main-Input'!$D$6&gt;=FinancialCalc!$A61,FinancialCalc!$A61,0)</f>
        <v>0</v>
      </c>
      <c r="B56" s="20"/>
    </row>
    <row r="57" spans="1:2" ht="15.75">
      <c r="A57" s="26">
        <f>IF('Main-Input'!$D$6&gt;=FinancialCalc!$A62,FinancialCalc!$A62,0)</f>
        <v>0</v>
      </c>
      <c r="B57" s="20"/>
    </row>
    <row r="58" spans="1:2" ht="15.75">
      <c r="A58" s="26">
        <f>IF('Main-Input'!$D$6&gt;=FinancialCalc!$A63,FinancialCalc!$A63,0)</f>
        <v>0</v>
      </c>
      <c r="B58" s="20"/>
    </row>
    <row r="59" spans="1:2" ht="15.75">
      <c r="A59" s="26">
        <f>IF('Main-Input'!$D$6&gt;=FinancialCalc!$A64,FinancialCalc!$A64,0)</f>
        <v>0</v>
      </c>
      <c r="B59" s="20"/>
    </row>
    <row r="60" spans="1:2" ht="15.75">
      <c r="A60" s="26">
        <f>IF('Main-Input'!$D$6&gt;=FinancialCalc!$A65,FinancialCalc!$A65,0)</f>
        <v>0</v>
      </c>
      <c r="B60" s="20"/>
    </row>
    <row r="61" spans="1:2" ht="15.75">
      <c r="A61" s="26">
        <f>IF('Main-Input'!$D$6&gt;=FinancialCalc!$A66,FinancialCalc!$A66,0)</f>
        <v>0</v>
      </c>
      <c r="B61" s="20"/>
    </row>
    <row r="62" spans="1:2" ht="15.75">
      <c r="A62" s="26">
        <f>IF('Main-Input'!$D$6&gt;=FinancialCalc!$A67,FinancialCalc!$A67,0)</f>
        <v>0</v>
      </c>
      <c r="B62" s="20"/>
    </row>
    <row r="63" spans="1:2" ht="15.75">
      <c r="A63" s="26">
        <f>IF('Main-Input'!$D$6&gt;=FinancialCalc!$A68,FinancialCalc!$A68,0)</f>
        <v>0</v>
      </c>
      <c r="B63" s="20"/>
    </row>
    <row r="64" spans="1:2" ht="15.75">
      <c r="A64" s="26">
        <f>IF('Main-Input'!$D$6&gt;=FinancialCalc!$A69,FinancialCalc!$A69,0)</f>
        <v>0</v>
      </c>
      <c r="B64" s="20"/>
    </row>
    <row r="65" spans="1:2" ht="15.75">
      <c r="A65" s="26">
        <f>IF('Main-Input'!$D$6&gt;=FinancialCalc!$A70,FinancialCalc!$A70,0)</f>
        <v>0</v>
      </c>
      <c r="B65" s="20"/>
    </row>
    <row r="66" spans="1:2" ht="15.75">
      <c r="A66" s="26">
        <f>IF('Main-Input'!$D$6&gt;=FinancialCalc!$A71,FinancialCalc!$A71,0)</f>
        <v>0</v>
      </c>
      <c r="B66" s="20"/>
    </row>
    <row r="67" spans="1:2" ht="15.75">
      <c r="A67" s="26">
        <f>IF('Main-Input'!$D$6&gt;=FinancialCalc!$A72,FinancialCalc!$A72,0)</f>
        <v>0</v>
      </c>
      <c r="B67" s="20"/>
    </row>
    <row r="68" spans="1:2" ht="15.75">
      <c r="A68" s="26">
        <f>IF('Main-Input'!$D$6&gt;=FinancialCalc!$A73,FinancialCalc!$A73,0)</f>
        <v>0</v>
      </c>
      <c r="B68" s="20"/>
    </row>
    <row r="69" spans="1:2" ht="15.75">
      <c r="A69" s="26">
        <f>IF('Main-Input'!$D$6&gt;=FinancialCalc!$A74,FinancialCalc!$A74,0)</f>
        <v>0</v>
      </c>
      <c r="B69" s="20"/>
    </row>
    <row r="70" spans="1:2" ht="15.75">
      <c r="A70" s="26">
        <f>IF('Main-Input'!$D$6&gt;=FinancialCalc!$A75,FinancialCalc!$A75,0)</f>
        <v>0</v>
      </c>
      <c r="B70" s="20"/>
    </row>
    <row r="71" spans="1:2" ht="15.75">
      <c r="A71" s="26">
        <f>IF('Main-Input'!$D$6&gt;=FinancialCalc!$A76,FinancialCalc!$A76,0)</f>
        <v>0</v>
      </c>
      <c r="B71" s="20"/>
    </row>
    <row r="72" spans="1:2" ht="15.75">
      <c r="A72" s="26">
        <f>IF('Main-Input'!$D$6&gt;=FinancialCalc!$A77,FinancialCalc!$A77,0)</f>
        <v>0</v>
      </c>
      <c r="B72" s="20"/>
    </row>
    <row r="73" spans="1:2" ht="15.75">
      <c r="A73" s="26">
        <f>IF('Main-Input'!$D$6&gt;=FinancialCalc!$A78,FinancialCalc!$A78,0)</f>
        <v>0</v>
      </c>
      <c r="B73" s="20"/>
    </row>
    <row r="74" spans="1:2" ht="15.75">
      <c r="A74" s="26">
        <f>IF('Main-Input'!$D$6&gt;=FinancialCalc!$A79,FinancialCalc!$A79,0)</f>
        <v>0</v>
      </c>
      <c r="B74" s="20"/>
    </row>
    <row r="75" spans="1:2" ht="15.75">
      <c r="A75" s="26">
        <f>IF('Main-Input'!$D$6&gt;=FinancialCalc!$A80,FinancialCalc!$A80,0)</f>
        <v>0</v>
      </c>
      <c r="B75" s="20"/>
    </row>
    <row r="76" spans="1:2" ht="15.75">
      <c r="A76" s="26">
        <f>IF('Main-Input'!$D$6&gt;=FinancialCalc!$A81,FinancialCalc!$A81,0)</f>
        <v>0</v>
      </c>
      <c r="B76" s="20"/>
    </row>
    <row r="77" spans="1:2" ht="15.75">
      <c r="A77" s="26">
        <f>IF('Main-Input'!$D$6&gt;=FinancialCalc!$A82,FinancialCalc!$A82,0)</f>
        <v>0</v>
      </c>
      <c r="B77" s="20"/>
    </row>
    <row r="78" spans="1:2" ht="15.75">
      <c r="A78" s="26">
        <f>IF('Main-Input'!$D$6&gt;=FinancialCalc!$A83,FinancialCalc!$A83,0)</f>
        <v>0</v>
      </c>
      <c r="B78" s="20"/>
    </row>
    <row r="79" spans="1:2" ht="15.75">
      <c r="A79" s="26">
        <f>IF('Main-Input'!$D$6&gt;=FinancialCalc!$A84,FinancialCalc!$A84,0)</f>
        <v>0</v>
      </c>
      <c r="B79" s="20"/>
    </row>
    <row r="80" spans="1:2" ht="15.75">
      <c r="A80" s="26">
        <f>IF('Main-Input'!$D$6&gt;=FinancialCalc!$A85,FinancialCalc!$A85,0)</f>
        <v>0</v>
      </c>
      <c r="B80" s="20"/>
    </row>
    <row r="81" spans="1:2" ht="15.75">
      <c r="A81" s="26">
        <f>IF('Main-Input'!$D$6&gt;=FinancialCalc!$A86,FinancialCalc!$A86,0)</f>
        <v>0</v>
      </c>
      <c r="B81" s="20"/>
    </row>
    <row r="82" spans="1:2" ht="15.75">
      <c r="A82" s="26">
        <f>IF('Main-Input'!$D$6&gt;=FinancialCalc!$A87,FinancialCalc!$A87,0)</f>
        <v>0</v>
      </c>
      <c r="B82" s="20"/>
    </row>
    <row r="83" spans="1:2" ht="15.75">
      <c r="A83" s="26">
        <f>IF('Main-Input'!$D$6&gt;=FinancialCalc!$A88,FinancialCalc!$A88,0)</f>
        <v>0</v>
      </c>
      <c r="B83" s="20"/>
    </row>
    <row r="84" spans="1:2" ht="15.75">
      <c r="A84" s="26">
        <f>IF('Main-Input'!$D$6&gt;=FinancialCalc!$A89,FinancialCalc!$A89,0)</f>
        <v>0</v>
      </c>
      <c r="B84" s="20"/>
    </row>
    <row r="85" spans="1:2" ht="15.75">
      <c r="A85" s="26">
        <f>IF('Main-Input'!$D$6&gt;=FinancialCalc!$A90,FinancialCalc!$A90,0)</f>
        <v>0</v>
      </c>
      <c r="B85" s="20"/>
    </row>
    <row r="86" spans="1:2" ht="15.75">
      <c r="A86" s="26">
        <f>IF('Main-Input'!$D$6&gt;=FinancialCalc!$A91,FinancialCalc!$A91,0)</f>
        <v>0</v>
      </c>
      <c r="B86" s="20"/>
    </row>
    <row r="87" spans="1:2" ht="15.75">
      <c r="A87" s="26">
        <f>IF('Main-Input'!$D$6&gt;=FinancialCalc!$A92,FinancialCalc!$A92,0)</f>
        <v>0</v>
      </c>
      <c r="B87" s="20"/>
    </row>
    <row r="88" spans="1:2" ht="15.75">
      <c r="A88" s="26">
        <f>IF('Main-Input'!$D$6&gt;=FinancialCalc!$A93,FinancialCalc!$A93,0)</f>
        <v>0</v>
      </c>
      <c r="B88" s="20"/>
    </row>
    <row r="89" spans="1:2" ht="15.75">
      <c r="A89" s="26">
        <f>IF('Main-Input'!$D$6&gt;=FinancialCalc!$A94,FinancialCalc!$A94,0)</f>
        <v>0</v>
      </c>
      <c r="B89" s="20"/>
    </row>
    <row r="90" spans="1:2" ht="15.75">
      <c r="A90" s="26">
        <f>IF('Main-Input'!$D$6&gt;=FinancialCalc!$A95,FinancialCalc!$A95,0)</f>
        <v>0</v>
      </c>
      <c r="B90" s="20"/>
    </row>
    <row r="91" spans="1:2" ht="15.75">
      <c r="A91" s="26">
        <f>IF('Main-Input'!$D$6&gt;=FinancialCalc!$A96,FinancialCalc!$A96,0)</f>
        <v>0</v>
      </c>
      <c r="B91" s="20"/>
    </row>
    <row r="92" spans="1:2" ht="15.75">
      <c r="A92" s="26">
        <f>IF('Main-Input'!$D$6&gt;=FinancialCalc!$A97,FinancialCalc!$A97,0)</f>
        <v>0</v>
      </c>
      <c r="B92" s="20"/>
    </row>
    <row r="93" spans="1:2" ht="15.75">
      <c r="A93" s="26">
        <f>IF('Main-Input'!$D$6&gt;=FinancialCalc!$A98,FinancialCalc!$A98,0)</f>
        <v>0</v>
      </c>
      <c r="B93" s="20"/>
    </row>
    <row r="94" spans="1:2" ht="15.75">
      <c r="A94" s="26">
        <f>IF('Main-Input'!$D$6&gt;=FinancialCalc!$A99,FinancialCalc!$A99,0)</f>
        <v>0</v>
      </c>
      <c r="B94" s="20"/>
    </row>
    <row r="95" spans="1:2" ht="15.75">
      <c r="A95" s="26">
        <f>IF('Main-Input'!$D$6&gt;=FinancialCalc!$A100,FinancialCalc!$A100,0)</f>
        <v>0</v>
      </c>
      <c r="B95" s="20"/>
    </row>
    <row r="96" spans="1:2" ht="15.75">
      <c r="A96" s="26">
        <f>IF('Main-Input'!$D$6&gt;=FinancialCalc!$A101,FinancialCalc!$A101,0)</f>
        <v>0</v>
      </c>
      <c r="B96" s="20"/>
    </row>
    <row r="97" spans="1:2" ht="15.75">
      <c r="A97" s="26">
        <f>IF('Main-Input'!$D$6&gt;=FinancialCalc!$A102,FinancialCalc!$A102,0)</f>
        <v>0</v>
      </c>
      <c r="B97" s="20"/>
    </row>
    <row r="98" spans="1:2" ht="15.75">
      <c r="A98" s="26">
        <f>IF('Main-Input'!$D$6&gt;=FinancialCalc!$A103,FinancialCalc!$A103,0)</f>
        <v>0</v>
      </c>
      <c r="B98" s="20"/>
    </row>
    <row r="99" spans="1:2" ht="15.75">
      <c r="A99" s="26">
        <f>IF('Main-Input'!$D$6&gt;=FinancialCalc!$A104,FinancialCalc!$A104,0)</f>
        <v>0</v>
      </c>
      <c r="B99" s="20"/>
    </row>
    <row r="100" spans="1:2" ht="15.75">
      <c r="A100" s="26">
        <f>IF('Main-Input'!$D$6&gt;=FinancialCalc!$A105,FinancialCalc!$A105,0)</f>
        <v>0</v>
      </c>
      <c r="B100" s="20"/>
    </row>
    <row r="101" spans="1:2" ht="15.75">
      <c r="A101" s="26">
        <f>IF('Main-Input'!$D$6&gt;=FinancialCalc!$A106,FinancialCalc!$A106,0)</f>
        <v>0</v>
      </c>
      <c r="B101" s="20"/>
    </row>
    <row r="102" spans="1:2" ht="15.75">
      <c r="A102" s="26">
        <f>IF('Main-Input'!$D$6&gt;=FinancialCalc!$A107,FinancialCalc!$A107,0)</f>
        <v>0</v>
      </c>
      <c r="B102" s="20"/>
    </row>
    <row r="103" spans="1:2" ht="15.75">
      <c r="A103" s="26">
        <f>IF('Main-Input'!$D$6&gt;=FinancialCalc!$A108,FinancialCalc!$A108,0)</f>
        <v>0</v>
      </c>
      <c r="B103" s="20"/>
    </row>
    <row r="104" ht="15">
      <c r="A104" s="25"/>
    </row>
    <row r="105" ht="15">
      <c r="A105" s="25"/>
    </row>
    <row r="106" ht="15">
      <c r="A106" s="25"/>
    </row>
    <row r="107" ht="15">
      <c r="A107" s="25"/>
    </row>
    <row r="108" ht="15">
      <c r="A108" s="25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RowColHeaders="0" zoomScale="85" zoomScaleNormal="85" workbookViewId="0" topLeftCell="A1">
      <selection activeCell="J14" sqref="J14"/>
    </sheetView>
  </sheetViews>
  <sheetFormatPr defaultColWidth="9.140625" defaultRowHeight="12.75"/>
  <cols>
    <col min="1" max="1" width="2.57421875" style="2" customWidth="1"/>
    <col min="2" max="2" width="2.8515625" style="2" customWidth="1"/>
    <col min="3" max="3" width="81.28125" style="2" customWidth="1"/>
    <col min="4" max="4" width="9.7109375" style="2" customWidth="1"/>
    <col min="5" max="5" width="2.57421875" style="2" customWidth="1"/>
    <col min="6" max="16384" width="9.140625" style="2" customWidth="1"/>
  </cols>
  <sheetData>
    <row r="1" spans="2:5" ht="16.5" thickBot="1">
      <c r="B1" s="79" t="s">
        <v>55</v>
      </c>
      <c r="C1" s="80"/>
      <c r="D1" s="77"/>
      <c r="E1" s="78"/>
    </row>
    <row r="2" ht="12" thickBot="1"/>
    <row r="3" spans="2:5" ht="7.5" customHeight="1" thickTop="1">
      <c r="B3" s="58"/>
      <c r="C3" s="59"/>
      <c r="D3" s="59"/>
      <c r="E3" s="60"/>
    </row>
    <row r="4" spans="2:5" ht="32.25" customHeight="1" thickBot="1">
      <c r="B4" s="61"/>
      <c r="C4" s="71" t="s">
        <v>56</v>
      </c>
      <c r="D4" s="62"/>
      <c r="E4" s="63"/>
    </row>
    <row r="5" spans="2:5" ht="11.25">
      <c r="B5" s="64"/>
      <c r="C5" s="65"/>
      <c r="D5" s="66"/>
      <c r="E5" s="67"/>
    </row>
    <row r="6" spans="2:5" ht="15.75">
      <c r="B6" s="64"/>
      <c r="C6" s="72" t="s">
        <v>57</v>
      </c>
      <c r="D6" s="76">
        <v>6</v>
      </c>
      <c r="E6" s="67"/>
    </row>
    <row r="7" spans="2:5" ht="16.5" thickBot="1">
      <c r="B7" s="64"/>
      <c r="C7" s="72" t="s">
        <v>58</v>
      </c>
      <c r="D7" s="73">
        <f>FinancialCalc!E7</f>
        <v>6.016165622364223</v>
      </c>
      <c r="E7" s="67"/>
    </row>
    <row r="8" spans="2:5" ht="26.25" customHeight="1" thickBot="1">
      <c r="B8" s="64"/>
      <c r="C8" s="181" t="s">
        <v>59</v>
      </c>
      <c r="D8" s="182">
        <v>2000</v>
      </c>
      <c r="E8" s="67"/>
    </row>
    <row r="9" spans="2:5" ht="16.5" thickBot="1">
      <c r="B9" s="64"/>
      <c r="C9" s="74" t="s">
        <v>60</v>
      </c>
      <c r="D9" s="183">
        <f>'Main-Input'!E12</f>
        <v>2000</v>
      </c>
      <c r="E9" s="67"/>
    </row>
    <row r="10" spans="2:5" ht="38.25" customHeight="1" thickBot="1">
      <c r="B10" s="64"/>
      <c r="C10" s="75" t="s">
        <v>61</v>
      </c>
      <c r="D10" s="184">
        <f>'Main-Input'!D12</f>
        <v>2000</v>
      </c>
      <c r="E10" s="67"/>
    </row>
    <row r="11" spans="2:5" ht="12" thickBot="1">
      <c r="B11" s="68"/>
      <c r="C11" s="69"/>
      <c r="D11" s="69"/>
      <c r="E11" s="70"/>
    </row>
    <row r="12" ht="12" thickTop="1"/>
  </sheetData>
  <sheetProtection/>
  <printOptions horizontalCentered="1"/>
  <pageMargins left="0.75" right="0.75" top="1" bottom="1" header="0.5" footer="0.5"/>
  <pageSetup horizontalDpi="204" verticalDpi="204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H1011"/>
  <sheetViews>
    <sheetView showZeros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8515625" style="27" customWidth="1"/>
    <col min="2" max="2" width="6.28125" style="28" customWidth="1"/>
    <col min="3" max="3" width="10.7109375" style="28" customWidth="1"/>
    <col min="4" max="4" width="11.8515625" style="28" customWidth="1"/>
    <col min="5" max="5" width="8.421875" style="28" customWidth="1"/>
    <col min="6" max="6" width="8.8515625" style="28" customWidth="1"/>
    <col min="7" max="7" width="9.00390625" style="28" customWidth="1"/>
    <col min="8" max="8" width="8.57421875" style="28" customWidth="1"/>
    <col min="9" max="9" width="7.57421875" style="28" customWidth="1"/>
    <col min="10" max="10" width="8.00390625" style="28" customWidth="1"/>
    <col min="11" max="11" width="9.00390625" style="28" customWidth="1"/>
    <col min="12" max="12" width="9.57421875" style="28" customWidth="1"/>
    <col min="13" max="13" width="6.7109375" style="28" customWidth="1"/>
    <col min="14" max="23" width="8.421875" style="28" customWidth="1"/>
    <col min="24" max="110" width="11.57421875" style="28" customWidth="1"/>
    <col min="111" max="16384" width="9.140625" style="28" customWidth="1"/>
  </cols>
  <sheetData>
    <row r="1" spans="1:12" ht="23.25" customHeight="1" thickBot="1">
      <c r="A1" s="34"/>
      <c r="B1" s="38" t="s">
        <v>40</v>
      </c>
      <c r="C1" s="38"/>
      <c r="D1" s="38"/>
      <c r="E1" s="38"/>
      <c r="F1" s="38"/>
      <c r="G1" s="38"/>
      <c r="H1" s="39"/>
      <c r="I1" s="38"/>
      <c r="J1" s="38"/>
      <c r="K1" s="38"/>
      <c r="L1" s="38"/>
    </row>
    <row r="2" spans="1:138" ht="65.25" customHeight="1" thickBot="1" thickTop="1">
      <c r="A2" s="188"/>
      <c r="B2" s="40" t="s">
        <v>41</v>
      </c>
      <c r="C2" s="40" t="s">
        <v>42</v>
      </c>
      <c r="D2" s="40" t="s">
        <v>43</v>
      </c>
      <c r="E2" s="41" t="s">
        <v>44</v>
      </c>
      <c r="F2" s="40" t="s">
        <v>45</v>
      </c>
      <c r="G2" s="40" t="s">
        <v>46</v>
      </c>
      <c r="H2" s="40" t="s">
        <v>62</v>
      </c>
      <c r="I2" s="40" t="s">
        <v>63</v>
      </c>
      <c r="J2" s="40" t="s">
        <v>64</v>
      </c>
      <c r="K2" s="40" t="s">
        <v>47</v>
      </c>
      <c r="L2" s="40" t="s">
        <v>48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  <c r="X2" s="30"/>
      <c r="Y2" s="30"/>
      <c r="Z2" s="30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0" t="s">
        <v>49</v>
      </c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</row>
    <row r="3" spans="1:138" ht="14.25" customHeight="1">
      <c r="A3" s="188"/>
      <c r="B3" s="42"/>
      <c r="C3" s="42"/>
      <c r="D3" s="42"/>
      <c r="E3" s="43"/>
      <c r="F3" s="42"/>
      <c r="G3" s="42"/>
      <c r="H3" s="42"/>
      <c r="I3" s="42"/>
      <c r="J3" s="42"/>
      <c r="K3" s="42"/>
      <c r="L3" s="42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</row>
    <row r="4" spans="1:138" ht="12.75" customHeight="1">
      <c r="A4" s="188"/>
      <c r="B4" s="44" t="s">
        <v>50</v>
      </c>
      <c r="C4" s="45"/>
      <c r="D4" s="45"/>
      <c r="E4" s="45">
        <f>SUM(E9:E108)</f>
        <v>54925.19967470899</v>
      </c>
      <c r="F4" s="45">
        <f aca="true" t="shared" si="0" ref="F4:L4">SUM(F9:F108)</f>
        <v>6726748.506557599</v>
      </c>
      <c r="G4" s="45">
        <f t="shared" si="0"/>
        <v>672674.85065576</v>
      </c>
      <c r="H4" s="45">
        <f t="shared" si="0"/>
        <v>600000</v>
      </c>
      <c r="I4" s="45">
        <f t="shared" si="0"/>
        <v>180000</v>
      </c>
      <c r="J4" s="45">
        <f t="shared" si="0"/>
        <v>336337.4253278799</v>
      </c>
      <c r="K4" s="45">
        <f t="shared" si="0"/>
        <v>1116337.4253278798</v>
      </c>
      <c r="L4" s="45">
        <f t="shared" si="0"/>
        <v>6283085.93188548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30"/>
      <c r="Z4" s="30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</row>
    <row r="5" spans="1:138" ht="12" customHeight="1">
      <c r="A5" s="188"/>
      <c r="B5" s="44" t="s">
        <v>51</v>
      </c>
      <c r="C5" s="46"/>
      <c r="D5" s="46"/>
      <c r="E5" s="47">
        <f>NPV('Main-Input'!$D$18,E9:E108)</f>
        <v>8598.806270879231</v>
      </c>
      <c r="F5" s="47">
        <f>NPV('Main-Input'!$D$18,F9:F108)</f>
        <v>983691.415365142</v>
      </c>
      <c r="G5" s="47">
        <f>NPV('Main-Input'!$D$18,G9:G108)</f>
        <v>98369.14153651417</v>
      </c>
      <c r="H5" s="47">
        <f>NPV('Main-Input'!$D$18,H9:H108)</f>
        <v>440709.4897680281</v>
      </c>
      <c r="I5" s="47">
        <f>NPV('Main-Input'!$D$18,I9:I108)</f>
        <v>27424.366266050143</v>
      </c>
      <c r="J5" s="47">
        <f>NPV('Main-Input'!$D$18,J9:J108)</f>
        <v>49184.57076825709</v>
      </c>
      <c r="K5" s="47">
        <f>NPV('Main-Input'!$D$18,K9:K108)</f>
        <v>517318.42680233537</v>
      </c>
      <c r="L5" s="47">
        <f>NPV('Main-Input'!$D$18,L9:L108)</f>
        <v>564742.1300993208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30"/>
      <c r="Z5" s="30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</row>
    <row r="6" spans="1:138" ht="12" customHeight="1">
      <c r="A6" s="188"/>
      <c r="B6" s="48" t="s">
        <v>52</v>
      </c>
      <c r="C6" s="49"/>
      <c r="D6" s="49"/>
      <c r="E6" s="50">
        <f>K5/E5</f>
        <v>60.16165622364223</v>
      </c>
      <c r="F6" s="51"/>
      <c r="G6" s="51"/>
      <c r="H6" s="51"/>
      <c r="I6" s="51"/>
      <c r="J6" s="51"/>
      <c r="K6" s="49" t="s">
        <v>53</v>
      </c>
      <c r="L6" s="52">
        <f>IRR(L9:L108,0.1)</f>
        <v>0.22008163081374188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30"/>
      <c r="Z6" s="30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</row>
    <row r="7" spans="1:138" ht="12" customHeight="1">
      <c r="A7" s="188"/>
      <c r="B7" s="53" t="s">
        <v>54</v>
      </c>
      <c r="C7" s="54"/>
      <c r="D7" s="49"/>
      <c r="E7" s="50">
        <f>E6*100/1000</f>
        <v>6.016165622364223</v>
      </c>
      <c r="F7" s="51"/>
      <c r="G7" s="51"/>
      <c r="H7" s="51"/>
      <c r="I7" s="51"/>
      <c r="J7" s="51"/>
      <c r="K7" s="51"/>
      <c r="L7" s="55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30"/>
      <c r="Z7" s="30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</row>
    <row r="8" spans="1:138" ht="12" customHeight="1">
      <c r="A8" s="188"/>
      <c r="B8" s="53"/>
      <c r="C8" s="53"/>
      <c r="D8" s="49"/>
      <c r="E8" s="50"/>
      <c r="F8" s="51"/>
      <c r="G8" s="51"/>
      <c r="H8" s="51"/>
      <c r="I8" s="51"/>
      <c r="J8" s="51"/>
      <c r="K8" s="51"/>
      <c r="L8" s="55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30"/>
      <c r="Z8" s="30"/>
      <c r="AA8" s="30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</row>
    <row r="9" spans="1:53" ht="9.75">
      <c r="A9" s="34">
        <v>1</v>
      </c>
      <c r="B9" s="56">
        <f>IF(('Main-Input'!$D$6+'Main-Input'!$D$7)&gt;=A9,'Main-Input'!$D$4+A9-1,0)</f>
        <v>1996</v>
      </c>
      <c r="C9" s="57">
        <f>IF('Main-Input'!$D$6&gt;=A9,A9,0)</f>
        <v>1</v>
      </c>
      <c r="D9" s="57">
        <f>IF('Main-Input'!$D$7&gt;=(A9-'Main-Input'!$D$6),A9+(C9/A9-1)*'Main-Input'!$D$6-(C9/A9)*C9,0)</f>
        <v>0</v>
      </c>
      <c r="E9" s="57">
        <f>IF(AND(D9&gt;0,D9&lt;='Main-Input'!$D$10),'Main-Input'!$D$5*8760*('Main-Input'!$D$8+('Main-Input'!$D$9-'Main-Input'!$D$8)/('Main-Input'!$D$10-1)*(D9-1))/1000,'Main-Input'!$D$5*8760*('Main-Input'!$D$9-('Main-Input'!$D$9-'Main-Input'!$D$11)/('Main-Input'!$D$7-'Main-Input'!$D$10)*(D9-'Main-Input'!$D$10))/1000*D9/(D9+0.0000001))</f>
        <v>0</v>
      </c>
      <c r="F9" s="57">
        <f>(E9*'Main-Input'!$D$16)*(1+'Main-Input'!$D$17)^A9*1000000/100/1000</f>
        <v>0</v>
      </c>
      <c r="G9" s="57">
        <f>F9*'Main-Input'!$D$15</f>
        <v>0</v>
      </c>
      <c r="H9" s="57">
        <v>150000</v>
      </c>
      <c r="I9" s="57">
        <f>IF(D9&gt;0,'Main-Input'!$D$5*'Main-Input'!$D$12*'Main-Input'!$D$13,0)</f>
        <v>0</v>
      </c>
      <c r="J9" s="57">
        <f>IF(D9&gt;0,E9*'Main-Input'!$D$14*(1+'Main-Input'!$D$17)^A9*1000000/100/1000,0)</f>
        <v>0</v>
      </c>
      <c r="K9" s="57">
        <f>H9+I9+J9</f>
        <v>150000</v>
      </c>
      <c r="L9" s="57">
        <f>F9+G9-K9</f>
        <v>-150000</v>
      </c>
      <c r="M9" s="33"/>
      <c r="N9" s="33"/>
      <c r="O9" s="33"/>
      <c r="P9" s="33"/>
      <c r="Q9" s="33"/>
      <c r="AD9" s="34"/>
      <c r="BA9" s="33" t="e">
        <f>LOOKUP(InvestPlan!$G$4,FinancialCalc!$C$120:$F$120,FinancialCalc!$C121:$F121)</f>
        <v>#N/A</v>
      </c>
    </row>
    <row r="10" spans="1:53" ht="9.75">
      <c r="A10" s="34">
        <v>2</v>
      </c>
      <c r="B10" s="56">
        <f>IF(('Main-Input'!$D$6+'Main-Input'!$D$7)&gt;=A10,'Main-Input'!$D$4+A10-1,0)</f>
        <v>1997</v>
      </c>
      <c r="C10" s="57">
        <f>IF('Main-Input'!$D$6&gt;=A10,A10,0)</f>
        <v>2</v>
      </c>
      <c r="D10" s="57">
        <f>IF('Main-Input'!$D$7&gt;=(A10-'Main-Input'!$D$6),A10+(C10/A10-1)*'Main-Input'!$D$6-(C10/A10)*C10,0)</f>
        <v>0</v>
      </c>
      <c r="E10" s="57">
        <f>IF(AND(D10&gt;0,D10&lt;='Main-Input'!$D$10),'Main-Input'!$D$5*8760*('Main-Input'!$D$8+('Main-Input'!$D$9-'Main-Input'!$D$8)/('Main-Input'!$D$10-1)*(D10-1))/1000,'Main-Input'!$D$5*8760*('Main-Input'!$D$9-('Main-Input'!$D$9-'Main-Input'!$D$11)/('Main-Input'!$D$7-'Main-Input'!$D$10)*(D10-'Main-Input'!$D$10))/1000*D10/(D10+0.0000001))</f>
        <v>0</v>
      </c>
      <c r="F10" s="57">
        <f>(E10*'Main-Input'!$D$16)*(1+'Main-Input'!$D$17)^A10*1000000/100/1000</f>
        <v>0</v>
      </c>
      <c r="G10" s="57">
        <f>F10*'Main-Input'!$D$15</f>
        <v>0</v>
      </c>
      <c r="H10" s="57">
        <v>100000</v>
      </c>
      <c r="I10" s="57">
        <f>IF(D10&gt;0,'Main-Input'!$D$5*'Main-Input'!$D$12*'Main-Input'!$D$13,0)</f>
        <v>0</v>
      </c>
      <c r="J10" s="57">
        <f>IF(D10&gt;0,E10*'Main-Input'!$D$14*(1+'Main-Input'!$D$17)^A10*1000000/100/1000,0)</f>
        <v>0</v>
      </c>
      <c r="K10" s="57">
        <f aca="true" t="shared" si="1" ref="K10:K25">H10+I10+J10</f>
        <v>100000</v>
      </c>
      <c r="L10" s="57">
        <f aca="true" t="shared" si="2" ref="L10:L25">F10+G10-K10</f>
        <v>-100000</v>
      </c>
      <c r="M10" s="33"/>
      <c r="N10" s="33"/>
      <c r="O10" s="33"/>
      <c r="P10" s="33"/>
      <c r="Q10" s="33"/>
      <c r="AD10" s="34"/>
      <c r="BA10" s="33" t="e">
        <f>LOOKUP(InvestPlan!$G$4,FinancialCalc!$C$120:$F$120,FinancialCalc!$C122:$F122)</f>
        <v>#N/A</v>
      </c>
    </row>
    <row r="11" spans="1:53" ht="9.75">
      <c r="A11" s="34">
        <v>3</v>
      </c>
      <c r="B11" s="56">
        <f>IF(('Main-Input'!$D$6+'Main-Input'!$D$7)&gt;=A11,'Main-Input'!$D$4+A11-1,0)</f>
        <v>1998</v>
      </c>
      <c r="C11" s="57">
        <f>IF('Main-Input'!$D$6&gt;=A11,A11,0)</f>
        <v>3</v>
      </c>
      <c r="D11" s="57">
        <f>IF('Main-Input'!$D$7&gt;=(A11-'Main-Input'!$D$6),A11+(C11/A11-1)*'Main-Input'!$D$6-(C11/A11)*C11,0)</f>
        <v>0</v>
      </c>
      <c r="E11" s="57">
        <f>IF(AND(D11&gt;0,D11&lt;='Main-Input'!$D$10),'Main-Input'!$D$5*8760*('Main-Input'!$D$8+('Main-Input'!$D$9-'Main-Input'!$D$8)/('Main-Input'!$D$10-1)*(D11-1))/1000,'Main-Input'!$D$5*8760*('Main-Input'!$D$9-('Main-Input'!$D$9-'Main-Input'!$D$11)/('Main-Input'!$D$7-'Main-Input'!$D$10)*(D11-'Main-Input'!$D$10))/1000*D11/(D11+0.0000001))</f>
        <v>0</v>
      </c>
      <c r="F11" s="57">
        <f>(E11*'Main-Input'!$D$16)*(1+'Main-Input'!$D$17)^A11*1000000/100/1000</f>
        <v>0</v>
      </c>
      <c r="G11" s="57">
        <f>F11*'Main-Input'!$D$15</f>
        <v>0</v>
      </c>
      <c r="H11" s="57">
        <v>150000</v>
      </c>
      <c r="I11" s="57">
        <f>IF(D11&gt;0,'Main-Input'!$D$5*'Main-Input'!$D$12*'Main-Input'!$D$13,0)</f>
        <v>0</v>
      </c>
      <c r="J11" s="57">
        <f>IF(D11&gt;0,E11*'Main-Input'!$D$14*(1+'Main-Input'!$D$17)^A11*1000000/100/1000,0)</f>
        <v>0</v>
      </c>
      <c r="K11" s="57">
        <f t="shared" si="1"/>
        <v>150000</v>
      </c>
      <c r="L11" s="57">
        <f t="shared" si="2"/>
        <v>-150000</v>
      </c>
      <c r="M11" s="33"/>
      <c r="N11" s="33"/>
      <c r="O11" s="33"/>
      <c r="P11" s="33"/>
      <c r="Q11" s="33"/>
      <c r="AD11" s="34"/>
      <c r="BA11" s="33" t="e">
        <f>LOOKUP(InvestPlan!$G$4,FinancialCalc!$C$120:$F$120,FinancialCalc!$C123:$F123)</f>
        <v>#N/A</v>
      </c>
    </row>
    <row r="12" spans="1:53" ht="9.75">
      <c r="A12" s="34">
        <v>4</v>
      </c>
      <c r="B12" s="56">
        <f>IF(('Main-Input'!$D$6+'Main-Input'!$D$7)&gt;=A12,'Main-Input'!$D$4+A12-1,0)</f>
        <v>1999</v>
      </c>
      <c r="C12" s="57">
        <f>IF('Main-Input'!$D$6&gt;=A12,A12,0)</f>
        <v>4</v>
      </c>
      <c r="D12" s="57">
        <f>IF('Main-Input'!$D$7&gt;=(A12-'Main-Input'!$D$6),A12+(C12/A12-1)*'Main-Input'!$D$6-(C12/A12)*C12,0)</f>
        <v>0</v>
      </c>
      <c r="E12" s="57">
        <f>IF(AND(D12&gt;0,D12&lt;='Main-Input'!$D$10),'Main-Input'!$D$5*8760*('Main-Input'!$D$8+('Main-Input'!$D$9-'Main-Input'!$D$8)/('Main-Input'!$D$10-1)*(D12-1))/1000,'Main-Input'!$D$5*8760*('Main-Input'!$D$9-('Main-Input'!$D$9-'Main-Input'!$D$11)/('Main-Input'!$D$7-'Main-Input'!$D$10)*(D12-'Main-Input'!$D$10))/1000*D12/(D12+0.0000001))</f>
        <v>0</v>
      </c>
      <c r="F12" s="57">
        <f>(E12*'Main-Input'!$D$16)*(1+'Main-Input'!$D$17)^A12*1000000/100/1000</f>
        <v>0</v>
      </c>
      <c r="G12" s="57">
        <f>F12*'Main-Input'!$D$15</f>
        <v>0</v>
      </c>
      <c r="H12" s="57">
        <v>100000</v>
      </c>
      <c r="I12" s="57">
        <f>IF(D12&gt;0,'Main-Input'!$D$5*'Main-Input'!$D$12*'Main-Input'!$D$13,0)</f>
        <v>0</v>
      </c>
      <c r="J12" s="57">
        <f>IF(D12&gt;0,E12*'Main-Input'!$D$14*(1+'Main-Input'!$D$17)^A12*1000000/100/1000,0)</f>
        <v>0</v>
      </c>
      <c r="K12" s="57">
        <f t="shared" si="1"/>
        <v>100000</v>
      </c>
      <c r="L12" s="57">
        <f t="shared" si="2"/>
        <v>-100000</v>
      </c>
      <c r="M12" s="33"/>
      <c r="N12" s="33"/>
      <c r="O12" s="33"/>
      <c r="P12" s="33"/>
      <c r="Q12" s="33"/>
      <c r="AD12" s="34"/>
      <c r="BA12" s="33" t="e">
        <f>LOOKUP(InvestPlan!$G$4,FinancialCalc!$C$120:$F$120,FinancialCalc!$C124:$F124)</f>
        <v>#N/A</v>
      </c>
    </row>
    <row r="13" spans="1:53" ht="9.75">
      <c r="A13" s="34">
        <v>5</v>
      </c>
      <c r="B13" s="56">
        <f>IF(('Main-Input'!$D$6+'Main-Input'!$D$7)&gt;=A13,'Main-Input'!$D$4+A13-1,0)</f>
        <v>2000</v>
      </c>
      <c r="C13" s="57">
        <f>IF('Main-Input'!$D$6&gt;=A13,A13,0)</f>
        <v>5</v>
      </c>
      <c r="D13" s="57">
        <f>IF('Main-Input'!$D$7&gt;=(A13-'Main-Input'!$D$6),A13+(C13/A13-1)*'Main-Input'!$D$6-(C13/A13)*C13,0)</f>
        <v>0</v>
      </c>
      <c r="E13" s="57">
        <f>IF(AND(D13&gt;0,D13&lt;='Main-Input'!$D$10),'Main-Input'!$D$5*8760*('Main-Input'!$D$8+('Main-Input'!$D$9-'Main-Input'!$D$8)/('Main-Input'!$D$10-1)*(D13-1))/1000,'Main-Input'!$D$5*8760*('Main-Input'!$D$9-('Main-Input'!$D$9-'Main-Input'!$D$11)/('Main-Input'!$D$7-'Main-Input'!$D$10)*(D13-'Main-Input'!$D$10))/1000*D13/(D13+0.0000001))</f>
        <v>0</v>
      </c>
      <c r="F13" s="57">
        <f>(E13*'Main-Input'!$D$16)*(1+'Main-Input'!$D$17)^A13*1000000/100/1000</f>
        <v>0</v>
      </c>
      <c r="G13" s="57">
        <f>F13*'Main-Input'!$D$15</f>
        <v>0</v>
      </c>
      <c r="H13" s="57">
        <v>100000</v>
      </c>
      <c r="I13" s="57">
        <f>IF(D13&gt;0,'Main-Input'!$D$5*'Main-Input'!$D$12*'Main-Input'!$D$13,0)</f>
        <v>0</v>
      </c>
      <c r="J13" s="57">
        <f>IF(D13&gt;0,E13*'Main-Input'!$D$14*(1+'Main-Input'!$D$17)^A13*1000000/100/1000,0)</f>
        <v>0</v>
      </c>
      <c r="K13" s="57">
        <f t="shared" si="1"/>
        <v>100000</v>
      </c>
      <c r="L13" s="57">
        <f t="shared" si="2"/>
        <v>-100000</v>
      </c>
      <c r="M13" s="33"/>
      <c r="N13" s="33"/>
      <c r="O13" s="33"/>
      <c r="P13" s="33"/>
      <c r="Q13" s="33"/>
      <c r="AD13" s="34"/>
      <c r="BA13" s="33" t="e">
        <f>LOOKUP(InvestPlan!$G$4,FinancialCalc!$C$120:$F$120,FinancialCalc!$C125:$F125)</f>
        <v>#N/A</v>
      </c>
    </row>
    <row r="14" spans="1:53" ht="9.75">
      <c r="A14" s="34">
        <v>6</v>
      </c>
      <c r="B14" s="56">
        <f>IF(('Main-Input'!$D$6+'Main-Input'!$D$7)&gt;=A14,'Main-Input'!$D$4+A14-1,0)</f>
        <v>2001</v>
      </c>
      <c r="C14" s="57">
        <f>IF('Main-Input'!$D$6&gt;=A14,A14,0)</f>
        <v>0</v>
      </c>
      <c r="D14" s="57">
        <f>IF('Main-Input'!$D$7&gt;=(A14-'Main-Input'!$D$6),A14+(C14/A14-1)*'Main-Input'!$D$6-(C14/A14)*C14,0)</f>
        <v>1</v>
      </c>
      <c r="E14" s="57">
        <f>IF(AND(D14&gt;0,D14&lt;='Main-Input'!$D$10),'Main-Input'!$D$5*8760*('Main-Input'!$D$8+('Main-Input'!$D$9-'Main-Input'!$D$8)/('Main-Input'!$D$10-1)*(D14-1))/1000,'Main-Input'!$D$5*8760*('Main-Input'!$D$9-('Main-Input'!$D$9-'Main-Input'!$D$11)/('Main-Input'!$D$7-'Main-Input'!$D$10)*(D14-'Main-Input'!$D$10))/1000*D14/(D14+0.0000001))</f>
        <v>1576.8</v>
      </c>
      <c r="F14" s="57">
        <f>(E14*'Main-Input'!$D$16)*(1+'Main-Input'!$D$17)^A14*1000000/100/1000</f>
        <v>167380.4973467657</v>
      </c>
      <c r="G14" s="57">
        <f>F14*'Main-Input'!$D$15</f>
        <v>16738.049734676573</v>
      </c>
      <c r="H14" s="57"/>
      <c r="I14" s="57">
        <f>IF(D14&gt;0,'Main-Input'!$D$5*'Main-Input'!$D$12*'Main-Input'!$D$13,0)</f>
        <v>6000</v>
      </c>
      <c r="J14" s="57">
        <f>IF(D14&gt;0,E14*'Main-Input'!$D$14*(1+'Main-Input'!$D$17)^A14*1000000/100/1000,0)</f>
        <v>8369.024867338285</v>
      </c>
      <c r="K14" s="57">
        <f t="shared" si="1"/>
        <v>14369.024867338285</v>
      </c>
      <c r="L14" s="57">
        <f t="shared" si="2"/>
        <v>169749.522214104</v>
      </c>
      <c r="M14" s="33"/>
      <c r="N14" s="33"/>
      <c r="O14" s="33"/>
      <c r="P14" s="33"/>
      <c r="Q14" s="33"/>
      <c r="AD14" s="34"/>
      <c r="BA14" s="33" t="e">
        <f>LOOKUP(InvestPlan!$G$4,FinancialCalc!$C$120:$F$120,FinancialCalc!$C126:$F126)</f>
        <v>#N/A</v>
      </c>
    </row>
    <row r="15" spans="1:53" ht="9.75">
      <c r="A15" s="34">
        <v>7</v>
      </c>
      <c r="B15" s="56">
        <f>IF(('Main-Input'!$D$6+'Main-Input'!$D$7)&gt;=A15,'Main-Input'!$D$4+A15-1,0)</f>
        <v>2002</v>
      </c>
      <c r="C15" s="57">
        <f>IF('Main-Input'!$D$6&gt;=A15,A15,0)</f>
        <v>0</v>
      </c>
      <c r="D15" s="57">
        <f>IF('Main-Input'!$D$7&gt;=(A15-'Main-Input'!$D$6),A15+(C15/A15-1)*'Main-Input'!$D$6-(C15/A15)*C15,0)</f>
        <v>2</v>
      </c>
      <c r="E15" s="57">
        <f>IF(AND(D15&gt;0,D15&lt;='Main-Input'!$D$10),'Main-Input'!$D$5*8760*('Main-Input'!$D$8+('Main-Input'!$D$9-'Main-Input'!$D$8)/('Main-Input'!$D$10-1)*(D15-1))/1000,'Main-Input'!$D$5*8760*('Main-Input'!$D$9-('Main-Input'!$D$9-'Main-Input'!$D$11)/('Main-Input'!$D$7-'Main-Input'!$D$10)*(D15-'Main-Input'!$D$10))/1000*D15/(D15+0.0000001))</f>
        <v>1708.2</v>
      </c>
      <c r="F15" s="57">
        <f>(E15*'Main-Input'!$D$16)*(1+'Main-Input'!$D$17)^A15*1000000/100/1000</f>
        <v>183142.16084691946</v>
      </c>
      <c r="G15" s="57">
        <f>F15*'Main-Input'!$D$15</f>
        <v>18314.216084691947</v>
      </c>
      <c r="H15" s="57"/>
      <c r="I15" s="57">
        <f>IF(D15&gt;0,'Main-Input'!$D$5*'Main-Input'!$D$12*'Main-Input'!$D$13,0)</f>
        <v>6000</v>
      </c>
      <c r="J15" s="57">
        <f>IF(D15&gt;0,E15*'Main-Input'!$D$14*(1+'Main-Input'!$D$17)^A15*1000000/100/1000,0)</f>
        <v>9157.108042345973</v>
      </c>
      <c r="K15" s="57">
        <f t="shared" si="1"/>
        <v>15157.108042345973</v>
      </c>
      <c r="L15" s="57">
        <f t="shared" si="2"/>
        <v>186299.26888926546</v>
      </c>
      <c r="M15" s="33"/>
      <c r="N15" s="33"/>
      <c r="O15" s="33"/>
      <c r="P15" s="33"/>
      <c r="Q15" s="33"/>
      <c r="AD15" s="34"/>
      <c r="BA15" s="33" t="e">
        <f>LOOKUP(InvestPlan!$G$4,FinancialCalc!$C$120:$F$120,FinancialCalc!$C127:$F127)</f>
        <v>#N/A</v>
      </c>
    </row>
    <row r="16" spans="1:53" ht="9.75">
      <c r="A16" s="34">
        <v>8</v>
      </c>
      <c r="B16" s="56">
        <f>IF(('Main-Input'!$D$6+'Main-Input'!$D$7)&gt;=A16,'Main-Input'!$D$4+A16-1,0)</f>
        <v>2003</v>
      </c>
      <c r="C16" s="57">
        <f>IF('Main-Input'!$D$6&gt;=A16,A16,0)</f>
        <v>0</v>
      </c>
      <c r="D16" s="57">
        <f>IF('Main-Input'!$D$7&gt;=(A16-'Main-Input'!$D$6),A16+(C16/A16-1)*'Main-Input'!$D$6-(C16/A16)*C16,0)</f>
        <v>3</v>
      </c>
      <c r="E16" s="57">
        <f>IF(AND(D16&gt;0,D16&lt;='Main-Input'!$D$10),'Main-Input'!$D$5*8760*('Main-Input'!$D$8+('Main-Input'!$D$9-'Main-Input'!$D$8)/('Main-Input'!$D$10-1)*(D16-1))/1000,'Main-Input'!$D$5*8760*('Main-Input'!$D$9-('Main-Input'!$D$9-'Main-Input'!$D$11)/('Main-Input'!$D$7-'Main-Input'!$D$10)*(D16-'Main-Input'!$D$10))/1000*D16/(D16+0.0000001))</f>
        <v>1839.5999999999997</v>
      </c>
      <c r="F16" s="57">
        <f>(E16*'Main-Input'!$D$16)*(1+'Main-Input'!$D$17)^A16*1000000/100/1000</f>
        <v>199202.31956734156</v>
      </c>
      <c r="G16" s="57">
        <f>F16*'Main-Input'!$D$15</f>
        <v>19920.23195673416</v>
      </c>
      <c r="H16" s="57"/>
      <c r="I16" s="57">
        <f>IF(D16&gt;0,'Main-Input'!$D$5*'Main-Input'!$D$12*'Main-Input'!$D$13,0)</f>
        <v>6000</v>
      </c>
      <c r="J16" s="57">
        <f>IF(D16&gt;0,E16*'Main-Input'!$D$14*(1+'Main-Input'!$D$17)^A16*1000000/100/1000,0)</f>
        <v>9960.11597836708</v>
      </c>
      <c r="K16" s="57">
        <f t="shared" si="1"/>
        <v>15960.11597836708</v>
      </c>
      <c r="L16" s="57">
        <f t="shared" si="2"/>
        <v>203162.43554570863</v>
      </c>
      <c r="M16" s="33"/>
      <c r="N16" s="33"/>
      <c r="O16" s="33"/>
      <c r="P16" s="33"/>
      <c r="Q16" s="33"/>
      <c r="AD16" s="34"/>
      <c r="BA16" s="33" t="e">
        <f>LOOKUP(InvestPlan!$G$4,FinancialCalc!$C$120:$F$120,FinancialCalc!$C128:$F128)</f>
        <v>#N/A</v>
      </c>
    </row>
    <row r="17" spans="1:53" ht="9.75">
      <c r="A17" s="34">
        <v>9</v>
      </c>
      <c r="B17" s="56">
        <f>IF(('Main-Input'!$D$6+'Main-Input'!$D$7)&gt;=A17,'Main-Input'!$D$4+A17-1,0)</f>
        <v>2004</v>
      </c>
      <c r="C17" s="57">
        <f>IF('Main-Input'!$D$6&gt;=A17,A17,0)</f>
        <v>0</v>
      </c>
      <c r="D17" s="57">
        <f>IF('Main-Input'!$D$7&gt;=(A17-'Main-Input'!$D$6),A17+(C17/A17-1)*'Main-Input'!$D$6-(C17/A17)*C17,0)</f>
        <v>4</v>
      </c>
      <c r="E17" s="57">
        <f>IF(AND(D17&gt;0,D17&lt;='Main-Input'!$D$10),'Main-Input'!$D$5*8760*('Main-Input'!$D$8+('Main-Input'!$D$9-'Main-Input'!$D$8)/('Main-Input'!$D$10-1)*(D17-1))/1000,'Main-Input'!$D$5*8760*('Main-Input'!$D$9-('Main-Input'!$D$9-'Main-Input'!$D$11)/('Main-Input'!$D$7-'Main-Input'!$D$10)*(D17-'Main-Input'!$D$10))/1000*D17/(D17+0.0000001))</f>
        <v>1971</v>
      </c>
      <c r="F17" s="57">
        <f>(E17*'Main-Input'!$D$16)*(1+'Main-Input'!$D$17)^A17*1000000/100/1000</f>
        <v>215565.3672460876</v>
      </c>
      <c r="G17" s="57">
        <f>F17*'Main-Input'!$D$15</f>
        <v>21556.536724608763</v>
      </c>
      <c r="H17" s="57"/>
      <c r="I17" s="57">
        <f>IF(D17&gt;0,'Main-Input'!$D$5*'Main-Input'!$D$12*'Main-Input'!$D$13,0)</f>
        <v>6000</v>
      </c>
      <c r="J17" s="57">
        <f>IF(D17&gt;0,E17*'Main-Input'!$D$14*(1+'Main-Input'!$D$17)^A17*1000000/100/1000,0)</f>
        <v>10778.26836230438</v>
      </c>
      <c r="K17" s="57">
        <f t="shared" si="1"/>
        <v>16778.268362304378</v>
      </c>
      <c r="L17" s="57">
        <f t="shared" si="2"/>
        <v>220343.635608392</v>
      </c>
      <c r="M17" s="33"/>
      <c r="N17" s="33"/>
      <c r="O17" s="33"/>
      <c r="P17" s="33"/>
      <c r="Q17" s="33"/>
      <c r="AD17" s="34"/>
      <c r="BA17" s="33" t="e">
        <f>LOOKUP(InvestPlan!$G$4,FinancialCalc!$C$120:$F$120,FinancialCalc!$C129:$F129)</f>
        <v>#N/A</v>
      </c>
    </row>
    <row r="18" spans="1:53" ht="9.75">
      <c r="A18" s="34">
        <v>10</v>
      </c>
      <c r="B18" s="56">
        <f>IF(('Main-Input'!$D$6+'Main-Input'!$D$7)&gt;=A18,'Main-Input'!$D$4+A18-1,0)</f>
        <v>2005</v>
      </c>
      <c r="C18" s="57">
        <f>IF('Main-Input'!$D$6&gt;=A18,A18,0)</f>
        <v>0</v>
      </c>
      <c r="D18" s="57">
        <f>IF('Main-Input'!$D$7&gt;=(A18-'Main-Input'!$D$6),A18+(C18/A18-1)*'Main-Input'!$D$6-(C18/A18)*C18,0)</f>
        <v>5</v>
      </c>
      <c r="E18" s="57">
        <f>IF(AND(D18&gt;0,D18&lt;='Main-Input'!$D$10),'Main-Input'!$D$5*8760*('Main-Input'!$D$8+('Main-Input'!$D$9-'Main-Input'!$D$8)/('Main-Input'!$D$10-1)*(D18-1))/1000,'Main-Input'!$D$5*8760*('Main-Input'!$D$9-('Main-Input'!$D$9-'Main-Input'!$D$11)/('Main-Input'!$D$7-'Main-Input'!$D$10)*(D18-'Main-Input'!$D$10))/1000*D18/(D18+0.0000001))</f>
        <v>2102.4</v>
      </c>
      <c r="F18" s="57">
        <f>(E18*'Main-Input'!$D$16)*(1+'Main-Input'!$D$17)^A18*1000000/100/1000</f>
        <v>232235.75564645167</v>
      </c>
      <c r="G18" s="57">
        <f>F18*'Main-Input'!$D$15</f>
        <v>23223.57556464517</v>
      </c>
      <c r="H18" s="57"/>
      <c r="I18" s="57">
        <f>IF(D18&gt;0,'Main-Input'!$D$5*'Main-Input'!$D$12*'Main-Input'!$D$13,0)</f>
        <v>6000</v>
      </c>
      <c r="J18" s="57">
        <f>IF(D18&gt;0,E18*'Main-Input'!$D$14*(1+'Main-Input'!$D$17)^A18*1000000/100/1000,0)</f>
        <v>11611.787782322586</v>
      </c>
      <c r="K18" s="57">
        <f t="shared" si="1"/>
        <v>17611.787782322586</v>
      </c>
      <c r="L18" s="57">
        <f t="shared" si="2"/>
        <v>237847.54342877425</v>
      </c>
      <c r="M18" s="33"/>
      <c r="N18" s="33"/>
      <c r="O18" s="33"/>
      <c r="P18" s="33"/>
      <c r="Q18" s="33"/>
      <c r="AD18" s="34"/>
      <c r="BA18" s="33" t="e">
        <f>LOOKUP(InvestPlan!$G$4,FinancialCalc!$C$120:$F$120,FinancialCalc!$C130:$F130)</f>
        <v>#N/A</v>
      </c>
    </row>
    <row r="19" spans="1:53" ht="9.75">
      <c r="A19" s="34">
        <v>11</v>
      </c>
      <c r="B19" s="56">
        <f>IF(('Main-Input'!$D$6+'Main-Input'!$D$7)&gt;=A19,'Main-Input'!$D$4+A19-1,0)</f>
        <v>2006</v>
      </c>
      <c r="C19" s="57">
        <f>IF('Main-Input'!$D$6&gt;=A19,A19,0)</f>
        <v>0</v>
      </c>
      <c r="D19" s="57">
        <f>IF('Main-Input'!$D$7&gt;=(A19-'Main-Input'!$D$6),A19+(C19/A19-1)*'Main-Input'!$D$6-(C19/A19)*C19,0)</f>
        <v>6</v>
      </c>
      <c r="E19" s="57">
        <f>IF(AND(D19&gt;0,D19&lt;='Main-Input'!$D$10),'Main-Input'!$D$5*8760*('Main-Input'!$D$8+('Main-Input'!$D$9-'Main-Input'!$D$8)/('Main-Input'!$D$10-1)*(D19-1))/1000,'Main-Input'!$D$5*8760*('Main-Input'!$D$9-('Main-Input'!$D$9-'Main-Input'!$D$11)/('Main-Input'!$D$7-'Main-Input'!$D$10)*(D19-'Main-Input'!$D$10))/1000*D19/(D19+0.0000001))</f>
        <v>2081.3759653104007</v>
      </c>
      <c r="F19" s="57">
        <f>(E19*'Main-Input'!$D$16)*(1+'Main-Input'!$D$17)^A19*1000000/100/1000</f>
        <v>232212.52820067824</v>
      </c>
      <c r="G19" s="57">
        <f>F19*'Main-Input'!$D$15</f>
        <v>23221.252820067824</v>
      </c>
      <c r="H19" s="57"/>
      <c r="I19" s="57">
        <f>IF(D19&gt;0,'Main-Input'!$D$5*'Main-Input'!$D$12*'Main-Input'!$D$13,0)</f>
        <v>6000</v>
      </c>
      <c r="J19" s="57">
        <f>IF(D19&gt;0,E19*'Main-Input'!$D$14*(1+'Main-Input'!$D$17)^A19*1000000/100/1000,0)</f>
        <v>11610.62641003391</v>
      </c>
      <c r="K19" s="57">
        <f t="shared" si="1"/>
        <v>17610.62641003391</v>
      </c>
      <c r="L19" s="57">
        <f t="shared" si="2"/>
        <v>237823.15461071217</v>
      </c>
      <c r="M19" s="33"/>
      <c r="N19" s="33"/>
      <c r="O19" s="33"/>
      <c r="P19" s="33"/>
      <c r="Q19" s="33"/>
      <c r="AD19" s="34"/>
      <c r="BA19" s="33" t="e">
        <f>LOOKUP(InvestPlan!$G$4,FinancialCalc!$C$120:$F$120,FinancialCalc!$C131:$F131)</f>
        <v>#N/A</v>
      </c>
    </row>
    <row r="20" spans="1:53" ht="9.75">
      <c r="A20" s="34">
        <v>12</v>
      </c>
      <c r="B20" s="56">
        <f>IF(('Main-Input'!$D$6+'Main-Input'!$D$7)&gt;=A20,'Main-Input'!$D$4+A20-1,0)</f>
        <v>2007</v>
      </c>
      <c r="C20" s="57">
        <f>IF('Main-Input'!$D$6&gt;=A20,A20,0)</f>
        <v>0</v>
      </c>
      <c r="D20" s="57">
        <f>IF('Main-Input'!$D$7&gt;=(A20-'Main-Input'!$D$6),A20+(C20/A20-1)*'Main-Input'!$D$6-(C20/A20)*C20,0)</f>
        <v>7</v>
      </c>
      <c r="E20" s="57">
        <f>IF(AND(D20&gt;0,D20&lt;='Main-Input'!$D$10),'Main-Input'!$D$5*8760*('Main-Input'!$D$8+('Main-Input'!$D$9-'Main-Input'!$D$8)/('Main-Input'!$D$10-1)*(D20-1))/1000,'Main-Input'!$D$5*8760*('Main-Input'!$D$9-('Main-Input'!$D$9-'Main-Input'!$D$11)/('Main-Input'!$D$7-'Main-Input'!$D$10)*(D20-'Main-Input'!$D$10))/1000*D20/(D20+0.0000001))</f>
        <v>2060.3519705664003</v>
      </c>
      <c r="F20" s="57">
        <f>(E20*'Main-Input'!$D$16)*(1+'Main-Input'!$D$17)^A20*1000000/100/1000</f>
        <v>232165.61713159474</v>
      </c>
      <c r="G20" s="57">
        <f>F20*'Main-Input'!$D$15</f>
        <v>23216.561713159477</v>
      </c>
      <c r="H20" s="57"/>
      <c r="I20" s="57">
        <f>IF(D20&gt;0,'Main-Input'!$D$5*'Main-Input'!$D$12*'Main-Input'!$D$13,0)</f>
        <v>6000</v>
      </c>
      <c r="J20" s="57">
        <f>IF(D20&gt;0,E20*'Main-Input'!$D$14*(1+'Main-Input'!$D$17)^A20*1000000/100/1000,0)</f>
        <v>11608.280856579735</v>
      </c>
      <c r="K20" s="57">
        <f t="shared" si="1"/>
        <v>17608.280856579735</v>
      </c>
      <c r="L20" s="57">
        <f t="shared" si="2"/>
        <v>237773.8979881745</v>
      </c>
      <c r="M20" s="33"/>
      <c r="N20" s="33"/>
      <c r="O20" s="33"/>
      <c r="P20" s="33"/>
      <c r="Q20" s="33"/>
      <c r="AD20" s="34"/>
      <c r="BA20" s="33" t="e">
        <f>LOOKUP(InvestPlan!$G$4,FinancialCalc!$C$120:$F$120,FinancialCalc!$C132:$F132)</f>
        <v>#N/A</v>
      </c>
    </row>
    <row r="21" spans="1:53" ht="9.75">
      <c r="A21" s="34">
        <v>13</v>
      </c>
      <c r="B21" s="56">
        <f>IF(('Main-Input'!$D$6+'Main-Input'!$D$7)&gt;=A21,'Main-Input'!$D$4+A21-1,0)</f>
        <v>2008</v>
      </c>
      <c r="C21" s="57">
        <f>IF('Main-Input'!$D$6&gt;=A21,A21,0)</f>
        <v>0</v>
      </c>
      <c r="D21" s="57">
        <f>IF('Main-Input'!$D$7&gt;=(A21-'Main-Input'!$D$6),A21+(C21/A21-1)*'Main-Input'!$D$6-(C21/A21)*C21,0)</f>
        <v>8</v>
      </c>
      <c r="E21" s="57">
        <f>IF(AND(D21&gt;0,D21&lt;='Main-Input'!$D$10),'Main-Input'!$D$5*8760*('Main-Input'!$D$8+('Main-Input'!$D$9-'Main-Input'!$D$8)/('Main-Input'!$D$10-1)*(D21-1))/1000,'Main-Input'!$D$5*8760*('Main-Input'!$D$9-('Main-Input'!$D$9-'Main-Input'!$D$11)/('Main-Input'!$D$7-'Main-Input'!$D$10)*(D21-'Main-Input'!$D$10))/1000*D21/(D21+0.0000001))</f>
        <v>2039.3279745084005</v>
      </c>
      <c r="F21" s="57">
        <f>(E21*'Main-Input'!$D$16)*(1+'Main-Input'!$D$17)^A21*1000000/100/1000</f>
        <v>232094.5464387641</v>
      </c>
      <c r="G21" s="57">
        <f>F21*'Main-Input'!$D$15</f>
        <v>23209.454643876412</v>
      </c>
      <c r="H21" s="57"/>
      <c r="I21" s="57">
        <f>IF(D21&gt;0,'Main-Input'!$D$5*'Main-Input'!$D$12*'Main-Input'!$D$13,0)</f>
        <v>6000</v>
      </c>
      <c r="J21" s="57">
        <f>IF(D21&gt;0,E21*'Main-Input'!$D$14*(1+'Main-Input'!$D$17)^A21*1000000/100/1000,0)</f>
        <v>11604.727321938208</v>
      </c>
      <c r="K21" s="57">
        <f t="shared" si="1"/>
        <v>17604.727321938208</v>
      </c>
      <c r="L21" s="57">
        <f t="shared" si="2"/>
        <v>237699.27376070232</v>
      </c>
      <c r="M21" s="33"/>
      <c r="N21" s="33"/>
      <c r="O21" s="33"/>
      <c r="P21" s="33"/>
      <c r="Q21" s="33"/>
      <c r="AD21" s="34"/>
      <c r="BA21" s="33" t="e">
        <f>LOOKUP(InvestPlan!$G$4,FinancialCalc!$C$120:$F$120,FinancialCalc!$C133:$F133)</f>
        <v>#N/A</v>
      </c>
    </row>
    <row r="22" spans="1:53" ht="9.75">
      <c r="A22" s="34">
        <v>14</v>
      </c>
      <c r="B22" s="56">
        <f>IF(('Main-Input'!$D$6+'Main-Input'!$D$7)&gt;=A22,'Main-Input'!$D$4+A22-1,0)</f>
        <v>2009</v>
      </c>
      <c r="C22" s="57">
        <f>IF('Main-Input'!$D$6&gt;=A22,A22,0)</f>
        <v>0</v>
      </c>
      <c r="D22" s="57">
        <f>IF('Main-Input'!$D$7&gt;=(A22-'Main-Input'!$D$6),A22+(C22/A22-1)*'Main-Input'!$D$6-(C22/A22)*C22,0)</f>
        <v>9</v>
      </c>
      <c r="E22" s="57">
        <f>IF(AND(D22&gt;0,D22&lt;='Main-Input'!$D$10),'Main-Input'!$D$5*8760*('Main-Input'!$D$8+('Main-Input'!$D$9-'Main-Input'!$D$8)/('Main-Input'!$D$10-1)*(D22-1))/1000,'Main-Input'!$D$5*8760*('Main-Input'!$D$9-('Main-Input'!$D$9-'Main-Input'!$D$11)/('Main-Input'!$D$7-'Main-Input'!$D$10)*(D22-'Main-Input'!$D$10))/1000*D22/(D22+0.0000001))</f>
        <v>2018.3039775744005</v>
      </c>
      <c r="F22" s="57">
        <f>(E22*'Main-Input'!$D$16)*(1+'Main-Input'!$D$17)^A22*1000000/100/1000</f>
        <v>231998.8376696698</v>
      </c>
      <c r="G22" s="57">
        <f>F22*'Main-Input'!$D$15</f>
        <v>23199.88376696698</v>
      </c>
      <c r="H22" s="57"/>
      <c r="I22" s="57">
        <f>IF(D22&gt;0,'Main-Input'!$D$5*'Main-Input'!$D$12*'Main-Input'!$D$13,0)</f>
        <v>6000</v>
      </c>
      <c r="J22" s="57">
        <f>IF(D22&gt;0,E22*'Main-Input'!$D$14*(1+'Main-Input'!$D$17)^A22*1000000/100/1000,0)</f>
        <v>11599.941883483492</v>
      </c>
      <c r="K22" s="57">
        <f t="shared" si="1"/>
        <v>17599.941883483494</v>
      </c>
      <c r="L22" s="57">
        <f t="shared" si="2"/>
        <v>237598.7795531533</v>
      </c>
      <c r="M22" s="33"/>
      <c r="N22" s="33"/>
      <c r="O22" s="33"/>
      <c r="P22" s="33"/>
      <c r="Q22" s="33"/>
      <c r="AD22" s="34"/>
      <c r="BA22" s="33" t="e">
        <f>LOOKUP(InvestPlan!$G$4,FinancialCalc!$C$120:$F$120,FinancialCalc!$C134:$F134)</f>
        <v>#N/A</v>
      </c>
    </row>
    <row r="23" spans="1:53" ht="9.75">
      <c r="A23" s="34">
        <v>15</v>
      </c>
      <c r="B23" s="56">
        <f>IF(('Main-Input'!$D$6+'Main-Input'!$D$7)&gt;=A23,'Main-Input'!$D$4+A23-1,0)</f>
        <v>2010</v>
      </c>
      <c r="C23" s="57">
        <f>IF('Main-Input'!$D$6&gt;=A23,A23,0)</f>
        <v>0</v>
      </c>
      <c r="D23" s="57">
        <f>IF('Main-Input'!$D$7&gt;=(A23-'Main-Input'!$D$6),A23+(C23/A23-1)*'Main-Input'!$D$6-(C23/A23)*C23,0)</f>
        <v>10</v>
      </c>
      <c r="E23" s="57">
        <f>IF(AND(D23&gt;0,D23&lt;='Main-Input'!$D$10),'Main-Input'!$D$5*8760*('Main-Input'!$D$8+('Main-Input'!$D$9-'Main-Input'!$D$8)/('Main-Input'!$D$10-1)*(D23-1))/1000,'Main-Input'!$D$5*8760*('Main-Input'!$D$9-('Main-Input'!$D$9-'Main-Input'!$D$11)/('Main-Input'!$D$7-'Main-Input'!$D$10)*(D23-'Main-Input'!$D$10))/1000*D23/(D23+0.0000001))</f>
        <v>1997.2799800272003</v>
      </c>
      <c r="F23" s="57">
        <f>(E23*'Main-Input'!$D$16)*(1+'Main-Input'!$D$17)^A23*1000000/100/1000</f>
        <v>231878.00519935897</v>
      </c>
      <c r="G23" s="57">
        <f>F23*'Main-Input'!$D$15</f>
        <v>23187.8005199359</v>
      </c>
      <c r="H23" s="57"/>
      <c r="I23" s="57">
        <f>IF(D23&gt;0,'Main-Input'!$D$5*'Main-Input'!$D$12*'Main-Input'!$D$13,0)</f>
        <v>6000</v>
      </c>
      <c r="J23" s="57">
        <f>IF(D23&gt;0,E23*'Main-Input'!$D$14*(1+'Main-Input'!$D$17)^A23*1000000/100/1000,0)</f>
        <v>11593.90025996795</v>
      </c>
      <c r="K23" s="57">
        <f t="shared" si="1"/>
        <v>17593.90025996795</v>
      </c>
      <c r="L23" s="57">
        <f t="shared" si="2"/>
        <v>237471.90545932692</v>
      </c>
      <c r="M23" s="33"/>
      <c r="N23" s="33"/>
      <c r="O23" s="33"/>
      <c r="P23" s="33"/>
      <c r="Q23" s="33"/>
      <c r="AD23" s="34"/>
      <c r="BA23" s="33" t="e">
        <f>LOOKUP(InvestPlan!$G$4,FinancialCalc!$C$120:$F$120,FinancialCalc!$C135:$F135)</f>
        <v>#N/A</v>
      </c>
    </row>
    <row r="24" spans="1:53" ht="9.75">
      <c r="A24" s="34">
        <v>16</v>
      </c>
      <c r="B24" s="56">
        <f>IF(('Main-Input'!$D$6+'Main-Input'!$D$7)&gt;=A24,'Main-Input'!$D$4+A24-1,0)</f>
        <v>2011</v>
      </c>
      <c r="C24" s="57">
        <f>IF('Main-Input'!$D$6&gt;=A24,A24,0)</f>
        <v>0</v>
      </c>
      <c r="D24" s="57">
        <f>IF('Main-Input'!$D$7&gt;=(A24-'Main-Input'!$D$6),A24+(C24/A24-1)*'Main-Input'!$D$6-(C24/A24)*C24,0)</f>
        <v>11</v>
      </c>
      <c r="E24" s="57">
        <f>IF(AND(D24&gt;0,D24&lt;='Main-Input'!$D$10),'Main-Input'!$D$5*8760*('Main-Input'!$D$8+('Main-Input'!$D$9-'Main-Input'!$D$8)/('Main-Input'!$D$10-1)*(D24-1))/1000,'Main-Input'!$D$5*8760*('Main-Input'!$D$9-('Main-Input'!$D$9-'Main-Input'!$D$11)/('Main-Input'!$D$7-'Main-Input'!$D$10)*(D24-'Main-Input'!$D$10))/1000*D24/(D24+0.0000001))</f>
        <v>1976.2559820340368</v>
      </c>
      <c r="F24" s="57">
        <f>(E24*'Main-Input'!$D$16)*(1+'Main-Input'!$D$17)^A24*1000000/100/1000</f>
        <v>231731.55614358245</v>
      </c>
      <c r="G24" s="57">
        <f>F24*'Main-Input'!$D$15</f>
        <v>23173.155614358246</v>
      </c>
      <c r="H24" s="57"/>
      <c r="I24" s="57">
        <f>IF(D24&gt;0,'Main-Input'!$D$5*'Main-Input'!$D$12*'Main-Input'!$D$13,0)</f>
        <v>6000</v>
      </c>
      <c r="J24" s="57">
        <f>IF(D24&gt;0,E24*'Main-Input'!$D$14*(1+'Main-Input'!$D$17)^A24*1000000/100/1000,0)</f>
        <v>11586.577807179125</v>
      </c>
      <c r="K24" s="57">
        <f t="shared" si="1"/>
        <v>17586.577807179125</v>
      </c>
      <c r="L24" s="57">
        <f t="shared" si="2"/>
        <v>237318.13395076158</v>
      </c>
      <c r="M24" s="33"/>
      <c r="N24" s="33"/>
      <c r="O24" s="33"/>
      <c r="P24" s="33"/>
      <c r="Q24" s="33"/>
      <c r="AD24" s="34"/>
      <c r="BA24" s="33" t="e">
        <f>LOOKUP(InvestPlan!$G$4,FinancialCalc!$C$120:$F$120,FinancialCalc!$C136:$F136)</f>
        <v>#N/A</v>
      </c>
    </row>
    <row r="25" spans="1:53" ht="9.75">
      <c r="A25" s="34">
        <v>17</v>
      </c>
      <c r="B25" s="56">
        <f>IF(('Main-Input'!$D$6+'Main-Input'!$D$7)&gt;=A25,'Main-Input'!$D$4+A25-1,0)</f>
        <v>2012</v>
      </c>
      <c r="C25" s="57">
        <f>IF('Main-Input'!$D$6&gt;=A25,A25,0)</f>
        <v>0</v>
      </c>
      <c r="D25" s="57">
        <f>IF('Main-Input'!$D$7&gt;=(A25-'Main-Input'!$D$6),A25+(C25/A25-1)*'Main-Input'!$D$6-(C25/A25)*C25,0)</f>
        <v>12</v>
      </c>
      <c r="E25" s="57">
        <f>IF(AND(D25&gt;0,D25&lt;='Main-Input'!$D$10),'Main-Input'!$D$5*8760*('Main-Input'!$D$8+('Main-Input'!$D$9-'Main-Input'!$D$8)/('Main-Input'!$D$10-1)*(D25-1))/1000,'Main-Input'!$D$5*8760*('Main-Input'!$D$9-('Main-Input'!$D$9-'Main-Input'!$D$11)/('Main-Input'!$D$7-'Main-Input'!$D$10)*(D25-'Main-Input'!$D$10))/1000*D25/(D25+0.0000001))</f>
        <v>1955.2319837064001</v>
      </c>
      <c r="F25" s="57">
        <f>(E25*'Main-Input'!$D$16)*(1+'Main-Input'!$D$17)^A25*1000000/100/1000</f>
        <v>231558.99026655857</v>
      </c>
      <c r="G25" s="57">
        <f>F25*'Main-Input'!$D$15</f>
        <v>23155.899026655858</v>
      </c>
      <c r="H25" s="57"/>
      <c r="I25" s="57">
        <f>IF(D25&gt;0,'Main-Input'!$D$5*'Main-Input'!$D$12*'Main-Input'!$D$13,0)</f>
        <v>6000</v>
      </c>
      <c r="J25" s="57">
        <f>IF(D25&gt;0,E25*'Main-Input'!$D$14*(1+'Main-Input'!$D$17)^A25*1000000/100/1000,0)</f>
        <v>11577.949513327929</v>
      </c>
      <c r="K25" s="57">
        <f t="shared" si="1"/>
        <v>17577.949513327927</v>
      </c>
      <c r="L25" s="57">
        <f t="shared" si="2"/>
        <v>237136.9397798865</v>
      </c>
      <c r="M25" s="33"/>
      <c r="N25" s="33"/>
      <c r="O25" s="33"/>
      <c r="P25" s="33"/>
      <c r="Q25" s="33"/>
      <c r="AD25" s="34"/>
      <c r="BA25" s="33" t="e">
        <f>LOOKUP(InvestPlan!$G$4,FinancialCalc!$C$120:$F$120,FinancialCalc!$C137:$F137)</f>
        <v>#N/A</v>
      </c>
    </row>
    <row r="26" spans="1:53" ht="9.75">
      <c r="A26" s="34">
        <v>18</v>
      </c>
      <c r="B26" s="56">
        <f>IF(('Main-Input'!$D$6+'Main-Input'!$D$7)&gt;=A26,'Main-Input'!$D$4+A26-1,0)</f>
        <v>2013</v>
      </c>
      <c r="C26" s="57">
        <f>IF('Main-Input'!$D$6&gt;=A26,A26,0)</f>
        <v>0</v>
      </c>
      <c r="D26" s="57">
        <f>IF('Main-Input'!$D$7&gt;=(A26-'Main-Input'!$D$6),A26+(C26/A26-1)*'Main-Input'!$D$6-(C26/A26)*C26,0)</f>
        <v>13</v>
      </c>
      <c r="E26" s="57">
        <f>IF(AND(D26&gt;0,D26&lt;='Main-Input'!$D$10),'Main-Input'!$D$5*8760*('Main-Input'!$D$8+('Main-Input'!$D$9-'Main-Input'!$D$8)/('Main-Input'!$D$10-1)*(D26-1))/1000,'Main-Input'!$D$5*8760*('Main-Input'!$D$9-('Main-Input'!$D$9-'Main-Input'!$D$11)/('Main-Input'!$D$7-'Main-Input'!$D$10)*(D26-'Main-Input'!$D$10))/1000*D26/(D26+0.0000001))</f>
        <v>1934.2079851214773</v>
      </c>
      <c r="F26" s="57">
        <f>(E26*'Main-Input'!$D$16)*(1+'Main-Input'!$D$17)^A26*1000000/100/1000</f>
        <v>231359.79988560462</v>
      </c>
      <c r="G26" s="57">
        <f>F26*'Main-Input'!$D$15</f>
        <v>23135.979988560463</v>
      </c>
      <c r="H26" s="57"/>
      <c r="I26" s="57">
        <f>IF(D26&gt;0,'Main-Input'!$D$5*'Main-Input'!$D$12*'Main-Input'!$D$13,0)</f>
        <v>6000</v>
      </c>
      <c r="J26" s="57">
        <f>IF(D26&gt;0,E26*'Main-Input'!$D$14*(1+'Main-Input'!$D$17)^A26*1000000/100/1000,0)</f>
        <v>11567.98999428023</v>
      </c>
      <c r="K26" s="57">
        <f aca="true" t="shared" si="3" ref="K26:K41">H26+I26+J26</f>
        <v>17567.98999428023</v>
      </c>
      <c r="L26" s="57">
        <f aca="true" t="shared" si="4" ref="L26:L41">F26+G26-K26</f>
        <v>236927.78987988486</v>
      </c>
      <c r="M26" s="33"/>
      <c r="N26" s="33"/>
      <c r="O26" s="33"/>
      <c r="P26" s="33"/>
      <c r="Q26" s="33"/>
      <c r="AD26" s="34"/>
      <c r="BA26" s="33" t="e">
        <f>LOOKUP(InvestPlan!$G$4,FinancialCalc!$C$120:$F$120,FinancialCalc!$C138:$F138)</f>
        <v>#N/A</v>
      </c>
    </row>
    <row r="27" spans="1:53" ht="9.75">
      <c r="A27" s="34">
        <v>19</v>
      </c>
      <c r="B27" s="56">
        <f>IF(('Main-Input'!$D$6+'Main-Input'!$D$7)&gt;=A27,'Main-Input'!$D$4+A27-1,0)</f>
        <v>2014</v>
      </c>
      <c r="C27" s="57">
        <f>IF('Main-Input'!$D$6&gt;=A27,A27,0)</f>
        <v>0</v>
      </c>
      <c r="D27" s="57">
        <f>IF('Main-Input'!$D$7&gt;=(A27-'Main-Input'!$D$6),A27+(C27/A27-1)*'Main-Input'!$D$6-(C27/A27)*C27,0)</f>
        <v>14</v>
      </c>
      <c r="E27" s="57">
        <f>IF(AND(D27&gt;0,D27&lt;='Main-Input'!$D$10),'Main-Input'!$D$5*8760*('Main-Input'!$D$8+('Main-Input'!$D$9-'Main-Input'!$D$8)/('Main-Input'!$D$10-1)*(D27-1))/1000,'Main-Input'!$D$5*8760*('Main-Input'!$D$9-('Main-Input'!$D$9-'Main-Input'!$D$11)/('Main-Input'!$D$7-'Main-Input'!$D$10)*(D27-'Main-Input'!$D$10))/1000*D27/(D27+0.0000001))</f>
        <v>1913.1839863344003</v>
      </c>
      <c r="F27" s="57">
        <f>(E27*'Main-Input'!$D$16)*(1+'Main-Input'!$D$17)^A27*1000000/100/1000</f>
        <v>231133.46977358236</v>
      </c>
      <c r="G27" s="57">
        <f>F27*'Main-Input'!$D$15</f>
        <v>23113.346977358236</v>
      </c>
      <c r="H27" s="57"/>
      <c r="I27" s="57">
        <f>IF(D27&gt;0,'Main-Input'!$D$5*'Main-Input'!$D$12*'Main-Input'!$D$13,0)</f>
        <v>6000</v>
      </c>
      <c r="J27" s="57">
        <f>IF(D27&gt;0,E27*'Main-Input'!$D$14*(1+'Main-Input'!$D$17)^A27*1000000/100/1000,0)</f>
        <v>11556.67348867912</v>
      </c>
      <c r="K27" s="57">
        <f t="shared" si="3"/>
        <v>17556.67348867912</v>
      </c>
      <c r="L27" s="57">
        <f t="shared" si="4"/>
        <v>236690.1432622615</v>
      </c>
      <c r="M27" s="33"/>
      <c r="N27" s="33"/>
      <c r="O27" s="33"/>
      <c r="P27" s="33"/>
      <c r="Q27" s="33"/>
      <c r="AD27" s="34"/>
      <c r="BA27" s="33" t="e">
        <f>LOOKUP(InvestPlan!$G$4,FinancialCalc!$C$120:$F$120,FinancialCalc!$C139:$F139)</f>
        <v>#N/A</v>
      </c>
    </row>
    <row r="28" spans="1:53" ht="9.75">
      <c r="A28" s="34">
        <v>20</v>
      </c>
      <c r="B28" s="56">
        <f>IF(('Main-Input'!$D$6+'Main-Input'!$D$7)&gt;=A28,'Main-Input'!$D$4+A28-1,0)</f>
        <v>2015</v>
      </c>
      <c r="C28" s="57">
        <f>IF('Main-Input'!$D$6&gt;=A28,A28,0)</f>
        <v>0</v>
      </c>
      <c r="D28" s="57">
        <f>IF('Main-Input'!$D$7&gt;=(A28-'Main-Input'!$D$6),A28+(C28/A28-1)*'Main-Input'!$D$6-(C28/A28)*C28,0)</f>
        <v>15</v>
      </c>
      <c r="E28" s="57">
        <f>IF(AND(D28&gt;0,D28&lt;='Main-Input'!$D$10),'Main-Input'!$D$5*8760*('Main-Input'!$D$8+('Main-Input'!$D$9-'Main-Input'!$D$8)/('Main-Input'!$D$10-1)*(D28-1))/1000,'Main-Input'!$D$5*8760*('Main-Input'!$D$9-('Main-Input'!$D$9-'Main-Input'!$D$11)/('Main-Input'!$D$7-'Main-Input'!$D$10)*(D28-'Main-Input'!$D$10))/1000*D28/(D28+0.0000001))</f>
        <v>1892.1599873856003</v>
      </c>
      <c r="F28" s="57">
        <f>(E28*'Main-Input'!$D$16)*(1+'Main-Input'!$D$17)^A28*1000000/100/1000</f>
        <v>230879.47705959805</v>
      </c>
      <c r="G28" s="57">
        <f>F28*'Main-Input'!$D$15</f>
        <v>23087.947705959807</v>
      </c>
      <c r="H28" s="57"/>
      <c r="I28" s="57">
        <f>IF(D28&gt;0,'Main-Input'!$D$5*'Main-Input'!$D$12*'Main-Input'!$D$13,0)</f>
        <v>6000</v>
      </c>
      <c r="J28" s="57">
        <f>IF(D28&gt;0,E28*'Main-Input'!$D$14*(1+'Main-Input'!$D$17)^A28*1000000/100/1000,0)</f>
        <v>11543.973852979903</v>
      </c>
      <c r="K28" s="57">
        <f t="shared" si="3"/>
        <v>17543.973852979903</v>
      </c>
      <c r="L28" s="57">
        <f t="shared" si="4"/>
        <v>236423.45091257797</v>
      </c>
      <c r="M28" s="33"/>
      <c r="N28" s="33"/>
      <c r="O28" s="33"/>
      <c r="P28" s="33"/>
      <c r="Q28" s="33"/>
      <c r="AD28" s="34"/>
      <c r="BA28" s="33" t="e">
        <f>LOOKUP(InvestPlan!$G$4,FinancialCalc!$C$120:$F$120,FinancialCalc!$C140:$F140)</f>
        <v>#N/A</v>
      </c>
    </row>
    <row r="29" spans="1:53" ht="9.75">
      <c r="A29" s="34">
        <v>21</v>
      </c>
      <c r="B29" s="56">
        <f>IF(('Main-Input'!$D$6+'Main-Input'!$D$7)&gt;=A29,'Main-Input'!$D$4+A29-1,0)</f>
        <v>2016</v>
      </c>
      <c r="C29" s="57">
        <f>IF('Main-Input'!$D$6&gt;=A29,A29,0)</f>
        <v>0</v>
      </c>
      <c r="D29" s="57">
        <f>IF('Main-Input'!$D$7&gt;=(A29-'Main-Input'!$D$6),A29+(C29/A29-1)*'Main-Input'!$D$6-(C29/A29)*C29,0)</f>
        <v>16</v>
      </c>
      <c r="E29" s="57">
        <f>IF(AND(D29&gt;0,D29&lt;='Main-Input'!$D$10),'Main-Input'!$D$5*8760*('Main-Input'!$D$8+('Main-Input'!$D$9-'Main-Input'!$D$8)/('Main-Input'!$D$10-1)*(D29-1))/1000,'Main-Input'!$D$5*8760*('Main-Input'!$D$9-('Main-Input'!$D$9-'Main-Input'!$D$11)/('Main-Input'!$D$7-'Main-Input'!$D$10)*(D29-'Main-Input'!$D$10))/1000*D29/(D29+0.0000001))</f>
        <v>1871.1359883054</v>
      </c>
      <c r="F29" s="57">
        <f>(E29*'Main-Input'!$D$16)*(1+'Main-Input'!$D$17)^A29*1000000/100/1000</f>
        <v>230597.29112816293</v>
      </c>
      <c r="G29" s="57">
        <f>F29*'Main-Input'!$D$15</f>
        <v>23059.729112816294</v>
      </c>
      <c r="H29" s="57"/>
      <c r="I29" s="57">
        <f>IF(D29&gt;0,'Main-Input'!$D$5*'Main-Input'!$D$12*'Main-Input'!$D$13,0)</f>
        <v>6000</v>
      </c>
      <c r="J29" s="57">
        <f>IF(D29&gt;0,E29*'Main-Input'!$D$14*(1+'Main-Input'!$D$17)^A29*1000000/100/1000,0)</f>
        <v>11529.864556408145</v>
      </c>
      <c r="K29" s="57">
        <f t="shared" si="3"/>
        <v>17529.864556408145</v>
      </c>
      <c r="L29" s="57">
        <f t="shared" si="4"/>
        <v>236127.1556845711</v>
      </c>
      <c r="M29" s="33"/>
      <c r="N29" s="33"/>
      <c r="O29" s="33"/>
      <c r="P29" s="33"/>
      <c r="Q29" s="33"/>
      <c r="AD29" s="34"/>
      <c r="BA29" s="33" t="e">
        <f>LOOKUP(InvestPlan!$G$4,FinancialCalc!$C$120:$F$120,FinancialCalc!$C141:$F141)</f>
        <v>#N/A</v>
      </c>
    </row>
    <row r="30" spans="1:53" ht="9.75">
      <c r="A30" s="34">
        <v>22</v>
      </c>
      <c r="B30" s="56">
        <f>IF(('Main-Input'!$D$6+'Main-Input'!$D$7)&gt;=A30,'Main-Input'!$D$4+A30-1,0)</f>
        <v>2017</v>
      </c>
      <c r="C30" s="57">
        <f>IF('Main-Input'!$D$6&gt;=A30,A30,0)</f>
        <v>0</v>
      </c>
      <c r="D30" s="57">
        <f>IF('Main-Input'!$D$7&gt;=(A30-'Main-Input'!$D$6),A30+(C30/A30-1)*'Main-Input'!$D$6-(C30/A30)*C30,0)</f>
        <v>17</v>
      </c>
      <c r="E30" s="57">
        <f>IF(AND(D30&gt;0,D30&lt;='Main-Input'!$D$10),'Main-Input'!$D$5*8760*('Main-Input'!$D$8+('Main-Input'!$D$9-'Main-Input'!$D$8)/('Main-Input'!$D$10-1)*(D30-1))/1000,'Main-Input'!$D$5*8760*('Main-Input'!$D$9-('Main-Input'!$D$9-'Main-Input'!$D$11)/('Main-Input'!$D$7-'Main-Input'!$D$10)*(D30-'Main-Input'!$D$10))/1000*D30/(D30+0.0000001))</f>
        <v>1850.1119891169883</v>
      </c>
      <c r="F30" s="57">
        <f>(E30*'Main-Input'!$D$16)*(1+'Main-Input'!$D$17)^A30*1000000/100/1000</f>
        <v>230286.3735169239</v>
      </c>
      <c r="G30" s="57">
        <f>F30*'Main-Input'!$D$15</f>
        <v>23028.637351692392</v>
      </c>
      <c r="H30" s="57"/>
      <c r="I30" s="57">
        <f>IF(D30&gt;0,'Main-Input'!$D$5*'Main-Input'!$D$12*'Main-Input'!$D$13,0)</f>
        <v>6000</v>
      </c>
      <c r="J30" s="57">
        <f>IF(D30&gt;0,E30*'Main-Input'!$D$14*(1+'Main-Input'!$D$17)^A30*1000000/100/1000,0)</f>
        <v>11514.318675846194</v>
      </c>
      <c r="K30" s="57">
        <f t="shared" si="3"/>
        <v>17514.318675846196</v>
      </c>
      <c r="L30" s="57">
        <f t="shared" si="4"/>
        <v>235800.69219277008</v>
      </c>
      <c r="M30" s="33"/>
      <c r="N30" s="33"/>
      <c r="O30" s="33"/>
      <c r="P30" s="33"/>
      <c r="Q30" s="33"/>
      <c r="AD30" s="34"/>
      <c r="BA30" s="33" t="e">
        <f>LOOKUP(InvestPlan!$G$4,FinancialCalc!$C$120:$F$120,FinancialCalc!$C142:$F142)</f>
        <v>#N/A</v>
      </c>
    </row>
    <row r="31" spans="1:53" ht="9.75">
      <c r="A31" s="34">
        <v>23</v>
      </c>
      <c r="B31" s="56">
        <f>IF(('Main-Input'!$D$6+'Main-Input'!$D$7)&gt;=A31,'Main-Input'!$D$4+A31-1,0)</f>
        <v>2018</v>
      </c>
      <c r="C31" s="57">
        <f>IF('Main-Input'!$D$6&gt;=A31,A31,0)</f>
        <v>0</v>
      </c>
      <c r="D31" s="57">
        <f>IF('Main-Input'!$D$7&gt;=(A31-'Main-Input'!$D$6),A31+(C31/A31-1)*'Main-Input'!$D$6-(C31/A31)*C31,0)</f>
        <v>18</v>
      </c>
      <c r="E31" s="57">
        <f>IF(AND(D31&gt;0,D31&lt;='Main-Input'!$D$10),'Main-Input'!$D$5*8760*('Main-Input'!$D$8+('Main-Input'!$D$9-'Main-Input'!$D$8)/('Main-Input'!$D$10-1)*(D31-1))/1000,'Main-Input'!$D$5*8760*('Main-Input'!$D$9-('Main-Input'!$D$9-'Main-Input'!$D$11)/('Main-Input'!$D$7-'Main-Input'!$D$10)*(D31-'Main-Input'!$D$10))/1000*D31/(D31+0.0000001))</f>
        <v>1829.0879898384</v>
      </c>
      <c r="F31" s="57">
        <f>(E31*'Main-Input'!$D$16)*(1+'Main-Input'!$D$17)^A31*1000000/100/1000</f>
        <v>229946.17781301064</v>
      </c>
      <c r="G31" s="57">
        <f>F31*'Main-Input'!$D$15</f>
        <v>22994.617781301065</v>
      </c>
      <c r="H31" s="57"/>
      <c r="I31" s="57">
        <f>IF(D31&gt;0,'Main-Input'!$D$5*'Main-Input'!$D$12*'Main-Input'!$D$13,0)</f>
        <v>6000</v>
      </c>
      <c r="J31" s="57">
        <f>IF(D31&gt;0,E31*'Main-Input'!$D$14*(1+'Main-Input'!$D$17)^A31*1000000/100/1000,0)</f>
        <v>11497.308890650533</v>
      </c>
      <c r="K31" s="57">
        <f t="shared" si="3"/>
        <v>17497.308890650533</v>
      </c>
      <c r="L31" s="57">
        <f t="shared" si="4"/>
        <v>235443.48670366115</v>
      </c>
      <c r="M31" s="33"/>
      <c r="N31" s="33"/>
      <c r="O31" s="33"/>
      <c r="P31" s="33"/>
      <c r="Q31" s="33"/>
      <c r="AD31" s="34"/>
      <c r="BA31" s="33" t="e">
        <f>LOOKUP(InvestPlan!$G$4,FinancialCalc!$C$120:$F$120,FinancialCalc!$C143:$F143)</f>
        <v>#N/A</v>
      </c>
    </row>
    <row r="32" spans="1:53" ht="9.75">
      <c r="A32" s="34">
        <v>24</v>
      </c>
      <c r="B32" s="56">
        <f>IF(('Main-Input'!$D$6+'Main-Input'!$D$7)&gt;=A32,'Main-Input'!$D$4+A32-1,0)</f>
        <v>2019</v>
      </c>
      <c r="C32" s="57">
        <f>IF('Main-Input'!$D$6&gt;=A32,A32,0)</f>
        <v>0</v>
      </c>
      <c r="D32" s="57">
        <f>IF('Main-Input'!$D$7&gt;=(A32-'Main-Input'!$D$6),A32+(C32/A32-1)*'Main-Input'!$D$6-(C32/A32)*C32,0)</f>
        <v>19</v>
      </c>
      <c r="E32" s="57">
        <f>IF(AND(D32&gt;0,D32&lt;='Main-Input'!$D$10),'Main-Input'!$D$5*8760*('Main-Input'!$D$8+('Main-Input'!$D$9-'Main-Input'!$D$8)/('Main-Input'!$D$10-1)*(D32-1))/1000,'Main-Input'!$D$5*8760*('Main-Input'!$D$9-('Main-Input'!$D$9-'Main-Input'!$D$11)/('Main-Input'!$D$7-'Main-Input'!$D$10)*(D32-'Main-Input'!$D$10))/1000*D32/(D32+0.0000001))</f>
        <v>1808.063990483874</v>
      </c>
      <c r="F32" s="57">
        <f>(E32*'Main-Input'!$D$16)*(1+'Main-Input'!$D$17)^A32*1000000/100/1000</f>
        <v>229576.14954802537</v>
      </c>
      <c r="G32" s="57">
        <f>F32*'Main-Input'!$D$15</f>
        <v>22957.61495480254</v>
      </c>
      <c r="H32" s="57"/>
      <c r="I32" s="57">
        <f>IF(D32&gt;0,'Main-Input'!$D$5*'Main-Input'!$D$12*'Main-Input'!$D$13,0)</f>
        <v>6000</v>
      </c>
      <c r="J32" s="57">
        <f>IF(D32&gt;0,E32*'Main-Input'!$D$14*(1+'Main-Input'!$D$17)^A32*1000000/100/1000,0)</f>
        <v>11478.807477401266</v>
      </c>
      <c r="K32" s="57">
        <f t="shared" si="3"/>
        <v>17478.807477401264</v>
      </c>
      <c r="L32" s="57">
        <f t="shared" si="4"/>
        <v>235054.95702542661</v>
      </c>
      <c r="M32" s="33"/>
      <c r="N32" s="33"/>
      <c r="O32" s="33"/>
      <c r="P32" s="33"/>
      <c r="Q32" s="33"/>
      <c r="AD32" s="34"/>
      <c r="BA32" s="33" t="e">
        <f>LOOKUP(InvestPlan!$G$4,FinancialCalc!$C$120:$F$120,FinancialCalc!$C144:$F144)</f>
        <v>#N/A</v>
      </c>
    </row>
    <row r="33" spans="1:53" ht="9.75">
      <c r="A33" s="34">
        <v>25</v>
      </c>
      <c r="B33" s="56">
        <f>IF(('Main-Input'!$D$6+'Main-Input'!$D$7)&gt;=A33,'Main-Input'!$D$4+A33-1,0)</f>
        <v>2020</v>
      </c>
      <c r="C33" s="57">
        <f>IF('Main-Input'!$D$6&gt;=A33,A33,0)</f>
        <v>0</v>
      </c>
      <c r="D33" s="57">
        <f>IF('Main-Input'!$D$7&gt;=(A33-'Main-Input'!$D$6),A33+(C33/A33-1)*'Main-Input'!$D$6-(C33/A33)*C33,0)</f>
        <v>20</v>
      </c>
      <c r="E33" s="57">
        <f>IF(AND(D33&gt;0,D33&lt;='Main-Input'!$D$10),'Main-Input'!$D$5*8760*('Main-Input'!$D$8+('Main-Input'!$D$9-'Main-Input'!$D$8)/('Main-Input'!$D$10-1)*(D33-1))/1000,'Main-Input'!$D$5*8760*('Main-Input'!$D$9-('Main-Input'!$D$9-'Main-Input'!$D$11)/('Main-Input'!$D$7-'Main-Input'!$D$10)*(D33-'Main-Input'!$D$10))/1000*D33/(D33+0.0000001))</f>
        <v>1787.0399910648</v>
      </c>
      <c r="F33" s="57">
        <f>(E33*'Main-Input'!$D$16)*(1+'Main-Input'!$D$17)^A33*1000000/100/1000</f>
        <v>229175.72609168122</v>
      </c>
      <c r="G33" s="57">
        <f>F33*'Main-Input'!$D$15</f>
        <v>22917.572609168124</v>
      </c>
      <c r="H33" s="57"/>
      <c r="I33" s="57">
        <f>IF(D33&gt;0,'Main-Input'!$D$5*'Main-Input'!$D$12*'Main-Input'!$D$13,0)</f>
        <v>6000</v>
      </c>
      <c r="J33" s="57">
        <f>IF(D33&gt;0,E33*'Main-Input'!$D$14*(1+'Main-Input'!$D$17)^A33*1000000/100/1000,0)</f>
        <v>11458.78630458406</v>
      </c>
      <c r="K33" s="57">
        <f t="shared" si="3"/>
        <v>17458.78630458406</v>
      </c>
      <c r="L33" s="57">
        <f t="shared" si="4"/>
        <v>234634.5123962653</v>
      </c>
      <c r="M33" s="33"/>
      <c r="N33" s="33"/>
      <c r="O33" s="33"/>
      <c r="P33" s="33"/>
      <c r="Q33" s="33"/>
      <c r="AD33" s="34"/>
      <c r="BA33" s="33" t="e">
        <f>LOOKUP(InvestPlan!$G$4,FinancialCalc!$C$120:$F$120,FinancialCalc!$C145:$F145)</f>
        <v>#N/A</v>
      </c>
    </row>
    <row r="34" spans="1:53" ht="9.75">
      <c r="A34" s="34">
        <v>26</v>
      </c>
      <c r="B34" s="56">
        <f>IF(('Main-Input'!$D$6+'Main-Input'!$D$7)&gt;=A34,'Main-Input'!$D$4+A34-1,0)</f>
        <v>2021</v>
      </c>
      <c r="C34" s="57">
        <f>IF('Main-Input'!$D$6&gt;=A34,A34,0)</f>
        <v>0</v>
      </c>
      <c r="D34" s="57">
        <f>IF('Main-Input'!$D$7&gt;=(A34-'Main-Input'!$D$6),A34+(C34/A34-1)*'Main-Input'!$D$6-(C34/A34)*C34,0)</f>
        <v>21</v>
      </c>
      <c r="E34" s="57">
        <f>IF(AND(D34&gt;0,D34&lt;='Main-Input'!$D$10),'Main-Input'!$D$5*8760*('Main-Input'!$D$8+('Main-Input'!$D$9-'Main-Input'!$D$8)/('Main-Input'!$D$10-1)*(D34-1))/1000,'Main-Input'!$D$5*8760*('Main-Input'!$D$9-('Main-Input'!$D$9-'Main-Input'!$D$11)/('Main-Input'!$D$7-'Main-Input'!$D$10)*(D34-'Main-Input'!$D$10))/1000*D34/(D34+0.0000001))</f>
        <v>1766.0159915904</v>
      </c>
      <c r="F34" s="57">
        <f>(E34*'Main-Input'!$D$16)*(1+'Main-Input'!$D$17)^A34*1000000/100/1000</f>
        <v>228744.3365440892</v>
      </c>
      <c r="G34" s="57">
        <f>F34*'Main-Input'!$D$15</f>
        <v>22874.43365440892</v>
      </c>
      <c r="H34" s="57"/>
      <c r="I34" s="57">
        <f>IF(D34&gt;0,'Main-Input'!$D$5*'Main-Input'!$D$12*'Main-Input'!$D$13,0)</f>
        <v>6000</v>
      </c>
      <c r="J34" s="57">
        <f>IF(D34&gt;0,E34*'Main-Input'!$D$14*(1+'Main-Input'!$D$17)^A34*1000000/100/1000,0)</f>
        <v>11437.21682720446</v>
      </c>
      <c r="K34" s="57">
        <f t="shared" si="3"/>
        <v>17437.21682720446</v>
      </c>
      <c r="L34" s="57">
        <f t="shared" si="4"/>
        <v>234181.55337129367</v>
      </c>
      <c r="M34" s="33"/>
      <c r="N34" s="33"/>
      <c r="O34" s="33"/>
      <c r="P34" s="33"/>
      <c r="Q34" s="33"/>
      <c r="AD34" s="34"/>
      <c r="BA34" s="33" t="e">
        <f>LOOKUP(InvestPlan!$G$4,FinancialCalc!$C$120:$F$120,FinancialCalc!$C146:$F146)</f>
        <v>#N/A</v>
      </c>
    </row>
    <row r="35" spans="1:53" ht="9.75">
      <c r="A35" s="34">
        <v>27</v>
      </c>
      <c r="B35" s="56">
        <f>IF(('Main-Input'!$D$6+'Main-Input'!$D$7)&gt;=A35,'Main-Input'!$D$4+A35-1,0)</f>
        <v>2022</v>
      </c>
      <c r="C35" s="57">
        <f>IF('Main-Input'!$D$6&gt;=A35,A35,0)</f>
        <v>0</v>
      </c>
      <c r="D35" s="57">
        <f>IF('Main-Input'!$D$7&gt;=(A35-'Main-Input'!$D$6),A35+(C35/A35-1)*'Main-Input'!$D$6-(C35/A35)*C35,0)</f>
        <v>22</v>
      </c>
      <c r="E35" s="57">
        <f>IF(AND(D35&gt;0,D35&lt;='Main-Input'!$D$10),'Main-Input'!$D$5*8760*('Main-Input'!$D$8+('Main-Input'!$D$9-'Main-Input'!$D$8)/('Main-Input'!$D$10-1)*(D35-1))/1000,'Main-Input'!$D$5*8760*('Main-Input'!$D$9-('Main-Input'!$D$9-'Main-Input'!$D$11)/('Main-Input'!$D$7-'Main-Input'!$D$10)*(D35-'Main-Input'!$D$10))/1000*D35/(D35+0.0000001))</f>
        <v>1744.9919920682182</v>
      </c>
      <c r="F35" s="57">
        <f>(E35*'Main-Input'!$D$16)*(1+'Main-Input'!$D$17)^A35*1000000/100/1000</f>
        <v>228281.40162668529</v>
      </c>
      <c r="G35" s="57">
        <f>F35*'Main-Input'!$D$15</f>
        <v>22828.14016266853</v>
      </c>
      <c r="H35" s="57"/>
      <c r="I35" s="57">
        <f>IF(D35&gt;0,'Main-Input'!$D$5*'Main-Input'!$D$12*'Main-Input'!$D$13,0)</f>
        <v>6000</v>
      </c>
      <c r="J35" s="57">
        <f>IF(D35&gt;0,E35*'Main-Input'!$D$14*(1+'Main-Input'!$D$17)^A35*1000000/100/1000,0)</f>
        <v>11414.070081334265</v>
      </c>
      <c r="K35" s="57">
        <f t="shared" si="3"/>
        <v>17414.070081334263</v>
      </c>
      <c r="L35" s="57">
        <f t="shared" si="4"/>
        <v>233695.47170801956</v>
      </c>
      <c r="M35" s="33"/>
      <c r="N35" s="33"/>
      <c r="O35" s="33"/>
      <c r="P35" s="33"/>
      <c r="Q35" s="33"/>
      <c r="AD35" s="34"/>
      <c r="BA35" s="33" t="e">
        <f>LOOKUP(InvestPlan!$G$4,FinancialCalc!$C$120:$F$120,FinancialCalc!$C147:$F147)</f>
        <v>#N/A</v>
      </c>
    </row>
    <row r="36" spans="1:53" ht="9.75">
      <c r="A36" s="34">
        <v>28</v>
      </c>
      <c r="B36" s="56">
        <f>IF(('Main-Input'!$D$6+'Main-Input'!$D$7)&gt;=A36,'Main-Input'!$D$4+A36-1,0)</f>
        <v>2023</v>
      </c>
      <c r="C36" s="57">
        <f>IF('Main-Input'!$D$6&gt;=A36,A36,0)</f>
        <v>0</v>
      </c>
      <c r="D36" s="57">
        <f>IF('Main-Input'!$D$7&gt;=(A36-'Main-Input'!$D$6),A36+(C36/A36-1)*'Main-Input'!$D$6-(C36/A36)*C36,0)</f>
        <v>23</v>
      </c>
      <c r="E36" s="57">
        <f>IF(AND(D36&gt;0,D36&lt;='Main-Input'!$D$10),'Main-Input'!$D$5*8760*('Main-Input'!$D$8+('Main-Input'!$D$9-'Main-Input'!$D$8)/('Main-Input'!$D$10-1)*(D36-1))/1000,'Main-Input'!$D$5*8760*('Main-Input'!$D$9-('Main-Input'!$D$9-'Main-Input'!$D$11)/('Main-Input'!$D$7-'Main-Input'!$D$10)*(D36-'Main-Input'!$D$10))/1000*D36/(D36+0.0000001))</f>
        <v>1723.967992504487</v>
      </c>
      <c r="F36" s="57">
        <f>(E36*'Main-Input'!$D$16)*(1+'Main-Input'!$D$17)^A36*1000000/100/1000</f>
        <v>227786.33357178906</v>
      </c>
      <c r="G36" s="57">
        <f>F36*'Main-Input'!$D$15</f>
        <v>22778.633357178907</v>
      </c>
      <c r="H36" s="57"/>
      <c r="I36" s="57">
        <f>IF(D36&gt;0,'Main-Input'!$D$5*'Main-Input'!$D$12*'Main-Input'!$D$13,0)</f>
        <v>6000</v>
      </c>
      <c r="J36" s="57">
        <f>IF(D36&gt;0,E36*'Main-Input'!$D$14*(1+'Main-Input'!$D$17)^A36*1000000/100/1000,0)</f>
        <v>11389.316678589454</v>
      </c>
      <c r="K36" s="57">
        <f t="shared" si="3"/>
        <v>17389.316678589454</v>
      </c>
      <c r="L36" s="57">
        <f t="shared" si="4"/>
        <v>233175.65025037853</v>
      </c>
      <c r="M36" s="33"/>
      <c r="N36" s="33"/>
      <c r="O36" s="33"/>
      <c r="P36" s="33"/>
      <c r="Q36" s="33"/>
      <c r="AD36" s="34"/>
      <c r="BA36" s="33" t="e">
        <f>LOOKUP(InvestPlan!$G$4,FinancialCalc!$C$120:$F$120,FinancialCalc!$C148:$F148)</f>
        <v>#N/A</v>
      </c>
    </row>
    <row r="37" spans="1:53" ht="9.75">
      <c r="A37" s="34">
        <v>29</v>
      </c>
      <c r="B37" s="56">
        <f>IF(('Main-Input'!$D$6+'Main-Input'!$D$7)&gt;=A37,'Main-Input'!$D$4+A37-1,0)</f>
        <v>2024</v>
      </c>
      <c r="C37" s="57">
        <f>IF('Main-Input'!$D$6&gt;=A37,A37,0)</f>
        <v>0</v>
      </c>
      <c r="D37" s="57">
        <f>IF('Main-Input'!$D$7&gt;=(A37-'Main-Input'!$D$6),A37+(C37/A37-1)*'Main-Input'!$D$6-(C37/A37)*C37,0)</f>
        <v>24</v>
      </c>
      <c r="E37" s="57">
        <f>IF(AND(D37&gt;0,D37&lt;='Main-Input'!$D$10),'Main-Input'!$D$5*8760*('Main-Input'!$D$8+('Main-Input'!$D$9-'Main-Input'!$D$8)/('Main-Input'!$D$10-1)*(D37-1))/1000,'Main-Input'!$D$5*8760*('Main-Input'!$D$9-('Main-Input'!$D$9-'Main-Input'!$D$11)/('Main-Input'!$D$7-'Main-Input'!$D$10)*(D37-'Main-Input'!$D$10))/1000*D37/(D37+0.0000001))</f>
        <v>1702.9439929044001</v>
      </c>
      <c r="F37" s="57">
        <f>(E37*'Main-Input'!$D$16)*(1+'Main-Input'!$D$17)^A37*1000000/100/1000</f>
        <v>227258.53601078058</v>
      </c>
      <c r="G37" s="57">
        <f>F37*'Main-Input'!$D$15</f>
        <v>22725.85360107806</v>
      </c>
      <c r="H37" s="57"/>
      <c r="I37" s="57">
        <f>IF(D37&gt;0,'Main-Input'!$D$5*'Main-Input'!$D$12*'Main-Input'!$D$13,0)</f>
        <v>6000</v>
      </c>
      <c r="J37" s="57">
        <f>IF(D37&gt;0,E37*'Main-Input'!$D$14*(1+'Main-Input'!$D$17)^A37*1000000/100/1000,0)</f>
        <v>11362.926800539028</v>
      </c>
      <c r="K37" s="57">
        <f t="shared" si="3"/>
        <v>17362.926800539026</v>
      </c>
      <c r="L37" s="57">
        <f t="shared" si="4"/>
        <v>232621.46281131962</v>
      </c>
      <c r="M37" s="33"/>
      <c r="N37" s="33"/>
      <c r="O37" s="33"/>
      <c r="P37" s="33"/>
      <c r="Q37" s="33"/>
      <c r="AD37" s="34"/>
      <c r="BA37" s="33" t="e">
        <f>LOOKUP(InvestPlan!$G$4,FinancialCalc!$C$120:$F$120,FinancialCalc!$C149:$F149)</f>
        <v>#N/A</v>
      </c>
    </row>
    <row r="38" spans="1:53" ht="9.75">
      <c r="A38" s="34">
        <v>30</v>
      </c>
      <c r="B38" s="56">
        <f>IF(('Main-Input'!$D$6+'Main-Input'!$D$7)&gt;=A38,'Main-Input'!$D$4+A38-1,0)</f>
        <v>2025</v>
      </c>
      <c r="C38" s="57">
        <f>IF('Main-Input'!$D$6&gt;=A38,A38,0)</f>
        <v>0</v>
      </c>
      <c r="D38" s="57">
        <f>IF('Main-Input'!$D$7&gt;=(A38-'Main-Input'!$D$6),A38+(C38/A38-1)*'Main-Input'!$D$6-(C38/A38)*C38,0)</f>
        <v>25</v>
      </c>
      <c r="E38" s="57">
        <f>IF(AND(D38&gt;0,D38&lt;='Main-Input'!$D$10),'Main-Input'!$D$5*8760*('Main-Input'!$D$8+('Main-Input'!$D$9-'Main-Input'!$D$8)/('Main-Input'!$D$10-1)*(D38-1))/1000,'Main-Input'!$D$5*8760*('Main-Input'!$D$9-('Main-Input'!$D$9-'Main-Input'!$D$11)/('Main-Input'!$D$7-'Main-Input'!$D$10)*(D38-'Main-Input'!$D$10))/1000*D38/(D38+0.0000001))</f>
        <v>1681.91999327232</v>
      </c>
      <c r="F38" s="57">
        <f>(E38*'Main-Input'!$D$16)*(1+'Main-Input'!$D$17)^A38*1000000/100/1000</f>
        <v>226697.4038608826</v>
      </c>
      <c r="G38" s="57">
        <f>F38*'Main-Input'!$D$15</f>
        <v>22669.740386088262</v>
      </c>
      <c r="H38" s="57"/>
      <c r="I38" s="57">
        <f>IF(D38&gt;0,'Main-Input'!$D$5*'Main-Input'!$D$12*'Main-Input'!$D$13,0)</f>
        <v>6000</v>
      </c>
      <c r="J38" s="57">
        <f>IF(D38&gt;0,E38*'Main-Input'!$D$14*(1+'Main-Input'!$D$17)^A38*1000000/100/1000,0)</f>
        <v>11334.870193044128</v>
      </c>
      <c r="K38" s="57">
        <f t="shared" si="3"/>
        <v>17334.870193044128</v>
      </c>
      <c r="L38" s="57">
        <f t="shared" si="4"/>
        <v>232032.27405392673</v>
      </c>
      <c r="M38" s="33"/>
      <c r="N38" s="33"/>
      <c r="O38" s="33"/>
      <c r="P38" s="33"/>
      <c r="Q38" s="33"/>
      <c r="AD38" s="34"/>
      <c r="BA38" s="33" t="e">
        <f>LOOKUP(InvestPlan!$G$4,FinancialCalc!$C$120:$F$120,FinancialCalc!$C150:$F150)</f>
        <v>#N/A</v>
      </c>
    </row>
    <row r="39" spans="1:53" ht="9.75">
      <c r="A39" s="34">
        <v>31</v>
      </c>
      <c r="B39" s="56">
        <f>IF(('Main-Input'!$D$6+'Main-Input'!$D$7)&gt;=A39,'Main-Input'!$D$4+A39-1,0)</f>
        <v>2026</v>
      </c>
      <c r="C39" s="57">
        <f>IF('Main-Input'!$D$6&gt;=A39,A39,0)</f>
        <v>0</v>
      </c>
      <c r="D39" s="57">
        <f>IF('Main-Input'!$D$7&gt;=(A39-'Main-Input'!$D$6),A39+(C39/A39-1)*'Main-Input'!$D$6-(C39/A39)*C39,0)</f>
        <v>26</v>
      </c>
      <c r="E39" s="57">
        <f>IF(AND(D39&gt;0,D39&lt;='Main-Input'!$D$10),'Main-Input'!$D$5*8760*('Main-Input'!$D$8+('Main-Input'!$D$9-'Main-Input'!$D$8)/('Main-Input'!$D$10-1)*(D39-1))/1000,'Main-Input'!$D$5*8760*('Main-Input'!$D$9-('Main-Input'!$D$9-'Main-Input'!$D$11)/('Main-Input'!$D$7-'Main-Input'!$D$10)*(D39-'Main-Input'!$D$10))/1000*D39/(D39+0.0000001))</f>
        <v>1660.8959936119386</v>
      </c>
      <c r="F39" s="57">
        <f>(E39*'Main-Input'!$D$16)*(1+'Main-Input'!$D$17)^A39*1000000/100/1000</f>
        <v>226102.3232105327</v>
      </c>
      <c r="G39" s="57">
        <f>F39*'Main-Input'!$D$15</f>
        <v>22610.23232105327</v>
      </c>
      <c r="H39" s="57"/>
      <c r="I39" s="57">
        <f>IF(D39&gt;0,'Main-Input'!$D$5*'Main-Input'!$D$12*'Main-Input'!$D$13,0)</f>
        <v>6000</v>
      </c>
      <c r="J39" s="57">
        <f>IF(D39&gt;0,E39*'Main-Input'!$D$14*(1+'Main-Input'!$D$17)^A39*1000000/100/1000,0)</f>
        <v>11305.116160526633</v>
      </c>
      <c r="K39" s="57">
        <f t="shared" si="3"/>
        <v>17305.11616052663</v>
      </c>
      <c r="L39" s="57">
        <f t="shared" si="4"/>
        <v>231407.43937105933</v>
      </c>
      <c r="M39" s="33"/>
      <c r="N39" s="33"/>
      <c r="O39" s="33"/>
      <c r="P39" s="33"/>
      <c r="Q39" s="33"/>
      <c r="AD39" s="34"/>
      <c r="BA39" s="33" t="e">
        <f>LOOKUP(InvestPlan!$G$4,FinancialCalc!$C$120:$F$120,FinancialCalc!$C151:$F151)</f>
        <v>#N/A</v>
      </c>
    </row>
    <row r="40" spans="1:53" ht="9.75">
      <c r="A40" s="34">
        <v>32</v>
      </c>
      <c r="B40" s="56">
        <f>IF(('Main-Input'!$D$6+'Main-Input'!$D$7)&gt;=A40,'Main-Input'!$D$4+A40-1,0)</f>
        <v>2027</v>
      </c>
      <c r="C40" s="57">
        <f>IF('Main-Input'!$D$6&gt;=A40,A40,0)</f>
        <v>0</v>
      </c>
      <c r="D40" s="57">
        <f>IF('Main-Input'!$D$7&gt;=(A40-'Main-Input'!$D$6),A40+(C40/A40-1)*'Main-Input'!$D$6-(C40/A40)*C40,0)</f>
        <v>27</v>
      </c>
      <c r="E40" s="57">
        <f>IF(AND(D40&gt;0,D40&lt;='Main-Input'!$D$10),'Main-Input'!$D$5*8760*('Main-Input'!$D$8+('Main-Input'!$D$9-'Main-Input'!$D$8)/('Main-Input'!$D$10-1)*(D40-1))/1000,'Main-Input'!$D$5*8760*('Main-Input'!$D$9-('Main-Input'!$D$9-'Main-Input'!$D$11)/('Main-Input'!$D$7-'Main-Input'!$D$10)*(D40-'Main-Input'!$D$10))/1000*D40/(D40+0.0000001))</f>
        <v>1639.8719939264</v>
      </c>
      <c r="F40" s="57">
        <f>(E40*'Main-Input'!$D$16)*(1+'Main-Input'!$D$17)^A40*1000000/100/1000</f>
        <v>225472.67120333086</v>
      </c>
      <c r="G40" s="57">
        <f>F40*'Main-Input'!$D$15</f>
        <v>22547.267120333086</v>
      </c>
      <c r="H40" s="57"/>
      <c r="I40" s="57">
        <f>IF(D40&gt;0,'Main-Input'!$D$5*'Main-Input'!$D$12*'Main-Input'!$D$13,0)</f>
        <v>6000</v>
      </c>
      <c r="J40" s="57">
        <f>IF(D40&gt;0,E40*'Main-Input'!$D$14*(1+'Main-Input'!$D$17)^A40*1000000/100/1000,0)</f>
        <v>11273.63356016654</v>
      </c>
      <c r="K40" s="57">
        <f t="shared" si="3"/>
        <v>17273.63356016654</v>
      </c>
      <c r="L40" s="57">
        <f t="shared" si="4"/>
        <v>230746.3047634974</v>
      </c>
      <c r="M40" s="33"/>
      <c r="N40" s="33"/>
      <c r="O40" s="33"/>
      <c r="P40" s="33"/>
      <c r="Q40" s="33"/>
      <c r="AD40" s="34"/>
      <c r="BA40" s="33" t="e">
        <f>LOOKUP(InvestPlan!$G$4,FinancialCalc!$C$120:$F$120,FinancialCalc!$C152:$F152)</f>
        <v>#N/A</v>
      </c>
    </row>
    <row r="41" spans="1:53" ht="9.75">
      <c r="A41" s="34">
        <v>33</v>
      </c>
      <c r="B41" s="56">
        <f>IF(('Main-Input'!$D$6+'Main-Input'!$D$7)&gt;=A41,'Main-Input'!$D$4+A41-1,0)</f>
        <v>2028</v>
      </c>
      <c r="C41" s="57">
        <f>IF('Main-Input'!$D$6&gt;=A41,A41,0)</f>
        <v>0</v>
      </c>
      <c r="D41" s="57">
        <f>IF('Main-Input'!$D$7&gt;=(A41-'Main-Input'!$D$6),A41+(C41/A41-1)*'Main-Input'!$D$6-(C41/A41)*C41,0)</f>
        <v>28</v>
      </c>
      <c r="E41" s="57">
        <f>IF(AND(D41&gt;0,D41&lt;='Main-Input'!$D$10),'Main-Input'!$D$5*8760*('Main-Input'!$D$8+('Main-Input'!$D$9-'Main-Input'!$D$8)/('Main-Input'!$D$10-1)*(D41-1))/1000,'Main-Input'!$D$5*8760*('Main-Input'!$D$9-('Main-Input'!$D$9-'Main-Input'!$D$11)/('Main-Input'!$D$7-'Main-Input'!$D$10)*(D41-'Main-Input'!$D$10))/1000*D41/(D41+0.0000001))</f>
        <v>1618.8479942184</v>
      </c>
      <c r="F41" s="57">
        <f>(E41*'Main-Input'!$D$16)*(1+'Main-Input'!$D$17)^A41*1000000/100/1000</f>
        <v>224807.81592054464</v>
      </c>
      <c r="G41" s="57">
        <f>F41*'Main-Input'!$D$15</f>
        <v>22480.781592054467</v>
      </c>
      <c r="H41" s="57"/>
      <c r="I41" s="57">
        <f>IF(D41&gt;0,'Main-Input'!$D$5*'Main-Input'!$D$12*'Main-Input'!$D$13,0)</f>
        <v>6000</v>
      </c>
      <c r="J41" s="57">
        <f>IF(D41&gt;0,E41*'Main-Input'!$D$14*(1+'Main-Input'!$D$17)^A41*1000000/100/1000,0)</f>
        <v>11240.390796027234</v>
      </c>
      <c r="K41" s="57">
        <f t="shared" si="3"/>
        <v>17240.390796027234</v>
      </c>
      <c r="L41" s="57">
        <f t="shared" si="4"/>
        <v>230048.20671657188</v>
      </c>
      <c r="M41" s="33"/>
      <c r="N41" s="33"/>
      <c r="O41" s="33"/>
      <c r="P41" s="33"/>
      <c r="Q41" s="33"/>
      <c r="AD41" s="34"/>
      <c r="BA41" s="33" t="e">
        <f>LOOKUP(InvestPlan!$G$4,FinancialCalc!$C$120:$F$120,FinancialCalc!$C153:$F153)</f>
        <v>#N/A</v>
      </c>
    </row>
    <row r="42" spans="1:53" ht="9.75">
      <c r="A42" s="34">
        <v>34</v>
      </c>
      <c r="B42" s="56">
        <f>IF(('Main-Input'!$D$6+'Main-Input'!$D$7)&gt;=A42,'Main-Input'!$D$4+A42-1,0)</f>
        <v>2029</v>
      </c>
      <c r="C42" s="57">
        <f>IF('Main-Input'!$D$6&gt;=A42,A42,0)</f>
        <v>0</v>
      </c>
      <c r="D42" s="57">
        <f>IF('Main-Input'!$D$7&gt;=(A42-'Main-Input'!$D$6),A42+(C42/A42-1)*'Main-Input'!$D$6-(C42/A42)*C42,0)</f>
        <v>29</v>
      </c>
      <c r="E42" s="57">
        <f>IF(AND(D42&gt;0,D42&lt;='Main-Input'!$D$10),'Main-Input'!$D$5*8760*('Main-Input'!$D$8+('Main-Input'!$D$9-'Main-Input'!$D$8)/('Main-Input'!$D$10-1)*(D42-1))/1000,'Main-Input'!$D$5*8760*('Main-Input'!$D$9-('Main-Input'!$D$9-'Main-Input'!$D$11)/('Main-Input'!$D$7-'Main-Input'!$D$10)*(D42-'Main-Input'!$D$10))/1000*D42/(D42+0.0000001))</f>
        <v>1597.823994490262</v>
      </c>
      <c r="F42" s="57">
        <f>(E42*'Main-Input'!$D$16)*(1+'Main-Input'!$D$17)^A42*1000000/100/1000</f>
        <v>224107.11626215794</v>
      </c>
      <c r="G42" s="57">
        <f>F42*'Main-Input'!$D$15</f>
        <v>22410.711626215794</v>
      </c>
      <c r="H42" s="57"/>
      <c r="I42" s="57">
        <f>IF(D42&gt;0,'Main-Input'!$D$5*'Main-Input'!$D$12*'Main-Input'!$D$13,0)</f>
        <v>6000</v>
      </c>
      <c r="J42" s="57">
        <f>IF(D42&gt;0,E42*'Main-Input'!$D$14*(1+'Main-Input'!$D$17)^A42*1000000/100/1000,0)</f>
        <v>11205.355813107899</v>
      </c>
      <c r="K42" s="57">
        <f aca="true" t="shared" si="5" ref="K42:K57">H42+I42+J42</f>
        <v>17205.355813107897</v>
      </c>
      <c r="L42" s="57">
        <f aca="true" t="shared" si="6" ref="L42:L57">F42+G42-K42</f>
        <v>229312.47207526586</v>
      </c>
      <c r="M42" s="33"/>
      <c r="N42" s="33"/>
      <c r="O42" s="33"/>
      <c r="P42" s="33"/>
      <c r="Q42" s="33"/>
      <c r="AD42" s="34"/>
      <c r="BA42" s="33" t="e">
        <f>LOOKUP(InvestPlan!$G$4,FinancialCalc!$C$120:$F$120,FinancialCalc!$C154:$F154)</f>
        <v>#N/A</v>
      </c>
    </row>
    <row r="43" spans="1:53" ht="9.75">
      <c r="A43" s="34">
        <v>35</v>
      </c>
      <c r="B43" s="56">
        <f>IF(('Main-Input'!$D$6+'Main-Input'!$D$7)&gt;=A43,'Main-Input'!$D$4+A43-1,0)</f>
        <v>2030</v>
      </c>
      <c r="C43" s="57">
        <f>IF('Main-Input'!$D$6&gt;=A43,A43,0)</f>
        <v>0</v>
      </c>
      <c r="D43" s="57">
        <f>IF('Main-Input'!$D$7&gt;=(A43-'Main-Input'!$D$6),A43+(C43/A43-1)*'Main-Input'!$D$6-(C43/A43)*C43,0)</f>
        <v>30</v>
      </c>
      <c r="E43" s="57">
        <f>IF(AND(D43&gt;0,D43&lt;='Main-Input'!$D$10),'Main-Input'!$D$5*8760*('Main-Input'!$D$8+('Main-Input'!$D$9-'Main-Input'!$D$8)/('Main-Input'!$D$10-1)*(D43-1))/1000,'Main-Input'!$D$5*8760*('Main-Input'!$D$9-('Main-Input'!$D$9-'Main-Input'!$D$11)/('Main-Input'!$D$7-'Main-Input'!$D$10)*(D43-'Main-Input'!$D$10))/1000*D43/(D43+0.0000001))</f>
        <v>1576.799994744</v>
      </c>
      <c r="F43" s="57">
        <f>(E43*'Main-Input'!$D$16)*(1+'Main-Input'!$D$17)^A43*1000000/100/1000</f>
        <v>223369.92182644398</v>
      </c>
      <c r="G43" s="57">
        <f>F43*'Main-Input'!$D$15</f>
        <v>22336.9921826444</v>
      </c>
      <c r="H43" s="57"/>
      <c r="I43" s="57">
        <f>IF(D43&gt;0,'Main-Input'!$D$5*'Main-Input'!$D$12*'Main-Input'!$D$13,0)</f>
        <v>6000</v>
      </c>
      <c r="J43" s="57">
        <f>IF(D43&gt;0,E43*'Main-Input'!$D$14*(1+'Main-Input'!$D$17)^A43*1000000/100/1000,0)</f>
        <v>11168.4960913222</v>
      </c>
      <c r="K43" s="57">
        <f t="shared" si="5"/>
        <v>17168.496091322202</v>
      </c>
      <c r="L43" s="57">
        <f t="shared" si="6"/>
        <v>228538.4179177662</v>
      </c>
      <c r="M43" s="33"/>
      <c r="N43" s="33"/>
      <c r="O43" s="33"/>
      <c r="P43" s="33"/>
      <c r="Q43" s="33"/>
      <c r="AD43" s="34"/>
      <c r="BA43" s="33" t="e">
        <f>LOOKUP(InvestPlan!$G$4,FinancialCalc!$C$120:$F$120,FinancialCalc!$C155:$F155)</f>
        <v>#N/A</v>
      </c>
    </row>
    <row r="44" spans="1:53" ht="9.75">
      <c r="A44" s="34">
        <v>36</v>
      </c>
      <c r="B44" s="56">
        <f>IF(('Main-Input'!$D$6+'Main-Input'!$D$7)&gt;=A44,'Main-Input'!$D$4+A44-1,0)</f>
        <v>0</v>
      </c>
      <c r="C44" s="57">
        <f>IF('Main-Input'!$D$6&gt;=A44,A44,0)</f>
        <v>0</v>
      </c>
      <c r="D44" s="57">
        <f>IF('Main-Input'!$D$7&gt;=(A44-'Main-Input'!$D$6),A44+(C44/A44-1)*'Main-Input'!$D$6-(C44/A44)*C44,0)</f>
        <v>0</v>
      </c>
      <c r="E44" s="57">
        <f>IF(AND(D44&gt;0,D44&lt;='Main-Input'!$D$10),'Main-Input'!$D$5*8760*('Main-Input'!$D$8+('Main-Input'!$D$9-'Main-Input'!$D$8)/('Main-Input'!$D$10-1)*(D44-1))/1000,'Main-Input'!$D$5*8760*('Main-Input'!$D$9-('Main-Input'!$D$9-'Main-Input'!$D$11)/('Main-Input'!$D$7-'Main-Input'!$D$10)*(D44-'Main-Input'!$D$10))/1000*D44/(D44+0.0000001))</f>
        <v>0</v>
      </c>
      <c r="F44" s="57">
        <f>(E44*'Main-Input'!$D$16)*(1+'Main-Input'!$D$17)^A44*1000000/100/1000</f>
        <v>0</v>
      </c>
      <c r="G44" s="57">
        <f>F44*'Main-Input'!$D$15</f>
        <v>0</v>
      </c>
      <c r="H44" s="57"/>
      <c r="I44" s="57">
        <f>IF(D44&gt;0,'Main-Input'!$D$5*'Main-Input'!$D$12*'Main-Input'!$D$13,0)</f>
        <v>0</v>
      </c>
      <c r="J44" s="57">
        <f>IF(D44&gt;0,E44*'Main-Input'!$D$14*(1+'Main-Input'!$D$17)^A44*1000000/100/1000,0)</f>
        <v>0</v>
      </c>
      <c r="K44" s="57">
        <f t="shared" si="5"/>
        <v>0</v>
      </c>
      <c r="L44" s="57">
        <f t="shared" si="6"/>
        <v>0</v>
      </c>
      <c r="M44" s="33"/>
      <c r="N44" s="33"/>
      <c r="O44" s="33"/>
      <c r="P44" s="33"/>
      <c r="Q44" s="33"/>
      <c r="AD44" s="34"/>
      <c r="BA44" s="33" t="e">
        <f>LOOKUP(InvestPlan!$G$4,FinancialCalc!$C$120:$F$120,FinancialCalc!$C156:$F156)</f>
        <v>#N/A</v>
      </c>
    </row>
    <row r="45" spans="1:53" ht="9.75">
      <c r="A45" s="34">
        <v>37</v>
      </c>
      <c r="B45" s="56">
        <f>IF(('Main-Input'!$D$6+'Main-Input'!$D$7)&gt;=A45,'Main-Input'!$D$4+A45-1,0)</f>
        <v>0</v>
      </c>
      <c r="C45" s="57">
        <f>IF('Main-Input'!$D$6&gt;=A45,A45,0)</f>
        <v>0</v>
      </c>
      <c r="D45" s="57">
        <f>IF('Main-Input'!$D$7&gt;=(A45-'Main-Input'!$D$6),A45+(C45/A45-1)*'Main-Input'!$D$6-(C45/A45)*C45,0)</f>
        <v>0</v>
      </c>
      <c r="E45" s="57">
        <f>IF(AND(D45&gt;0,D45&lt;='Main-Input'!$D$10),'Main-Input'!$D$5*8760*('Main-Input'!$D$8+('Main-Input'!$D$9-'Main-Input'!$D$8)/('Main-Input'!$D$10-1)*(D45-1))/1000,'Main-Input'!$D$5*8760*('Main-Input'!$D$9-('Main-Input'!$D$9-'Main-Input'!$D$11)/('Main-Input'!$D$7-'Main-Input'!$D$10)*(D45-'Main-Input'!$D$10))/1000*D45/(D45+0.0000001))</f>
        <v>0</v>
      </c>
      <c r="F45" s="57">
        <f>(E45*'Main-Input'!$D$16)*(1+'Main-Input'!$D$17)^A45*1000000/100/1000</f>
        <v>0</v>
      </c>
      <c r="G45" s="57">
        <f>F45*'Main-Input'!$D$15</f>
        <v>0</v>
      </c>
      <c r="H45" s="57"/>
      <c r="I45" s="57">
        <f>IF(D45&gt;0,'Main-Input'!$D$5*'Main-Input'!$D$12*'Main-Input'!$D$13,0)</f>
        <v>0</v>
      </c>
      <c r="J45" s="57">
        <f>IF(D45&gt;0,E45*'Main-Input'!$D$14*(1+'Main-Input'!$D$17)^A45*1000000/100/1000,0)</f>
        <v>0</v>
      </c>
      <c r="K45" s="57">
        <f t="shared" si="5"/>
        <v>0</v>
      </c>
      <c r="L45" s="57">
        <f t="shared" si="6"/>
        <v>0</v>
      </c>
      <c r="M45" s="33"/>
      <c r="N45" s="33"/>
      <c r="O45" s="33"/>
      <c r="P45" s="33"/>
      <c r="Q45" s="33"/>
      <c r="AD45" s="34"/>
      <c r="BA45" s="33" t="e">
        <f>LOOKUP(InvestPlan!$G$4,FinancialCalc!$C$120:$F$120,FinancialCalc!$C157:$F157)</f>
        <v>#N/A</v>
      </c>
    </row>
    <row r="46" spans="1:53" ht="9.75">
      <c r="A46" s="34">
        <v>38</v>
      </c>
      <c r="B46" s="56">
        <f>IF(('Main-Input'!$D$6+'Main-Input'!$D$7)&gt;=A46,'Main-Input'!$D$4+A46-1,0)</f>
        <v>0</v>
      </c>
      <c r="C46" s="57">
        <f>IF('Main-Input'!$D$6&gt;=A46,A46,0)</f>
        <v>0</v>
      </c>
      <c r="D46" s="57">
        <f>IF('Main-Input'!$D$7&gt;=(A46-'Main-Input'!$D$6),A46+(C46/A46-1)*'Main-Input'!$D$6-(C46/A46)*C46,0)</f>
        <v>0</v>
      </c>
      <c r="E46" s="57">
        <f>IF(AND(D46&gt;0,D46&lt;='Main-Input'!$D$10),'Main-Input'!$D$5*8760*('Main-Input'!$D$8+('Main-Input'!$D$9-'Main-Input'!$D$8)/('Main-Input'!$D$10-1)*(D46-1))/1000,'Main-Input'!$D$5*8760*('Main-Input'!$D$9-('Main-Input'!$D$9-'Main-Input'!$D$11)/('Main-Input'!$D$7-'Main-Input'!$D$10)*(D46-'Main-Input'!$D$10))/1000*D46/(D46+0.0000001))</f>
        <v>0</v>
      </c>
      <c r="F46" s="57">
        <f>(E46*'Main-Input'!$D$16)*(1+'Main-Input'!$D$17)^A46*1000000/100/1000</f>
        <v>0</v>
      </c>
      <c r="G46" s="57">
        <f>F46*'Main-Input'!$D$15</f>
        <v>0</v>
      </c>
      <c r="H46" s="57"/>
      <c r="I46" s="57">
        <f>IF(D46&gt;0,'Main-Input'!$D$5*'Main-Input'!$D$12*'Main-Input'!$D$13,0)</f>
        <v>0</v>
      </c>
      <c r="J46" s="57">
        <f>IF(D46&gt;0,E46*'Main-Input'!$D$14*(1+'Main-Input'!$D$17)^A46*1000000/100/1000,0)</f>
        <v>0</v>
      </c>
      <c r="K46" s="57">
        <f t="shared" si="5"/>
        <v>0</v>
      </c>
      <c r="L46" s="57">
        <f t="shared" si="6"/>
        <v>0</v>
      </c>
      <c r="M46" s="33"/>
      <c r="N46" s="33"/>
      <c r="O46" s="33"/>
      <c r="P46" s="33"/>
      <c r="Q46" s="33"/>
      <c r="AD46" s="34"/>
      <c r="BA46" s="33" t="e">
        <f>LOOKUP(InvestPlan!$G$4,FinancialCalc!$C$120:$F$120,FinancialCalc!$C158:$F158)</f>
        <v>#N/A</v>
      </c>
    </row>
    <row r="47" spans="1:53" ht="9.75">
      <c r="A47" s="34">
        <v>39</v>
      </c>
      <c r="B47" s="56">
        <f>IF(('Main-Input'!$D$6+'Main-Input'!$D$7)&gt;=A47,'Main-Input'!$D$4+A47-1,0)</f>
        <v>0</v>
      </c>
      <c r="C47" s="57">
        <f>IF('Main-Input'!$D$6&gt;=A47,A47,0)</f>
        <v>0</v>
      </c>
      <c r="D47" s="57">
        <f>IF('Main-Input'!$D$7&gt;=(A47-'Main-Input'!$D$6),A47+(C47/A47-1)*'Main-Input'!$D$6-(C47/A47)*C47,0)</f>
        <v>0</v>
      </c>
      <c r="E47" s="57">
        <f>IF(AND(D47&gt;0,D47&lt;='Main-Input'!$D$10),'Main-Input'!$D$5*8760*('Main-Input'!$D$8+('Main-Input'!$D$9-'Main-Input'!$D$8)/('Main-Input'!$D$10-1)*(D47-1))/1000,'Main-Input'!$D$5*8760*('Main-Input'!$D$9-('Main-Input'!$D$9-'Main-Input'!$D$11)/('Main-Input'!$D$7-'Main-Input'!$D$10)*(D47-'Main-Input'!$D$10))/1000*D47/(D47+0.0000001))</f>
        <v>0</v>
      </c>
      <c r="F47" s="57">
        <f>(E47*'Main-Input'!$D$16)*(1+'Main-Input'!$D$17)^A47*1000000/100/1000</f>
        <v>0</v>
      </c>
      <c r="G47" s="57">
        <f>F47*'Main-Input'!$D$15</f>
        <v>0</v>
      </c>
      <c r="H47" s="57"/>
      <c r="I47" s="57">
        <f>IF(D47&gt;0,'Main-Input'!$D$5*'Main-Input'!$D$12*'Main-Input'!$D$13,0)</f>
        <v>0</v>
      </c>
      <c r="J47" s="57">
        <f>IF(D47&gt;0,E47*'Main-Input'!$D$14*(1+'Main-Input'!$D$17)^A47*1000000/100/1000,0)</f>
        <v>0</v>
      </c>
      <c r="K47" s="57">
        <f t="shared" si="5"/>
        <v>0</v>
      </c>
      <c r="L47" s="57">
        <f t="shared" si="6"/>
        <v>0</v>
      </c>
      <c r="M47" s="33"/>
      <c r="N47" s="33"/>
      <c r="O47" s="33"/>
      <c r="P47" s="33"/>
      <c r="Q47" s="33"/>
      <c r="AD47" s="34"/>
      <c r="BA47" s="33" t="e">
        <f>LOOKUP(InvestPlan!$G$4,FinancialCalc!$C$120:$F$120,FinancialCalc!$C159:$F159)</f>
        <v>#N/A</v>
      </c>
    </row>
    <row r="48" spans="1:53" ht="9.75">
      <c r="A48" s="34">
        <v>40</v>
      </c>
      <c r="B48" s="56">
        <f>IF(('Main-Input'!$D$6+'Main-Input'!$D$7)&gt;=A48,'Main-Input'!$D$4+A48-1,0)</f>
        <v>0</v>
      </c>
      <c r="C48" s="57">
        <f>IF('Main-Input'!$D$6&gt;=A48,A48,0)</f>
        <v>0</v>
      </c>
      <c r="D48" s="57">
        <f>IF('Main-Input'!$D$7&gt;=(A48-'Main-Input'!$D$6),A48+(C48/A48-1)*'Main-Input'!$D$6-(C48/A48)*C48,0)</f>
        <v>0</v>
      </c>
      <c r="E48" s="57">
        <f>IF(AND(D48&gt;0,D48&lt;='Main-Input'!$D$10),'Main-Input'!$D$5*8760*('Main-Input'!$D$8+('Main-Input'!$D$9-'Main-Input'!$D$8)/('Main-Input'!$D$10-1)*(D48-1))/1000,'Main-Input'!$D$5*8760*('Main-Input'!$D$9-('Main-Input'!$D$9-'Main-Input'!$D$11)/('Main-Input'!$D$7-'Main-Input'!$D$10)*(D48-'Main-Input'!$D$10))/1000*D48/(D48+0.0000001))</f>
        <v>0</v>
      </c>
      <c r="F48" s="57">
        <f>(E48*'Main-Input'!$D$16)*(1+'Main-Input'!$D$17)^A48*1000000/100/1000</f>
        <v>0</v>
      </c>
      <c r="G48" s="57">
        <f>F48*'Main-Input'!$D$15</f>
        <v>0</v>
      </c>
      <c r="H48" s="57"/>
      <c r="I48" s="57">
        <f>IF(D48&gt;0,'Main-Input'!$D$5*'Main-Input'!$D$12*'Main-Input'!$D$13,0)</f>
        <v>0</v>
      </c>
      <c r="J48" s="57">
        <f>IF(D48&gt;0,E48*'Main-Input'!$D$14*(1+'Main-Input'!$D$17)^A48*1000000/100/1000,0)</f>
        <v>0</v>
      </c>
      <c r="K48" s="57">
        <f t="shared" si="5"/>
        <v>0</v>
      </c>
      <c r="L48" s="57">
        <f t="shared" si="6"/>
        <v>0</v>
      </c>
      <c r="M48" s="33"/>
      <c r="N48" s="33"/>
      <c r="O48" s="33"/>
      <c r="P48" s="33"/>
      <c r="Q48" s="33"/>
      <c r="AD48" s="34"/>
      <c r="BA48" s="33" t="e">
        <f>LOOKUP(InvestPlan!$G$4,FinancialCalc!$C$120:$F$120,FinancialCalc!$C160:$F160)</f>
        <v>#N/A</v>
      </c>
    </row>
    <row r="49" spans="1:53" ht="9.75">
      <c r="A49" s="34">
        <v>41</v>
      </c>
      <c r="B49" s="56">
        <f>IF(('Main-Input'!$D$6+'Main-Input'!$D$7)&gt;=A49,'Main-Input'!$D$4+A49-1,0)</f>
        <v>0</v>
      </c>
      <c r="C49" s="57">
        <f>IF('Main-Input'!$D$6&gt;=A49,A49,0)</f>
        <v>0</v>
      </c>
      <c r="D49" s="57">
        <f>IF('Main-Input'!$D$7&gt;=(A49-'Main-Input'!$D$6),A49+(C49/A49-1)*'Main-Input'!$D$6-(C49/A49)*C49,0)</f>
        <v>0</v>
      </c>
      <c r="E49" s="57">
        <f>IF(AND(D49&gt;0,D49&lt;='Main-Input'!$D$10),'Main-Input'!$D$5*8760*('Main-Input'!$D$8+('Main-Input'!$D$9-'Main-Input'!$D$8)/('Main-Input'!$D$10-1)*(D49-1))/1000,'Main-Input'!$D$5*8760*('Main-Input'!$D$9-('Main-Input'!$D$9-'Main-Input'!$D$11)/('Main-Input'!$D$7-'Main-Input'!$D$10)*(D49-'Main-Input'!$D$10))/1000*D49/(D49+0.0000001))</f>
        <v>0</v>
      </c>
      <c r="F49" s="57">
        <f>(E49*'Main-Input'!$D$16)*(1+'Main-Input'!$D$17)^A49*1000000/100/1000</f>
        <v>0</v>
      </c>
      <c r="G49" s="57">
        <f>F49*'Main-Input'!$D$15</f>
        <v>0</v>
      </c>
      <c r="H49" s="57"/>
      <c r="I49" s="57">
        <f>IF(D49&gt;0,'Main-Input'!$D$5*'Main-Input'!$D$12*'Main-Input'!$D$13,0)</f>
        <v>0</v>
      </c>
      <c r="J49" s="57">
        <f>IF(D49&gt;0,E49*'Main-Input'!$D$14*(1+'Main-Input'!$D$17)^A49*1000000/100/1000,0)</f>
        <v>0</v>
      </c>
      <c r="K49" s="57">
        <f t="shared" si="5"/>
        <v>0</v>
      </c>
      <c r="L49" s="57">
        <f t="shared" si="6"/>
        <v>0</v>
      </c>
      <c r="M49" s="33"/>
      <c r="N49" s="33"/>
      <c r="O49" s="33"/>
      <c r="P49" s="33"/>
      <c r="Q49" s="33"/>
      <c r="AD49" s="34"/>
      <c r="BA49" s="33" t="e">
        <f>LOOKUP(InvestPlan!$G$4,FinancialCalc!$C$120:$F$120,FinancialCalc!$C161:$F161)</f>
        <v>#N/A</v>
      </c>
    </row>
    <row r="50" spans="1:53" ht="9.75">
      <c r="A50" s="34">
        <v>42</v>
      </c>
      <c r="B50" s="56">
        <f>IF(('Main-Input'!$D$6+'Main-Input'!$D$7)&gt;=A50,'Main-Input'!$D$4+A50-1,0)</f>
        <v>0</v>
      </c>
      <c r="C50" s="57">
        <f>IF('Main-Input'!$D$6&gt;=A50,A50,0)</f>
        <v>0</v>
      </c>
      <c r="D50" s="57">
        <f>IF('Main-Input'!$D$7&gt;=(A50-'Main-Input'!$D$6),A50+(C50/A50-1)*'Main-Input'!$D$6-(C50/A50)*C50,0)</f>
        <v>0</v>
      </c>
      <c r="E50" s="57">
        <f>IF(AND(D50&gt;0,D50&lt;='Main-Input'!$D$10),'Main-Input'!$D$5*8760*('Main-Input'!$D$8+('Main-Input'!$D$9-'Main-Input'!$D$8)/('Main-Input'!$D$10-1)*(D50-1))/1000,'Main-Input'!$D$5*8760*('Main-Input'!$D$9-('Main-Input'!$D$9-'Main-Input'!$D$11)/('Main-Input'!$D$7-'Main-Input'!$D$10)*(D50-'Main-Input'!$D$10))/1000*D50/(D50+0.0000001))</f>
        <v>0</v>
      </c>
      <c r="F50" s="57">
        <f>(E50*'Main-Input'!$D$16)*(1+'Main-Input'!$D$17)^A50*1000000/100/1000</f>
        <v>0</v>
      </c>
      <c r="G50" s="57">
        <f>F50*'Main-Input'!$D$15</f>
        <v>0</v>
      </c>
      <c r="H50" s="57"/>
      <c r="I50" s="57">
        <f>IF(D50&gt;0,'Main-Input'!$D$5*'Main-Input'!$D$12*'Main-Input'!$D$13,0)</f>
        <v>0</v>
      </c>
      <c r="J50" s="57">
        <f>IF(D50&gt;0,E50*'Main-Input'!$D$14*(1+'Main-Input'!$D$17)^A50*1000000/100/1000,0)</f>
        <v>0</v>
      </c>
      <c r="K50" s="57">
        <f t="shared" si="5"/>
        <v>0</v>
      </c>
      <c r="L50" s="57">
        <f t="shared" si="6"/>
        <v>0</v>
      </c>
      <c r="M50" s="33"/>
      <c r="N50" s="33"/>
      <c r="O50" s="33"/>
      <c r="P50" s="33"/>
      <c r="Q50" s="33"/>
      <c r="AD50" s="34"/>
      <c r="BA50" s="33" t="e">
        <f>LOOKUP(InvestPlan!$G$4,FinancialCalc!$C$120:$F$120,FinancialCalc!$C162:$F162)</f>
        <v>#N/A</v>
      </c>
    </row>
    <row r="51" spans="1:53" ht="9.75">
      <c r="A51" s="34">
        <v>43</v>
      </c>
      <c r="B51" s="56">
        <f>IF(('Main-Input'!$D$6+'Main-Input'!$D$7)&gt;=A51,'Main-Input'!$D$4+A51-1,0)</f>
        <v>0</v>
      </c>
      <c r="C51" s="57">
        <f>IF('Main-Input'!$D$6&gt;=A51,A51,0)</f>
        <v>0</v>
      </c>
      <c r="D51" s="57">
        <f>IF('Main-Input'!$D$7&gt;=(A51-'Main-Input'!$D$6),A51+(C51/A51-1)*'Main-Input'!$D$6-(C51/A51)*C51,0)</f>
        <v>0</v>
      </c>
      <c r="E51" s="57">
        <f>IF(AND(D51&gt;0,D51&lt;='Main-Input'!$D$10),'Main-Input'!$D$5*8760*('Main-Input'!$D$8+('Main-Input'!$D$9-'Main-Input'!$D$8)/('Main-Input'!$D$10-1)*(D51-1))/1000,'Main-Input'!$D$5*8760*('Main-Input'!$D$9-('Main-Input'!$D$9-'Main-Input'!$D$11)/('Main-Input'!$D$7-'Main-Input'!$D$10)*(D51-'Main-Input'!$D$10))/1000*D51/(D51+0.0000001))</f>
        <v>0</v>
      </c>
      <c r="F51" s="57">
        <f>(E51*'Main-Input'!$D$16)*(1+'Main-Input'!$D$17)^A51*1000000/100/1000</f>
        <v>0</v>
      </c>
      <c r="G51" s="57">
        <f>F51*'Main-Input'!$D$15</f>
        <v>0</v>
      </c>
      <c r="H51" s="57"/>
      <c r="I51" s="57">
        <f>IF(D51&gt;0,'Main-Input'!$D$5*'Main-Input'!$D$12*'Main-Input'!$D$13,0)</f>
        <v>0</v>
      </c>
      <c r="J51" s="57">
        <f>IF(D51&gt;0,E51*'Main-Input'!$D$14*(1+'Main-Input'!$D$17)^A51*1000000/100/1000,0)</f>
        <v>0</v>
      </c>
      <c r="K51" s="57">
        <f t="shared" si="5"/>
        <v>0</v>
      </c>
      <c r="L51" s="57">
        <f t="shared" si="6"/>
        <v>0</v>
      </c>
      <c r="M51" s="33"/>
      <c r="N51" s="33"/>
      <c r="O51" s="33"/>
      <c r="P51" s="33"/>
      <c r="Q51" s="33"/>
      <c r="AD51" s="34"/>
      <c r="BA51" s="33" t="e">
        <f>LOOKUP(InvestPlan!$G$4,FinancialCalc!$C$120:$F$120,FinancialCalc!$C163:$F163)</f>
        <v>#N/A</v>
      </c>
    </row>
    <row r="52" spans="1:53" ht="9.75">
      <c r="A52" s="34">
        <v>44</v>
      </c>
      <c r="B52" s="56">
        <f>IF(('Main-Input'!$D$6+'Main-Input'!$D$7)&gt;=A52,'Main-Input'!$D$4+A52-1,0)</f>
        <v>0</v>
      </c>
      <c r="C52" s="57">
        <f>IF('Main-Input'!$D$6&gt;=A52,A52,0)</f>
        <v>0</v>
      </c>
      <c r="D52" s="57">
        <f>IF('Main-Input'!$D$7&gt;=(A52-'Main-Input'!$D$6),A52+(C52/A52-1)*'Main-Input'!$D$6-(C52/A52)*C52,0)</f>
        <v>0</v>
      </c>
      <c r="E52" s="57">
        <f>IF(AND(D52&gt;0,D52&lt;='Main-Input'!$D$10),'Main-Input'!$D$5*8760*('Main-Input'!$D$8+('Main-Input'!$D$9-'Main-Input'!$D$8)/('Main-Input'!$D$10-1)*(D52-1))/1000,'Main-Input'!$D$5*8760*('Main-Input'!$D$9-('Main-Input'!$D$9-'Main-Input'!$D$11)/('Main-Input'!$D$7-'Main-Input'!$D$10)*(D52-'Main-Input'!$D$10))/1000*D52/(D52+0.0000001))</f>
        <v>0</v>
      </c>
      <c r="F52" s="57">
        <f>(E52*'Main-Input'!$D$16)*(1+'Main-Input'!$D$17)^A52*1000000/100/1000</f>
        <v>0</v>
      </c>
      <c r="G52" s="57">
        <f>F52*'Main-Input'!$D$15</f>
        <v>0</v>
      </c>
      <c r="H52" s="57"/>
      <c r="I52" s="57">
        <f>IF(D52&gt;0,'Main-Input'!$D$5*'Main-Input'!$D$12*'Main-Input'!$D$13,0)</f>
        <v>0</v>
      </c>
      <c r="J52" s="57">
        <f>IF(D52&gt;0,E52*'Main-Input'!$D$14*(1+'Main-Input'!$D$17)^A52*1000000/100/1000,0)</f>
        <v>0</v>
      </c>
      <c r="K52" s="57">
        <f t="shared" si="5"/>
        <v>0</v>
      </c>
      <c r="L52" s="57">
        <f t="shared" si="6"/>
        <v>0</v>
      </c>
      <c r="M52" s="33"/>
      <c r="N52" s="33"/>
      <c r="O52" s="33"/>
      <c r="P52" s="33"/>
      <c r="Q52" s="33"/>
      <c r="AD52" s="34"/>
      <c r="BA52" s="33" t="e">
        <f>LOOKUP(InvestPlan!$G$4,FinancialCalc!$C$120:$F$120,FinancialCalc!$C164:$F164)</f>
        <v>#N/A</v>
      </c>
    </row>
    <row r="53" spans="1:53" ht="9.75">
      <c r="A53" s="34">
        <v>45</v>
      </c>
      <c r="B53" s="56">
        <f>IF(('Main-Input'!$D$6+'Main-Input'!$D$7)&gt;=A53,'Main-Input'!$D$4+A53-1,0)</f>
        <v>0</v>
      </c>
      <c r="C53" s="57">
        <f>IF('Main-Input'!$D$6&gt;=A53,A53,0)</f>
        <v>0</v>
      </c>
      <c r="D53" s="57">
        <f>IF('Main-Input'!$D$7&gt;=(A53-'Main-Input'!$D$6),A53+(C53/A53-1)*'Main-Input'!$D$6-(C53/A53)*C53,0)</f>
        <v>0</v>
      </c>
      <c r="E53" s="57">
        <f>IF(AND(D53&gt;0,D53&lt;='Main-Input'!$D$10),'Main-Input'!$D$5*8760*('Main-Input'!$D$8+('Main-Input'!$D$9-'Main-Input'!$D$8)/('Main-Input'!$D$10-1)*(D53-1))/1000,'Main-Input'!$D$5*8760*('Main-Input'!$D$9-('Main-Input'!$D$9-'Main-Input'!$D$11)/('Main-Input'!$D$7-'Main-Input'!$D$10)*(D53-'Main-Input'!$D$10))/1000*D53/(D53+0.0000001))</f>
        <v>0</v>
      </c>
      <c r="F53" s="57">
        <f>(E53*'Main-Input'!$D$16)*(1+'Main-Input'!$D$17)^A53*1000000/100/1000</f>
        <v>0</v>
      </c>
      <c r="G53" s="57">
        <f>F53*'Main-Input'!$D$15</f>
        <v>0</v>
      </c>
      <c r="H53" s="57"/>
      <c r="I53" s="57">
        <f>IF(D53&gt;0,'Main-Input'!$D$5*'Main-Input'!$D$12*'Main-Input'!$D$13,0)</f>
        <v>0</v>
      </c>
      <c r="J53" s="57">
        <f>IF(D53&gt;0,E53*'Main-Input'!$D$14*(1+'Main-Input'!$D$17)^A53*1000000/100/1000,0)</f>
        <v>0</v>
      </c>
      <c r="K53" s="57">
        <f t="shared" si="5"/>
        <v>0</v>
      </c>
      <c r="L53" s="57">
        <f t="shared" si="6"/>
        <v>0</v>
      </c>
      <c r="M53" s="33"/>
      <c r="N53" s="33"/>
      <c r="O53" s="33"/>
      <c r="P53" s="33"/>
      <c r="Q53" s="33"/>
      <c r="AD53" s="34"/>
      <c r="BA53" s="33" t="e">
        <f>LOOKUP(InvestPlan!$G$4,FinancialCalc!$C$120:$F$120,FinancialCalc!$C165:$F165)</f>
        <v>#N/A</v>
      </c>
    </row>
    <row r="54" spans="1:53" ht="9.75">
      <c r="A54" s="34">
        <v>46</v>
      </c>
      <c r="B54" s="56">
        <f>IF(('Main-Input'!$D$6+'Main-Input'!$D$7)&gt;=A54,'Main-Input'!$D$4+A54-1,0)</f>
        <v>0</v>
      </c>
      <c r="C54" s="57">
        <f>IF('Main-Input'!$D$6&gt;=A54,A54,0)</f>
        <v>0</v>
      </c>
      <c r="D54" s="57">
        <f>IF('Main-Input'!$D$7&gt;=(A54-'Main-Input'!$D$6),A54+(C54/A54-1)*'Main-Input'!$D$6-(C54/A54)*C54,0)</f>
        <v>0</v>
      </c>
      <c r="E54" s="57">
        <f>IF(AND(D54&gt;0,D54&lt;='Main-Input'!$D$10),'Main-Input'!$D$5*8760*('Main-Input'!$D$8+('Main-Input'!$D$9-'Main-Input'!$D$8)/('Main-Input'!$D$10-1)*(D54-1))/1000,'Main-Input'!$D$5*8760*('Main-Input'!$D$9-('Main-Input'!$D$9-'Main-Input'!$D$11)/('Main-Input'!$D$7-'Main-Input'!$D$10)*(D54-'Main-Input'!$D$10))/1000*D54/(D54+0.0000001))</f>
        <v>0</v>
      </c>
      <c r="F54" s="57">
        <f>(E54*'Main-Input'!$D$16)*(1+'Main-Input'!$D$17)^A54*1000000/100/1000</f>
        <v>0</v>
      </c>
      <c r="G54" s="57">
        <f>F54*'Main-Input'!$D$15</f>
        <v>0</v>
      </c>
      <c r="H54" s="57"/>
      <c r="I54" s="57">
        <f>IF(D54&gt;0,'Main-Input'!$D$5*'Main-Input'!$D$12*'Main-Input'!$D$13,0)</f>
        <v>0</v>
      </c>
      <c r="J54" s="57">
        <f>IF(D54&gt;0,E54*'Main-Input'!$D$14*(1+'Main-Input'!$D$17)^A54*1000000/100/1000,0)</f>
        <v>0</v>
      </c>
      <c r="K54" s="57">
        <f t="shared" si="5"/>
        <v>0</v>
      </c>
      <c r="L54" s="57">
        <f t="shared" si="6"/>
        <v>0</v>
      </c>
      <c r="M54" s="33"/>
      <c r="N54" s="33"/>
      <c r="O54" s="33"/>
      <c r="P54" s="33"/>
      <c r="Q54" s="33"/>
      <c r="AD54" s="34"/>
      <c r="BA54" s="33" t="e">
        <f>LOOKUP(InvestPlan!$G$4,FinancialCalc!$C$120:$F$120,FinancialCalc!$C166:$F166)</f>
        <v>#N/A</v>
      </c>
    </row>
    <row r="55" spans="1:53" ht="9.75">
      <c r="A55" s="34">
        <v>47</v>
      </c>
      <c r="B55" s="56">
        <f>IF(('Main-Input'!$D$6+'Main-Input'!$D$7)&gt;=A55,'Main-Input'!$D$4+A55-1,0)</f>
        <v>0</v>
      </c>
      <c r="C55" s="57">
        <f>IF('Main-Input'!$D$6&gt;=A55,A55,0)</f>
        <v>0</v>
      </c>
      <c r="D55" s="57">
        <f>IF('Main-Input'!$D$7&gt;=(A55-'Main-Input'!$D$6),A55+(C55/A55-1)*'Main-Input'!$D$6-(C55/A55)*C55,0)</f>
        <v>0</v>
      </c>
      <c r="E55" s="57">
        <f>IF(AND(D55&gt;0,D55&lt;='Main-Input'!$D$10),'Main-Input'!$D$5*8760*('Main-Input'!$D$8+('Main-Input'!$D$9-'Main-Input'!$D$8)/('Main-Input'!$D$10-1)*(D55-1))/1000,'Main-Input'!$D$5*8760*('Main-Input'!$D$9-('Main-Input'!$D$9-'Main-Input'!$D$11)/('Main-Input'!$D$7-'Main-Input'!$D$10)*(D55-'Main-Input'!$D$10))/1000*D55/(D55+0.0000001))</f>
        <v>0</v>
      </c>
      <c r="F55" s="57">
        <f>(E55*'Main-Input'!$D$16)*(1+'Main-Input'!$D$17)^A55*1000000/100/1000</f>
        <v>0</v>
      </c>
      <c r="G55" s="57">
        <f>F55*'Main-Input'!$D$15</f>
        <v>0</v>
      </c>
      <c r="H55" s="57"/>
      <c r="I55" s="57">
        <f>IF(D55&gt;0,'Main-Input'!$D$5*'Main-Input'!$D$12*'Main-Input'!$D$13,0)</f>
        <v>0</v>
      </c>
      <c r="J55" s="57">
        <f>IF(D55&gt;0,E55*'Main-Input'!$D$14*(1+'Main-Input'!$D$17)^A55*1000000/100/1000,0)</f>
        <v>0</v>
      </c>
      <c r="K55" s="57">
        <f t="shared" si="5"/>
        <v>0</v>
      </c>
      <c r="L55" s="57">
        <f t="shared" si="6"/>
        <v>0</v>
      </c>
      <c r="M55" s="33"/>
      <c r="N55" s="33"/>
      <c r="O55" s="33"/>
      <c r="P55" s="33"/>
      <c r="Q55" s="33"/>
      <c r="AD55" s="34"/>
      <c r="BA55" s="33" t="e">
        <f>LOOKUP(InvestPlan!$G$4,FinancialCalc!$C$120:$F$120,FinancialCalc!$C167:$F167)</f>
        <v>#N/A</v>
      </c>
    </row>
    <row r="56" spans="1:53" ht="9.75">
      <c r="A56" s="34">
        <v>48</v>
      </c>
      <c r="B56" s="56">
        <f>IF(('Main-Input'!$D$6+'Main-Input'!$D$7)&gt;=A56,'Main-Input'!$D$4+A56-1,0)</f>
        <v>0</v>
      </c>
      <c r="C56" s="57">
        <f>IF('Main-Input'!$D$6&gt;=A56,A56,0)</f>
        <v>0</v>
      </c>
      <c r="D56" s="57">
        <f>IF('Main-Input'!$D$7&gt;=(A56-'Main-Input'!$D$6),A56+(C56/A56-1)*'Main-Input'!$D$6-(C56/A56)*C56,0)</f>
        <v>0</v>
      </c>
      <c r="E56" s="57">
        <f>IF(AND(D56&gt;0,D56&lt;='Main-Input'!$D$10),'Main-Input'!$D$5*8760*('Main-Input'!$D$8+('Main-Input'!$D$9-'Main-Input'!$D$8)/('Main-Input'!$D$10-1)*(D56-1))/1000,'Main-Input'!$D$5*8760*('Main-Input'!$D$9-('Main-Input'!$D$9-'Main-Input'!$D$11)/('Main-Input'!$D$7-'Main-Input'!$D$10)*(D56-'Main-Input'!$D$10))/1000*D56/(D56+0.0000001))</f>
        <v>0</v>
      </c>
      <c r="F56" s="57">
        <f>(E56*'Main-Input'!$D$16)*(1+'Main-Input'!$D$17)^A56*1000000/100/1000</f>
        <v>0</v>
      </c>
      <c r="G56" s="57">
        <f>F56*'Main-Input'!$D$15</f>
        <v>0</v>
      </c>
      <c r="H56" s="57"/>
      <c r="I56" s="57">
        <f>IF(D56&gt;0,'Main-Input'!$D$5*'Main-Input'!$D$12*'Main-Input'!$D$13,0)</f>
        <v>0</v>
      </c>
      <c r="J56" s="57">
        <f>IF(D56&gt;0,E56*'Main-Input'!$D$14*(1+'Main-Input'!$D$17)^A56*1000000/100/1000,0)</f>
        <v>0</v>
      </c>
      <c r="K56" s="57">
        <f t="shared" si="5"/>
        <v>0</v>
      </c>
      <c r="L56" s="57">
        <f t="shared" si="6"/>
        <v>0</v>
      </c>
      <c r="M56" s="33"/>
      <c r="N56" s="33"/>
      <c r="O56" s="33"/>
      <c r="P56" s="33"/>
      <c r="Q56" s="33"/>
      <c r="AD56" s="34"/>
      <c r="BA56" s="33" t="e">
        <f>LOOKUP(InvestPlan!$G$4,FinancialCalc!$C$120:$F$120,FinancialCalc!$C168:$F168)</f>
        <v>#N/A</v>
      </c>
    </row>
    <row r="57" spans="1:53" ht="9.75">
      <c r="A57" s="34">
        <v>49</v>
      </c>
      <c r="B57" s="56">
        <f>IF(('Main-Input'!$D$6+'Main-Input'!$D$7)&gt;=A57,'Main-Input'!$D$4+A57-1,0)</f>
        <v>0</v>
      </c>
      <c r="C57" s="57">
        <f>IF('Main-Input'!$D$6&gt;=A57,A57,0)</f>
        <v>0</v>
      </c>
      <c r="D57" s="57">
        <f>IF('Main-Input'!$D$7&gt;=(A57-'Main-Input'!$D$6),A57+(C57/A57-1)*'Main-Input'!$D$6-(C57/A57)*C57,0)</f>
        <v>0</v>
      </c>
      <c r="E57" s="57">
        <f>IF(AND(D57&gt;0,D57&lt;='Main-Input'!$D$10),'Main-Input'!$D$5*8760*('Main-Input'!$D$8+('Main-Input'!$D$9-'Main-Input'!$D$8)/('Main-Input'!$D$10-1)*(D57-1))/1000,'Main-Input'!$D$5*8760*('Main-Input'!$D$9-('Main-Input'!$D$9-'Main-Input'!$D$11)/('Main-Input'!$D$7-'Main-Input'!$D$10)*(D57-'Main-Input'!$D$10))/1000*D57/(D57+0.0000001))</f>
        <v>0</v>
      </c>
      <c r="F57" s="57">
        <f>(E57*'Main-Input'!$D$16)*(1+'Main-Input'!$D$17)^A57*1000000/100/1000</f>
        <v>0</v>
      </c>
      <c r="G57" s="57">
        <f>F57*'Main-Input'!$D$15</f>
        <v>0</v>
      </c>
      <c r="H57" s="57"/>
      <c r="I57" s="57">
        <f>IF(D57&gt;0,'Main-Input'!$D$5*'Main-Input'!$D$12*'Main-Input'!$D$13,0)</f>
        <v>0</v>
      </c>
      <c r="J57" s="57">
        <f>IF(D57&gt;0,E57*'Main-Input'!$D$14*(1+'Main-Input'!$D$17)^A57*1000000/100/1000,0)</f>
        <v>0</v>
      </c>
      <c r="K57" s="57">
        <f t="shared" si="5"/>
        <v>0</v>
      </c>
      <c r="L57" s="57">
        <f t="shared" si="6"/>
        <v>0</v>
      </c>
      <c r="M57" s="33"/>
      <c r="N57" s="33"/>
      <c r="O57" s="33"/>
      <c r="P57" s="33"/>
      <c r="Q57" s="33"/>
      <c r="AD57" s="34"/>
      <c r="BA57" s="33" t="e">
        <f>LOOKUP(InvestPlan!$G$4,FinancialCalc!$C$120:$F$120,FinancialCalc!$C169:$F169)</f>
        <v>#N/A</v>
      </c>
    </row>
    <row r="58" spans="1:53" ht="9.75">
      <c r="A58" s="34">
        <v>50</v>
      </c>
      <c r="B58" s="56">
        <f>IF(('Main-Input'!$D$6+'Main-Input'!$D$7)&gt;=A58,'Main-Input'!$D$4+A58-1,0)</f>
        <v>0</v>
      </c>
      <c r="C58" s="57">
        <f>IF('Main-Input'!$D$6&gt;=A58,A58,0)</f>
        <v>0</v>
      </c>
      <c r="D58" s="57">
        <f>IF('Main-Input'!$D$7&gt;=(A58-'Main-Input'!$D$6),A58+(C58/A58-1)*'Main-Input'!$D$6-(C58/A58)*C58,0)</f>
        <v>0</v>
      </c>
      <c r="E58" s="57">
        <f>IF(AND(D58&gt;0,D58&lt;='Main-Input'!$D$10),'Main-Input'!$D$5*8760*('Main-Input'!$D$8+('Main-Input'!$D$9-'Main-Input'!$D$8)/('Main-Input'!$D$10-1)*(D58-1))/1000,'Main-Input'!$D$5*8760*('Main-Input'!$D$9-('Main-Input'!$D$9-'Main-Input'!$D$11)/('Main-Input'!$D$7-'Main-Input'!$D$10)*(D58-'Main-Input'!$D$10))/1000*D58/(D58+0.0000001))</f>
        <v>0</v>
      </c>
      <c r="F58" s="57">
        <f>(E58*'Main-Input'!$D$16)*(1+'Main-Input'!$D$17)^A58*1000000/100/1000</f>
        <v>0</v>
      </c>
      <c r="G58" s="57">
        <f>F58*'Main-Input'!$D$15</f>
        <v>0</v>
      </c>
      <c r="H58" s="57"/>
      <c r="I58" s="57">
        <f>IF(D58&gt;0,'Main-Input'!$D$5*'Main-Input'!$D$12*'Main-Input'!$D$13,0)</f>
        <v>0</v>
      </c>
      <c r="J58" s="57">
        <f>IF(D58&gt;0,E58*'Main-Input'!$D$14*(1+'Main-Input'!$D$17)^A58*1000000/100/1000,0)</f>
        <v>0</v>
      </c>
      <c r="K58" s="57">
        <f aca="true" t="shared" si="7" ref="K58:K73">H58+I58+J58</f>
        <v>0</v>
      </c>
      <c r="L58" s="57">
        <f aca="true" t="shared" si="8" ref="L58:L73">F58+G58-K58</f>
        <v>0</v>
      </c>
      <c r="M58" s="33"/>
      <c r="N58" s="33"/>
      <c r="O58" s="33"/>
      <c r="P58" s="33"/>
      <c r="Q58" s="33"/>
      <c r="AD58" s="34"/>
      <c r="BA58" s="33" t="e">
        <f>LOOKUP(InvestPlan!$G$4,FinancialCalc!$C$120:$F$120,FinancialCalc!$C170:$F170)</f>
        <v>#N/A</v>
      </c>
    </row>
    <row r="59" spans="1:53" ht="9.75">
      <c r="A59" s="34">
        <v>51</v>
      </c>
      <c r="B59" s="56">
        <f>IF(('Main-Input'!$D$6+'Main-Input'!$D$7)&gt;=A59,'Main-Input'!$D$4+A59-1,0)</f>
        <v>0</v>
      </c>
      <c r="C59" s="57">
        <f>IF('Main-Input'!$D$6&gt;=A59,A59,0)</f>
        <v>0</v>
      </c>
      <c r="D59" s="57">
        <f>IF('Main-Input'!$D$7&gt;=(A59-'Main-Input'!$D$6),A59+(C59/A59-1)*'Main-Input'!$D$6-(C59/A59)*C59,0)</f>
        <v>0</v>
      </c>
      <c r="E59" s="57">
        <f>IF(AND(D59&gt;0,D59&lt;='Main-Input'!$D$10),'Main-Input'!$D$5*8760*('Main-Input'!$D$8+('Main-Input'!$D$9-'Main-Input'!$D$8)/('Main-Input'!$D$10-1)*(D59-1))/1000,'Main-Input'!$D$5*8760*('Main-Input'!$D$9-('Main-Input'!$D$9-'Main-Input'!$D$11)/('Main-Input'!$D$7-'Main-Input'!$D$10)*(D59-'Main-Input'!$D$10))/1000*D59/(D59+0.0000001))</f>
        <v>0</v>
      </c>
      <c r="F59" s="57">
        <f>(E59*'Main-Input'!$D$16)*(1+'Main-Input'!$D$17)^A59*1000000/100/1000</f>
        <v>0</v>
      </c>
      <c r="G59" s="57">
        <f>F59*'Main-Input'!$D$15</f>
        <v>0</v>
      </c>
      <c r="H59" s="57"/>
      <c r="I59" s="57">
        <f>IF(D59&gt;0,'Main-Input'!$D$5*'Main-Input'!$D$12*'Main-Input'!$D$13,0)</f>
        <v>0</v>
      </c>
      <c r="J59" s="57">
        <f>IF(D59&gt;0,E59*'Main-Input'!$D$14*(1+'Main-Input'!$D$17)^A59*1000000/100/1000,0)</f>
        <v>0</v>
      </c>
      <c r="K59" s="57">
        <f t="shared" si="7"/>
        <v>0</v>
      </c>
      <c r="L59" s="57">
        <f t="shared" si="8"/>
        <v>0</v>
      </c>
      <c r="AD59" s="34"/>
      <c r="BA59" s="33" t="e">
        <f>LOOKUP(InvestPlan!$G$4,FinancialCalc!$C$120:$F$120,FinancialCalc!$C171:$F171)</f>
        <v>#N/A</v>
      </c>
    </row>
    <row r="60" spans="1:53" ht="9.75">
      <c r="A60" s="34">
        <v>52</v>
      </c>
      <c r="B60" s="56">
        <f>IF(('Main-Input'!$D$6+'Main-Input'!$D$7)&gt;=A60,'Main-Input'!$D$4+A60-1,0)</f>
        <v>0</v>
      </c>
      <c r="C60" s="57">
        <f>IF('Main-Input'!$D$6&gt;=A60,A60,0)</f>
        <v>0</v>
      </c>
      <c r="D60" s="57">
        <f>IF('Main-Input'!$D$7&gt;=(A60-'Main-Input'!$D$6),A60+(C60/A60-1)*'Main-Input'!$D$6-(C60/A60)*C60,0)</f>
        <v>0</v>
      </c>
      <c r="E60" s="57">
        <f>IF(AND(D60&gt;0,D60&lt;='Main-Input'!$D$10),'Main-Input'!$D$5*8760*('Main-Input'!$D$8+('Main-Input'!$D$9-'Main-Input'!$D$8)/('Main-Input'!$D$10-1)*(D60-1))/1000,'Main-Input'!$D$5*8760*('Main-Input'!$D$9-('Main-Input'!$D$9-'Main-Input'!$D$11)/('Main-Input'!$D$7-'Main-Input'!$D$10)*(D60-'Main-Input'!$D$10))/1000*D60/(D60+0.0000001))</f>
        <v>0</v>
      </c>
      <c r="F60" s="57">
        <f>(E60*'Main-Input'!$D$16)*(1+'Main-Input'!$D$17)^A60*1000000/100/1000</f>
        <v>0</v>
      </c>
      <c r="G60" s="57">
        <f>F60*'Main-Input'!$D$15</f>
        <v>0</v>
      </c>
      <c r="H60" s="57"/>
      <c r="I60" s="57">
        <f>IF(D60&gt;0,'Main-Input'!$D$5*'Main-Input'!$D$12*'Main-Input'!$D$13,0)</f>
        <v>0</v>
      </c>
      <c r="J60" s="57">
        <f>IF(D60&gt;0,E60*'Main-Input'!$D$14*(1+'Main-Input'!$D$17)^A60*1000000/100/1000,0)</f>
        <v>0</v>
      </c>
      <c r="K60" s="57">
        <f t="shared" si="7"/>
        <v>0</v>
      </c>
      <c r="L60" s="57">
        <f t="shared" si="8"/>
        <v>0</v>
      </c>
      <c r="AD60" s="34"/>
      <c r="BA60" s="33" t="e">
        <f>LOOKUP(InvestPlan!$G$4,FinancialCalc!$C$120:$F$120,FinancialCalc!$C172:$F172)</f>
        <v>#N/A</v>
      </c>
    </row>
    <row r="61" spans="1:53" ht="9.75">
      <c r="A61" s="34">
        <v>53</v>
      </c>
      <c r="B61" s="56">
        <f>IF(('Main-Input'!$D$6+'Main-Input'!$D$7)&gt;=A61,'Main-Input'!$D$4+A61-1,0)</f>
        <v>0</v>
      </c>
      <c r="C61" s="57">
        <f>IF('Main-Input'!$D$6&gt;=A61,A61,0)</f>
        <v>0</v>
      </c>
      <c r="D61" s="57">
        <f>IF('Main-Input'!$D$7&gt;=(A61-'Main-Input'!$D$6),A61+(C61/A61-1)*'Main-Input'!$D$6-(C61/A61)*C61,0)</f>
        <v>0</v>
      </c>
      <c r="E61" s="57">
        <f>IF(AND(D61&gt;0,D61&lt;='Main-Input'!$D$10),'Main-Input'!$D$5*8760*('Main-Input'!$D$8+('Main-Input'!$D$9-'Main-Input'!$D$8)/('Main-Input'!$D$10-1)*(D61-1))/1000,'Main-Input'!$D$5*8760*('Main-Input'!$D$9-('Main-Input'!$D$9-'Main-Input'!$D$11)/('Main-Input'!$D$7-'Main-Input'!$D$10)*(D61-'Main-Input'!$D$10))/1000*D61/(D61+0.0000001))</f>
        <v>0</v>
      </c>
      <c r="F61" s="57">
        <f>(E61*'Main-Input'!$D$16)*(1+'Main-Input'!$D$17)^A61*1000000/100/1000</f>
        <v>0</v>
      </c>
      <c r="G61" s="57">
        <f>F61*'Main-Input'!$D$15</f>
        <v>0</v>
      </c>
      <c r="H61" s="57"/>
      <c r="I61" s="57">
        <f>IF(D61&gt;0,'Main-Input'!$D$5*'Main-Input'!$D$12*'Main-Input'!$D$13,0)</f>
        <v>0</v>
      </c>
      <c r="J61" s="57">
        <f>IF(D61&gt;0,E61*'Main-Input'!$D$14*(1+'Main-Input'!$D$17)^A61*1000000/100/1000,0)</f>
        <v>0</v>
      </c>
      <c r="K61" s="57">
        <f t="shared" si="7"/>
        <v>0</v>
      </c>
      <c r="L61" s="57">
        <f t="shared" si="8"/>
        <v>0</v>
      </c>
      <c r="AD61" s="34"/>
      <c r="BA61" s="33" t="e">
        <f>LOOKUP(InvestPlan!$G$4,FinancialCalc!$C$120:$F$120,FinancialCalc!$C173:$F173)</f>
        <v>#N/A</v>
      </c>
    </row>
    <row r="62" spans="1:53" ht="9.75">
      <c r="A62" s="34">
        <v>54</v>
      </c>
      <c r="B62" s="56">
        <f>IF(('Main-Input'!$D$6+'Main-Input'!$D$7)&gt;=A62,'Main-Input'!$D$4+A62-1,0)</f>
        <v>0</v>
      </c>
      <c r="C62" s="57">
        <f>IF('Main-Input'!$D$6&gt;=A62,A62,0)</f>
        <v>0</v>
      </c>
      <c r="D62" s="57">
        <f>IF('Main-Input'!$D$7&gt;=(A62-'Main-Input'!$D$6),A62+(C62/A62-1)*'Main-Input'!$D$6-(C62/A62)*C62,0)</f>
        <v>0</v>
      </c>
      <c r="E62" s="57">
        <f>IF(AND(D62&gt;0,D62&lt;='Main-Input'!$D$10),'Main-Input'!$D$5*8760*('Main-Input'!$D$8+('Main-Input'!$D$9-'Main-Input'!$D$8)/('Main-Input'!$D$10-1)*(D62-1))/1000,'Main-Input'!$D$5*8760*('Main-Input'!$D$9-('Main-Input'!$D$9-'Main-Input'!$D$11)/('Main-Input'!$D$7-'Main-Input'!$D$10)*(D62-'Main-Input'!$D$10))/1000*D62/(D62+0.0000001))</f>
        <v>0</v>
      </c>
      <c r="F62" s="57">
        <f>(E62*'Main-Input'!$D$16)*(1+'Main-Input'!$D$17)^A62*1000000/100/1000</f>
        <v>0</v>
      </c>
      <c r="G62" s="57">
        <f>F62*'Main-Input'!$D$15</f>
        <v>0</v>
      </c>
      <c r="H62" s="57"/>
      <c r="I62" s="57">
        <f>IF(D62&gt;0,'Main-Input'!$D$5*'Main-Input'!$D$12*'Main-Input'!$D$13,0)</f>
        <v>0</v>
      </c>
      <c r="J62" s="57">
        <f>IF(D62&gt;0,E62*'Main-Input'!$D$14*(1+'Main-Input'!$D$17)^A62*1000000/100/1000,0)</f>
        <v>0</v>
      </c>
      <c r="K62" s="57">
        <f t="shared" si="7"/>
        <v>0</v>
      </c>
      <c r="L62" s="57">
        <f t="shared" si="8"/>
        <v>0</v>
      </c>
      <c r="AD62" s="34"/>
      <c r="BA62" s="33" t="e">
        <f>LOOKUP(InvestPlan!$G$4,FinancialCalc!$C$120:$F$120,FinancialCalc!$C174:$F174)</f>
        <v>#N/A</v>
      </c>
    </row>
    <row r="63" spans="1:53" ht="9.75">
      <c r="A63" s="34">
        <v>55</v>
      </c>
      <c r="B63" s="56">
        <f>IF(('Main-Input'!$D$6+'Main-Input'!$D$7)&gt;=A63,'Main-Input'!$D$4+A63-1,0)</f>
        <v>0</v>
      </c>
      <c r="C63" s="57">
        <f>IF('Main-Input'!$D$6&gt;=A63,A63,0)</f>
        <v>0</v>
      </c>
      <c r="D63" s="57">
        <f>IF('Main-Input'!$D$7&gt;=(A63-'Main-Input'!$D$6),A63+(C63/A63-1)*'Main-Input'!$D$6-(C63/A63)*C63,0)</f>
        <v>0</v>
      </c>
      <c r="E63" s="57">
        <f>IF(AND(D63&gt;0,D63&lt;='Main-Input'!$D$10),'Main-Input'!$D$5*8760*('Main-Input'!$D$8+('Main-Input'!$D$9-'Main-Input'!$D$8)/('Main-Input'!$D$10-1)*(D63-1))/1000,'Main-Input'!$D$5*8760*('Main-Input'!$D$9-('Main-Input'!$D$9-'Main-Input'!$D$11)/('Main-Input'!$D$7-'Main-Input'!$D$10)*(D63-'Main-Input'!$D$10))/1000*D63/(D63+0.0000001))</f>
        <v>0</v>
      </c>
      <c r="F63" s="57">
        <f>(E63*'Main-Input'!$D$16)*(1+'Main-Input'!$D$17)^A63*1000000/100/1000</f>
        <v>0</v>
      </c>
      <c r="G63" s="57">
        <f>F63*'Main-Input'!$D$15</f>
        <v>0</v>
      </c>
      <c r="H63" s="57"/>
      <c r="I63" s="57">
        <f>IF(D63&gt;0,'Main-Input'!$D$5*'Main-Input'!$D$12*'Main-Input'!$D$13,0)</f>
        <v>0</v>
      </c>
      <c r="J63" s="57">
        <f>IF(D63&gt;0,E63*'Main-Input'!$D$14*(1+'Main-Input'!$D$17)^A63*1000000/100/1000,0)</f>
        <v>0</v>
      </c>
      <c r="K63" s="57">
        <f t="shared" si="7"/>
        <v>0</v>
      </c>
      <c r="L63" s="57">
        <f t="shared" si="8"/>
        <v>0</v>
      </c>
      <c r="AD63" s="34"/>
      <c r="BA63" s="33" t="e">
        <f>LOOKUP(InvestPlan!$G$4,FinancialCalc!$C$120:$F$120,FinancialCalc!$C175:$F175)</f>
        <v>#N/A</v>
      </c>
    </row>
    <row r="64" spans="1:53" ht="9.75">
      <c r="A64" s="34">
        <v>56</v>
      </c>
      <c r="B64" s="56">
        <f>IF(('Main-Input'!$D$6+'Main-Input'!$D$7)&gt;=A64,'Main-Input'!$D$4+A64-1,0)</f>
        <v>0</v>
      </c>
      <c r="C64" s="57">
        <f>IF('Main-Input'!$D$6&gt;=A64,A64,0)</f>
        <v>0</v>
      </c>
      <c r="D64" s="57">
        <f>IF('Main-Input'!$D$7&gt;=(A64-'Main-Input'!$D$6),A64+(C64/A64-1)*'Main-Input'!$D$6-(C64/A64)*C64,0)</f>
        <v>0</v>
      </c>
      <c r="E64" s="57">
        <f>IF(AND(D64&gt;0,D64&lt;='Main-Input'!$D$10),'Main-Input'!$D$5*8760*('Main-Input'!$D$8+('Main-Input'!$D$9-'Main-Input'!$D$8)/('Main-Input'!$D$10-1)*(D64-1))/1000,'Main-Input'!$D$5*8760*('Main-Input'!$D$9-('Main-Input'!$D$9-'Main-Input'!$D$11)/('Main-Input'!$D$7-'Main-Input'!$D$10)*(D64-'Main-Input'!$D$10))/1000*D64/(D64+0.0000001))</f>
        <v>0</v>
      </c>
      <c r="F64" s="57">
        <f>(E64*'Main-Input'!$D$16)*(1+'Main-Input'!$D$17)^A64*1000000/100/1000</f>
        <v>0</v>
      </c>
      <c r="G64" s="57">
        <f>F64*'Main-Input'!$D$15</f>
        <v>0</v>
      </c>
      <c r="H64" s="57"/>
      <c r="I64" s="57">
        <f>IF(D64&gt;0,'Main-Input'!$D$5*'Main-Input'!$D$12*'Main-Input'!$D$13,0)</f>
        <v>0</v>
      </c>
      <c r="J64" s="57">
        <f>IF(D64&gt;0,E64*'Main-Input'!$D$14*(1+'Main-Input'!$D$17)^A64*1000000/100/1000,0)</f>
        <v>0</v>
      </c>
      <c r="K64" s="57">
        <f t="shared" si="7"/>
        <v>0</v>
      </c>
      <c r="L64" s="57">
        <f t="shared" si="8"/>
        <v>0</v>
      </c>
      <c r="AD64" s="34"/>
      <c r="BA64" s="33" t="e">
        <f>LOOKUP(InvestPlan!$G$4,FinancialCalc!$C$120:$F$120,FinancialCalc!$C176:$F176)</f>
        <v>#N/A</v>
      </c>
    </row>
    <row r="65" spans="1:53" ht="9.75">
      <c r="A65" s="34">
        <v>57</v>
      </c>
      <c r="B65" s="56">
        <f>IF(('Main-Input'!$D$6+'Main-Input'!$D$7)&gt;=A65,'Main-Input'!$D$4+A65-1,0)</f>
        <v>0</v>
      </c>
      <c r="C65" s="57">
        <f>IF('Main-Input'!$D$6&gt;=A65,A65,0)</f>
        <v>0</v>
      </c>
      <c r="D65" s="57">
        <f>IF('Main-Input'!$D$7&gt;=(A65-'Main-Input'!$D$6),A65+(C65/A65-1)*'Main-Input'!$D$6-(C65/A65)*C65,0)</f>
        <v>0</v>
      </c>
      <c r="E65" s="57">
        <f>IF(AND(D65&gt;0,D65&lt;='Main-Input'!$D$10),'Main-Input'!$D$5*8760*('Main-Input'!$D$8+('Main-Input'!$D$9-'Main-Input'!$D$8)/('Main-Input'!$D$10-1)*(D65-1))/1000,'Main-Input'!$D$5*8760*('Main-Input'!$D$9-('Main-Input'!$D$9-'Main-Input'!$D$11)/('Main-Input'!$D$7-'Main-Input'!$D$10)*(D65-'Main-Input'!$D$10))/1000*D65/(D65+0.0000001))</f>
        <v>0</v>
      </c>
      <c r="F65" s="57">
        <f>(E65*'Main-Input'!$D$16)*(1+'Main-Input'!$D$17)^A65*1000000/100/1000</f>
        <v>0</v>
      </c>
      <c r="G65" s="57">
        <f>F65*'Main-Input'!$D$15</f>
        <v>0</v>
      </c>
      <c r="H65" s="57"/>
      <c r="I65" s="57">
        <f>IF(D65&gt;0,'Main-Input'!$D$5*'Main-Input'!$D$12*'Main-Input'!$D$13,0)</f>
        <v>0</v>
      </c>
      <c r="J65" s="57">
        <f>IF(D65&gt;0,E65*'Main-Input'!$D$14*(1+'Main-Input'!$D$17)^A65*1000000/100/1000,0)</f>
        <v>0</v>
      </c>
      <c r="K65" s="57">
        <f t="shared" si="7"/>
        <v>0</v>
      </c>
      <c r="L65" s="57">
        <f t="shared" si="8"/>
        <v>0</v>
      </c>
      <c r="AD65" s="34"/>
      <c r="BA65" s="33" t="e">
        <f>LOOKUP(InvestPlan!$G$4,FinancialCalc!$C$120:$F$120,FinancialCalc!$C177:$F177)</f>
        <v>#N/A</v>
      </c>
    </row>
    <row r="66" spans="1:53" ht="9.75">
      <c r="A66" s="34">
        <v>58</v>
      </c>
      <c r="B66" s="56">
        <f>IF(('Main-Input'!$D$6+'Main-Input'!$D$7)&gt;=A66,'Main-Input'!$D$4+A66-1,0)</f>
        <v>0</v>
      </c>
      <c r="C66" s="57">
        <f>IF('Main-Input'!$D$6&gt;=A66,A66,0)</f>
        <v>0</v>
      </c>
      <c r="D66" s="57">
        <f>IF('Main-Input'!$D$7&gt;=(A66-'Main-Input'!$D$6),A66+(C66/A66-1)*'Main-Input'!$D$6-(C66/A66)*C66,0)</f>
        <v>0</v>
      </c>
      <c r="E66" s="57">
        <f>IF(AND(D66&gt;0,D66&lt;='Main-Input'!$D$10),'Main-Input'!$D$5*8760*('Main-Input'!$D$8+('Main-Input'!$D$9-'Main-Input'!$D$8)/('Main-Input'!$D$10-1)*(D66-1))/1000,'Main-Input'!$D$5*8760*('Main-Input'!$D$9-('Main-Input'!$D$9-'Main-Input'!$D$11)/('Main-Input'!$D$7-'Main-Input'!$D$10)*(D66-'Main-Input'!$D$10))/1000*D66/(D66+0.0000001))</f>
        <v>0</v>
      </c>
      <c r="F66" s="57">
        <f>(E66*'Main-Input'!$D$16)*(1+'Main-Input'!$D$17)^A66*1000000/100/1000</f>
        <v>0</v>
      </c>
      <c r="G66" s="57">
        <f>F66*'Main-Input'!$D$15</f>
        <v>0</v>
      </c>
      <c r="H66" s="57"/>
      <c r="I66" s="57">
        <f>IF(D66&gt;0,'Main-Input'!$D$5*'Main-Input'!$D$12*'Main-Input'!$D$13,0)</f>
        <v>0</v>
      </c>
      <c r="J66" s="57">
        <f>IF(D66&gt;0,E66*'Main-Input'!$D$14*(1+'Main-Input'!$D$17)^A66*1000000/100/1000,0)</f>
        <v>0</v>
      </c>
      <c r="K66" s="57">
        <f t="shared" si="7"/>
        <v>0</v>
      </c>
      <c r="L66" s="57">
        <f t="shared" si="8"/>
        <v>0</v>
      </c>
      <c r="AD66" s="34"/>
      <c r="BA66" s="33" t="e">
        <f>LOOKUP(InvestPlan!$G$4,FinancialCalc!$C$120:$F$120,FinancialCalc!$C178:$F178)</f>
        <v>#N/A</v>
      </c>
    </row>
    <row r="67" spans="1:53" ht="9.75">
      <c r="A67" s="34">
        <v>59</v>
      </c>
      <c r="B67" s="56">
        <f>IF(('Main-Input'!$D$6+'Main-Input'!$D$7)&gt;=A67,'Main-Input'!$D$4+A67-1,0)</f>
        <v>0</v>
      </c>
      <c r="C67" s="57">
        <f>IF('Main-Input'!$D$6&gt;=A67,A67,0)</f>
        <v>0</v>
      </c>
      <c r="D67" s="57">
        <f>IF('Main-Input'!$D$7&gt;=(A67-'Main-Input'!$D$6),A67+(C67/A67-1)*'Main-Input'!$D$6-(C67/A67)*C67,0)</f>
        <v>0</v>
      </c>
      <c r="E67" s="57">
        <f>IF(AND(D67&gt;0,D67&lt;='Main-Input'!$D$10),'Main-Input'!$D$5*8760*('Main-Input'!$D$8+('Main-Input'!$D$9-'Main-Input'!$D$8)/('Main-Input'!$D$10-1)*(D67-1))/1000,'Main-Input'!$D$5*8760*('Main-Input'!$D$9-('Main-Input'!$D$9-'Main-Input'!$D$11)/('Main-Input'!$D$7-'Main-Input'!$D$10)*(D67-'Main-Input'!$D$10))/1000*D67/(D67+0.0000001))</f>
        <v>0</v>
      </c>
      <c r="F67" s="57">
        <f>(E67*'Main-Input'!$D$16)*(1+'Main-Input'!$D$17)^A67*1000000/100/1000</f>
        <v>0</v>
      </c>
      <c r="G67" s="57">
        <f>F67*'Main-Input'!$D$15</f>
        <v>0</v>
      </c>
      <c r="H67" s="57"/>
      <c r="I67" s="57">
        <f>IF(D67&gt;0,'Main-Input'!$D$5*'Main-Input'!$D$12*'Main-Input'!$D$13,0)</f>
        <v>0</v>
      </c>
      <c r="J67" s="57">
        <f>IF(D67&gt;0,E67*'Main-Input'!$D$14*(1+'Main-Input'!$D$17)^A67*1000000/100/1000,0)</f>
        <v>0</v>
      </c>
      <c r="K67" s="57">
        <f t="shared" si="7"/>
        <v>0</v>
      </c>
      <c r="L67" s="57">
        <f t="shared" si="8"/>
        <v>0</v>
      </c>
      <c r="AD67" s="34"/>
      <c r="BA67" s="33" t="e">
        <f>LOOKUP(InvestPlan!$G$4,FinancialCalc!$C$120:$F$120,FinancialCalc!$C179:$F179)</f>
        <v>#N/A</v>
      </c>
    </row>
    <row r="68" spans="1:53" ht="9.75">
      <c r="A68" s="34">
        <v>60</v>
      </c>
      <c r="B68" s="56">
        <f>IF(('Main-Input'!$D$6+'Main-Input'!$D$7)&gt;=A68,'Main-Input'!$D$4+A68-1,0)</f>
        <v>0</v>
      </c>
      <c r="C68" s="57">
        <f>IF('Main-Input'!$D$6&gt;=A68,A68,0)</f>
        <v>0</v>
      </c>
      <c r="D68" s="57">
        <f>IF('Main-Input'!$D$7&gt;=(A68-'Main-Input'!$D$6),A68+(C68/A68-1)*'Main-Input'!$D$6-(C68/A68)*C68,0)</f>
        <v>0</v>
      </c>
      <c r="E68" s="57">
        <f>IF(AND(D68&gt;0,D68&lt;='Main-Input'!$D$10),'Main-Input'!$D$5*8760*('Main-Input'!$D$8+('Main-Input'!$D$9-'Main-Input'!$D$8)/('Main-Input'!$D$10-1)*(D68-1))/1000,'Main-Input'!$D$5*8760*('Main-Input'!$D$9-('Main-Input'!$D$9-'Main-Input'!$D$11)/('Main-Input'!$D$7-'Main-Input'!$D$10)*(D68-'Main-Input'!$D$10))/1000*D68/(D68+0.0000001))</f>
        <v>0</v>
      </c>
      <c r="F68" s="57">
        <f>(E68*'Main-Input'!$D$16)*(1+'Main-Input'!$D$17)^A68*1000000/100/1000</f>
        <v>0</v>
      </c>
      <c r="G68" s="57">
        <f>F68*'Main-Input'!$D$15</f>
        <v>0</v>
      </c>
      <c r="H68" s="57"/>
      <c r="I68" s="57">
        <f>IF(D68&gt;0,'Main-Input'!$D$5*'Main-Input'!$D$12*'Main-Input'!$D$13,0)</f>
        <v>0</v>
      </c>
      <c r="J68" s="57">
        <f>IF(D68&gt;0,E68*'Main-Input'!$D$14*(1+'Main-Input'!$D$17)^A68*1000000/100/1000,0)</f>
        <v>0</v>
      </c>
      <c r="K68" s="57">
        <f t="shared" si="7"/>
        <v>0</v>
      </c>
      <c r="L68" s="57">
        <f t="shared" si="8"/>
        <v>0</v>
      </c>
      <c r="AD68" s="34"/>
      <c r="BA68" s="33" t="e">
        <f>LOOKUP(InvestPlan!$G$4,FinancialCalc!$C$120:$F$120,FinancialCalc!$C180:$F180)</f>
        <v>#N/A</v>
      </c>
    </row>
    <row r="69" spans="1:53" ht="9.75">
      <c r="A69" s="34">
        <v>61</v>
      </c>
      <c r="B69" s="56">
        <f>IF(('Main-Input'!$D$6+'Main-Input'!$D$7)&gt;=A69,'Main-Input'!$D$4+A69-1,0)</f>
        <v>0</v>
      </c>
      <c r="C69" s="57">
        <f>IF('Main-Input'!$D$6&gt;=A69,A69,0)</f>
        <v>0</v>
      </c>
      <c r="D69" s="57">
        <f>IF('Main-Input'!$D$7&gt;=(A69-'Main-Input'!$D$6),A69+(C69/A69-1)*'Main-Input'!$D$6-(C69/A69)*C69,0)</f>
        <v>0</v>
      </c>
      <c r="E69" s="57">
        <f>IF(AND(D69&gt;0,D69&lt;='Main-Input'!$D$10),'Main-Input'!$D$5*8760*('Main-Input'!$D$8+('Main-Input'!$D$9-'Main-Input'!$D$8)/('Main-Input'!$D$10-1)*(D69-1))/1000,'Main-Input'!$D$5*8760*('Main-Input'!$D$9-('Main-Input'!$D$9-'Main-Input'!$D$11)/('Main-Input'!$D$7-'Main-Input'!$D$10)*(D69-'Main-Input'!$D$10))/1000*D69/(D69+0.0000001))</f>
        <v>0</v>
      </c>
      <c r="F69" s="57">
        <f>(E69*'Main-Input'!$D$16)*(1+'Main-Input'!$D$17)^A69*1000000/100/1000</f>
        <v>0</v>
      </c>
      <c r="G69" s="57">
        <f>F69*'Main-Input'!$D$15</f>
        <v>0</v>
      </c>
      <c r="H69" s="57"/>
      <c r="I69" s="57">
        <f>IF(D69&gt;0,'Main-Input'!$D$5*'Main-Input'!$D$12*'Main-Input'!$D$13,0)</f>
        <v>0</v>
      </c>
      <c r="J69" s="57">
        <f>IF(D69&gt;0,E69*'Main-Input'!$D$14*(1+'Main-Input'!$D$17)^A69*1000000/100/1000,0)</f>
        <v>0</v>
      </c>
      <c r="K69" s="57">
        <f t="shared" si="7"/>
        <v>0</v>
      </c>
      <c r="L69" s="57">
        <f t="shared" si="8"/>
        <v>0</v>
      </c>
      <c r="AD69" s="34"/>
      <c r="BA69" s="33" t="e">
        <f>LOOKUP(InvestPlan!$G$4,FinancialCalc!$C$120:$F$120,FinancialCalc!$C181:$F181)</f>
        <v>#N/A</v>
      </c>
    </row>
    <row r="70" spans="1:53" ht="9.75">
      <c r="A70" s="34">
        <v>62</v>
      </c>
      <c r="B70" s="56">
        <f>IF(('Main-Input'!$D$6+'Main-Input'!$D$7)&gt;=A70,'Main-Input'!$D$4+A70-1,0)</f>
        <v>0</v>
      </c>
      <c r="C70" s="57">
        <f>IF('Main-Input'!$D$6&gt;=A70,A70,0)</f>
        <v>0</v>
      </c>
      <c r="D70" s="57">
        <f>IF('Main-Input'!$D$7&gt;=(A70-'Main-Input'!$D$6),A70+(C70/A70-1)*'Main-Input'!$D$6-(C70/A70)*C70,0)</f>
        <v>0</v>
      </c>
      <c r="E70" s="57">
        <f>IF(AND(D70&gt;0,D70&lt;='Main-Input'!$D$10),'Main-Input'!$D$5*8760*('Main-Input'!$D$8+('Main-Input'!$D$9-'Main-Input'!$D$8)/('Main-Input'!$D$10-1)*(D70-1))/1000,'Main-Input'!$D$5*8760*('Main-Input'!$D$9-('Main-Input'!$D$9-'Main-Input'!$D$11)/('Main-Input'!$D$7-'Main-Input'!$D$10)*(D70-'Main-Input'!$D$10))/1000*D70/(D70+0.0000001))</f>
        <v>0</v>
      </c>
      <c r="F70" s="57">
        <f>(E70*'Main-Input'!$D$16)*(1+'Main-Input'!$D$17)^A70*1000000/100/1000</f>
        <v>0</v>
      </c>
      <c r="G70" s="57">
        <f>F70*'Main-Input'!$D$15</f>
        <v>0</v>
      </c>
      <c r="H70" s="57"/>
      <c r="I70" s="57">
        <f>IF(D70&gt;0,'Main-Input'!$D$5*'Main-Input'!$D$12*'Main-Input'!$D$13,0)</f>
        <v>0</v>
      </c>
      <c r="J70" s="57">
        <f>IF(D70&gt;0,E70*'Main-Input'!$D$14*(1+'Main-Input'!$D$17)^A70*1000000/100/1000,0)</f>
        <v>0</v>
      </c>
      <c r="K70" s="57">
        <f t="shared" si="7"/>
        <v>0</v>
      </c>
      <c r="L70" s="57">
        <f t="shared" si="8"/>
        <v>0</v>
      </c>
      <c r="AD70" s="34"/>
      <c r="BA70" s="33" t="e">
        <f>LOOKUP(InvestPlan!$G$4,FinancialCalc!$C$120:$F$120,FinancialCalc!$C182:$F182)</f>
        <v>#N/A</v>
      </c>
    </row>
    <row r="71" spans="1:53" ht="9.75">
      <c r="A71" s="34">
        <v>63</v>
      </c>
      <c r="B71" s="56">
        <f>IF(('Main-Input'!$D$6+'Main-Input'!$D$7)&gt;=A71,'Main-Input'!$D$4+A71-1,0)</f>
        <v>0</v>
      </c>
      <c r="C71" s="57">
        <f>IF('Main-Input'!$D$6&gt;=A71,A71,0)</f>
        <v>0</v>
      </c>
      <c r="D71" s="57">
        <f>IF('Main-Input'!$D$7&gt;=(A71-'Main-Input'!$D$6),A71+(C71/A71-1)*'Main-Input'!$D$6-(C71/A71)*C71,0)</f>
        <v>0</v>
      </c>
      <c r="E71" s="57">
        <f>IF(AND(D71&gt;0,D71&lt;='Main-Input'!$D$10),'Main-Input'!$D$5*8760*('Main-Input'!$D$8+('Main-Input'!$D$9-'Main-Input'!$D$8)/('Main-Input'!$D$10-1)*(D71-1))/1000,'Main-Input'!$D$5*8760*('Main-Input'!$D$9-('Main-Input'!$D$9-'Main-Input'!$D$11)/('Main-Input'!$D$7-'Main-Input'!$D$10)*(D71-'Main-Input'!$D$10))/1000*D71/(D71+0.0000001))</f>
        <v>0</v>
      </c>
      <c r="F71" s="57">
        <f>(E71*'Main-Input'!$D$16)*(1+'Main-Input'!$D$17)^A71*1000000/100/1000</f>
        <v>0</v>
      </c>
      <c r="G71" s="57">
        <f>F71*'Main-Input'!$D$15</f>
        <v>0</v>
      </c>
      <c r="H71" s="57"/>
      <c r="I71" s="57">
        <f>IF(D71&gt;0,'Main-Input'!$D$5*'Main-Input'!$D$12*'Main-Input'!$D$13,0)</f>
        <v>0</v>
      </c>
      <c r="J71" s="57">
        <f>IF(D71&gt;0,E71*'Main-Input'!$D$14*(1+'Main-Input'!$D$17)^A71*1000000/100/1000,0)</f>
        <v>0</v>
      </c>
      <c r="K71" s="57">
        <f t="shared" si="7"/>
        <v>0</v>
      </c>
      <c r="L71" s="57">
        <f t="shared" si="8"/>
        <v>0</v>
      </c>
      <c r="AD71" s="34"/>
      <c r="BA71" s="33" t="e">
        <f>LOOKUP(InvestPlan!$G$4,FinancialCalc!$C$120:$F$120,FinancialCalc!$C183:$F183)</f>
        <v>#N/A</v>
      </c>
    </row>
    <row r="72" spans="1:53" ht="9.75">
      <c r="A72" s="34">
        <v>64</v>
      </c>
      <c r="B72" s="56">
        <f>IF(('Main-Input'!$D$6+'Main-Input'!$D$7)&gt;=A72,'Main-Input'!$D$4+A72-1,0)</f>
        <v>0</v>
      </c>
      <c r="C72" s="57">
        <f>IF('Main-Input'!$D$6&gt;=A72,A72,0)</f>
        <v>0</v>
      </c>
      <c r="D72" s="57">
        <f>IF('Main-Input'!$D$7&gt;=(A72-'Main-Input'!$D$6),A72+(C72/A72-1)*'Main-Input'!$D$6-(C72/A72)*C72,0)</f>
        <v>0</v>
      </c>
      <c r="E72" s="57">
        <f>IF(AND(D72&gt;0,D72&lt;='Main-Input'!$D$10),'Main-Input'!$D$5*8760*('Main-Input'!$D$8+('Main-Input'!$D$9-'Main-Input'!$D$8)/('Main-Input'!$D$10-1)*(D72-1))/1000,'Main-Input'!$D$5*8760*('Main-Input'!$D$9-('Main-Input'!$D$9-'Main-Input'!$D$11)/('Main-Input'!$D$7-'Main-Input'!$D$10)*(D72-'Main-Input'!$D$10))/1000*D72/(D72+0.0000001))</f>
        <v>0</v>
      </c>
      <c r="F72" s="57">
        <f>(E72*'Main-Input'!$D$16)*(1+'Main-Input'!$D$17)^A72*1000000/100/1000</f>
        <v>0</v>
      </c>
      <c r="G72" s="57">
        <f>F72*'Main-Input'!$D$15</f>
        <v>0</v>
      </c>
      <c r="H72" s="57"/>
      <c r="I72" s="57">
        <f>IF(D72&gt;0,'Main-Input'!$D$5*'Main-Input'!$D$12*'Main-Input'!$D$13,0)</f>
        <v>0</v>
      </c>
      <c r="J72" s="57">
        <f>IF(D72&gt;0,E72*'Main-Input'!$D$14*(1+'Main-Input'!$D$17)^A72*1000000/100/1000,0)</f>
        <v>0</v>
      </c>
      <c r="K72" s="57">
        <f t="shared" si="7"/>
        <v>0</v>
      </c>
      <c r="L72" s="57">
        <f t="shared" si="8"/>
        <v>0</v>
      </c>
      <c r="AD72" s="34"/>
      <c r="BA72" s="33" t="e">
        <f>LOOKUP(InvestPlan!$G$4,FinancialCalc!$C$120:$F$120,FinancialCalc!$C184:$F184)</f>
        <v>#N/A</v>
      </c>
    </row>
    <row r="73" spans="1:53" ht="9.75">
      <c r="A73" s="34">
        <v>65</v>
      </c>
      <c r="B73" s="56">
        <f>IF(('Main-Input'!$D$6+'Main-Input'!$D$7)&gt;=A73,'Main-Input'!$D$4+A73-1,0)</f>
        <v>0</v>
      </c>
      <c r="C73" s="57">
        <f>IF('Main-Input'!$D$6&gt;=A73,A73,0)</f>
        <v>0</v>
      </c>
      <c r="D73" s="57">
        <f>IF('Main-Input'!$D$7&gt;=(A73-'Main-Input'!$D$6),A73+(C73/A73-1)*'Main-Input'!$D$6-(C73/A73)*C73,0)</f>
        <v>0</v>
      </c>
      <c r="E73" s="57">
        <f>IF(AND(D73&gt;0,D73&lt;='Main-Input'!$D$10),'Main-Input'!$D$5*8760*('Main-Input'!$D$8+('Main-Input'!$D$9-'Main-Input'!$D$8)/('Main-Input'!$D$10-1)*(D73-1))/1000,'Main-Input'!$D$5*8760*('Main-Input'!$D$9-('Main-Input'!$D$9-'Main-Input'!$D$11)/('Main-Input'!$D$7-'Main-Input'!$D$10)*(D73-'Main-Input'!$D$10))/1000*D73/(D73+0.0000001))</f>
        <v>0</v>
      </c>
      <c r="F73" s="57">
        <f>(E73*'Main-Input'!$D$16)*(1+'Main-Input'!$D$17)^A73*1000000/100/1000</f>
        <v>0</v>
      </c>
      <c r="G73" s="57">
        <f>F73*'Main-Input'!$D$15</f>
        <v>0</v>
      </c>
      <c r="H73" s="57"/>
      <c r="I73" s="57">
        <f>IF(D73&gt;0,'Main-Input'!$D$5*'Main-Input'!$D$12*'Main-Input'!$D$13,0)</f>
        <v>0</v>
      </c>
      <c r="J73" s="57">
        <f>IF(D73&gt;0,E73*'Main-Input'!$D$14*(1+'Main-Input'!$D$17)^A73*1000000/100/1000,0)</f>
        <v>0</v>
      </c>
      <c r="K73" s="57">
        <f t="shared" si="7"/>
        <v>0</v>
      </c>
      <c r="L73" s="57">
        <f t="shared" si="8"/>
        <v>0</v>
      </c>
      <c r="AD73" s="34"/>
      <c r="BA73" s="33" t="e">
        <f>LOOKUP(InvestPlan!$G$4,FinancialCalc!$C$120:$F$120,FinancialCalc!$C185:$F185)</f>
        <v>#N/A</v>
      </c>
    </row>
    <row r="74" spans="1:53" ht="9.75">
      <c r="A74" s="34">
        <v>66</v>
      </c>
      <c r="B74" s="56">
        <f>IF(('Main-Input'!$D$6+'Main-Input'!$D$7)&gt;=A74,'Main-Input'!$D$4+A74-1,0)</f>
        <v>0</v>
      </c>
      <c r="C74" s="57">
        <f>IF('Main-Input'!$D$6&gt;=A74,A74,0)</f>
        <v>0</v>
      </c>
      <c r="D74" s="57">
        <f>IF('Main-Input'!$D$7&gt;=(A74-'Main-Input'!$D$6),A74+(C74/A74-1)*'Main-Input'!$D$6-(C74/A74)*C74,0)</f>
        <v>0</v>
      </c>
      <c r="E74" s="57">
        <f>IF(AND(D74&gt;0,D74&lt;='Main-Input'!$D$10),'Main-Input'!$D$5*8760*('Main-Input'!$D$8+('Main-Input'!$D$9-'Main-Input'!$D$8)/('Main-Input'!$D$10-1)*(D74-1))/1000,'Main-Input'!$D$5*8760*('Main-Input'!$D$9-('Main-Input'!$D$9-'Main-Input'!$D$11)/('Main-Input'!$D$7-'Main-Input'!$D$10)*(D74-'Main-Input'!$D$10))/1000*D74/(D74+0.0000001))</f>
        <v>0</v>
      </c>
      <c r="F74" s="57">
        <f>(E74*'Main-Input'!$D$16)*(1+'Main-Input'!$D$17)^A74*1000000/100/1000</f>
        <v>0</v>
      </c>
      <c r="G74" s="57">
        <f>F74*'Main-Input'!$D$15</f>
        <v>0</v>
      </c>
      <c r="H74" s="57"/>
      <c r="I74" s="57">
        <f>IF(D74&gt;0,'Main-Input'!$D$5*'Main-Input'!$D$12*'Main-Input'!$D$13,0)</f>
        <v>0</v>
      </c>
      <c r="J74" s="57">
        <f>IF(D74&gt;0,E74*'Main-Input'!$D$14*(1+'Main-Input'!$D$17)^A74*1000000/100/1000,0)</f>
        <v>0</v>
      </c>
      <c r="K74" s="57">
        <f aca="true" t="shared" si="9" ref="K74:K89">H74+I74+J74</f>
        <v>0</v>
      </c>
      <c r="L74" s="57">
        <f aca="true" t="shared" si="10" ref="L74:L89">F74+G74-K74</f>
        <v>0</v>
      </c>
      <c r="AD74" s="34"/>
      <c r="BA74" s="33" t="e">
        <f>LOOKUP(InvestPlan!$G$4,FinancialCalc!$C$120:$F$120,FinancialCalc!$C186:$F186)</f>
        <v>#N/A</v>
      </c>
    </row>
    <row r="75" spans="1:53" ht="9.75">
      <c r="A75" s="34">
        <v>67</v>
      </c>
      <c r="B75" s="56">
        <f>IF(('Main-Input'!$D$6+'Main-Input'!$D$7)&gt;=A75,'Main-Input'!$D$4+A75-1,0)</f>
        <v>0</v>
      </c>
      <c r="C75" s="57">
        <f>IF('Main-Input'!$D$6&gt;=A75,A75,0)</f>
        <v>0</v>
      </c>
      <c r="D75" s="57">
        <f>IF('Main-Input'!$D$7&gt;=(A75-'Main-Input'!$D$6),A75+(C75/A75-1)*'Main-Input'!$D$6-(C75/A75)*C75,0)</f>
        <v>0</v>
      </c>
      <c r="E75" s="57">
        <f>IF(AND(D75&gt;0,D75&lt;='Main-Input'!$D$10),'Main-Input'!$D$5*8760*('Main-Input'!$D$8+('Main-Input'!$D$9-'Main-Input'!$D$8)/('Main-Input'!$D$10-1)*(D75-1))/1000,'Main-Input'!$D$5*8760*('Main-Input'!$D$9-('Main-Input'!$D$9-'Main-Input'!$D$11)/('Main-Input'!$D$7-'Main-Input'!$D$10)*(D75-'Main-Input'!$D$10))/1000*D75/(D75+0.0000001))</f>
        <v>0</v>
      </c>
      <c r="F75" s="57">
        <f>(E75*'Main-Input'!$D$16)*(1+'Main-Input'!$D$17)^A75*1000000/100/1000</f>
        <v>0</v>
      </c>
      <c r="G75" s="57">
        <f>F75*'Main-Input'!$D$15</f>
        <v>0</v>
      </c>
      <c r="H75" s="57"/>
      <c r="I75" s="57">
        <f>IF(D75&gt;0,'Main-Input'!$D$5*'Main-Input'!$D$12*'Main-Input'!$D$13,0)</f>
        <v>0</v>
      </c>
      <c r="J75" s="57">
        <f>IF(D75&gt;0,E75*'Main-Input'!$D$14*(1+'Main-Input'!$D$17)^A75*1000000/100/1000,0)</f>
        <v>0</v>
      </c>
      <c r="K75" s="57">
        <f t="shared" si="9"/>
        <v>0</v>
      </c>
      <c r="L75" s="57">
        <f t="shared" si="10"/>
        <v>0</v>
      </c>
      <c r="AD75" s="34"/>
      <c r="BA75" s="33" t="e">
        <f>LOOKUP(InvestPlan!$G$4,FinancialCalc!$C$120:$F$120,FinancialCalc!$C187:$F187)</f>
        <v>#N/A</v>
      </c>
    </row>
    <row r="76" spans="1:53" ht="9.75">
      <c r="A76" s="34">
        <v>68</v>
      </c>
      <c r="B76" s="56">
        <f>IF(('Main-Input'!$D$6+'Main-Input'!$D$7)&gt;=A76,'Main-Input'!$D$4+A76-1,0)</f>
        <v>0</v>
      </c>
      <c r="C76" s="57">
        <f>IF('Main-Input'!$D$6&gt;=A76,A76,0)</f>
        <v>0</v>
      </c>
      <c r="D76" s="57">
        <f>IF('Main-Input'!$D$7&gt;=(A76-'Main-Input'!$D$6),A76+(C76/A76-1)*'Main-Input'!$D$6-(C76/A76)*C76,0)</f>
        <v>0</v>
      </c>
      <c r="E76" s="57">
        <f>IF(AND(D76&gt;0,D76&lt;='Main-Input'!$D$10),'Main-Input'!$D$5*8760*('Main-Input'!$D$8+('Main-Input'!$D$9-'Main-Input'!$D$8)/('Main-Input'!$D$10-1)*(D76-1))/1000,'Main-Input'!$D$5*8760*('Main-Input'!$D$9-('Main-Input'!$D$9-'Main-Input'!$D$11)/('Main-Input'!$D$7-'Main-Input'!$D$10)*(D76-'Main-Input'!$D$10))/1000*D76/(D76+0.0000001))</f>
        <v>0</v>
      </c>
      <c r="F76" s="57">
        <f>(E76*'Main-Input'!$D$16)*(1+'Main-Input'!$D$17)^A76*1000000/100/1000</f>
        <v>0</v>
      </c>
      <c r="G76" s="57">
        <f>F76*'Main-Input'!$D$15</f>
        <v>0</v>
      </c>
      <c r="H76" s="57"/>
      <c r="I76" s="57">
        <f>IF(D76&gt;0,'Main-Input'!$D$5*'Main-Input'!$D$12*'Main-Input'!$D$13,0)</f>
        <v>0</v>
      </c>
      <c r="J76" s="57">
        <f>IF(D76&gt;0,E76*'Main-Input'!$D$14*(1+'Main-Input'!$D$17)^A76*1000000/100/1000,0)</f>
        <v>0</v>
      </c>
      <c r="K76" s="57">
        <f t="shared" si="9"/>
        <v>0</v>
      </c>
      <c r="L76" s="57">
        <f t="shared" si="10"/>
        <v>0</v>
      </c>
      <c r="AD76" s="34"/>
      <c r="BA76" s="33" t="e">
        <f>LOOKUP(InvestPlan!$G$4,FinancialCalc!$C$120:$F$120,FinancialCalc!$C188:$F188)</f>
        <v>#N/A</v>
      </c>
    </row>
    <row r="77" spans="1:53" ht="9.75">
      <c r="A77" s="34">
        <v>69</v>
      </c>
      <c r="B77" s="56">
        <f>IF(('Main-Input'!$D$6+'Main-Input'!$D$7)&gt;=A77,'Main-Input'!$D$4+A77-1,0)</f>
        <v>0</v>
      </c>
      <c r="C77" s="57">
        <f>IF('Main-Input'!$D$6&gt;=A77,A77,0)</f>
        <v>0</v>
      </c>
      <c r="D77" s="57">
        <f>IF('Main-Input'!$D$7&gt;=(A77-'Main-Input'!$D$6),A77+(C77/A77-1)*'Main-Input'!$D$6-(C77/A77)*C77,0)</f>
        <v>0</v>
      </c>
      <c r="E77" s="57">
        <f>IF(AND(D77&gt;0,D77&lt;='Main-Input'!$D$10),'Main-Input'!$D$5*8760*('Main-Input'!$D$8+('Main-Input'!$D$9-'Main-Input'!$D$8)/('Main-Input'!$D$10-1)*(D77-1))/1000,'Main-Input'!$D$5*8760*('Main-Input'!$D$9-('Main-Input'!$D$9-'Main-Input'!$D$11)/('Main-Input'!$D$7-'Main-Input'!$D$10)*(D77-'Main-Input'!$D$10))/1000*D77/(D77+0.0000001))</f>
        <v>0</v>
      </c>
      <c r="F77" s="57">
        <f>(E77*'Main-Input'!$D$16)*(1+'Main-Input'!$D$17)^A77*1000000/100/1000</f>
        <v>0</v>
      </c>
      <c r="G77" s="57">
        <f>F77*'Main-Input'!$D$15</f>
        <v>0</v>
      </c>
      <c r="H77" s="57"/>
      <c r="I77" s="57">
        <f>IF(D77&gt;0,'Main-Input'!$D$5*'Main-Input'!$D$12*'Main-Input'!$D$13,0)</f>
        <v>0</v>
      </c>
      <c r="J77" s="57">
        <f>IF(D77&gt;0,E77*'Main-Input'!$D$14*(1+'Main-Input'!$D$17)^A77*1000000/100/1000,0)</f>
        <v>0</v>
      </c>
      <c r="K77" s="57">
        <f t="shared" si="9"/>
        <v>0</v>
      </c>
      <c r="L77" s="57">
        <f t="shared" si="10"/>
        <v>0</v>
      </c>
      <c r="AD77" s="34"/>
      <c r="BA77" s="33" t="e">
        <f>LOOKUP(InvestPlan!$G$4,FinancialCalc!$C$120:$F$120,FinancialCalc!$C189:$F189)</f>
        <v>#N/A</v>
      </c>
    </row>
    <row r="78" spans="1:53" ht="9.75">
      <c r="A78" s="34">
        <v>70</v>
      </c>
      <c r="B78" s="56">
        <f>IF(('Main-Input'!$D$6+'Main-Input'!$D$7)&gt;=A78,'Main-Input'!$D$4+A78-1,0)</f>
        <v>0</v>
      </c>
      <c r="C78" s="57">
        <f>IF('Main-Input'!$D$6&gt;=A78,A78,0)</f>
        <v>0</v>
      </c>
      <c r="D78" s="57">
        <f>IF('Main-Input'!$D$7&gt;=(A78-'Main-Input'!$D$6),A78+(C78/A78-1)*'Main-Input'!$D$6-(C78/A78)*C78,0)</f>
        <v>0</v>
      </c>
      <c r="E78" s="57">
        <f>IF(AND(D78&gt;0,D78&lt;='Main-Input'!$D$10),'Main-Input'!$D$5*8760*('Main-Input'!$D$8+('Main-Input'!$D$9-'Main-Input'!$D$8)/('Main-Input'!$D$10-1)*(D78-1))/1000,'Main-Input'!$D$5*8760*('Main-Input'!$D$9-('Main-Input'!$D$9-'Main-Input'!$D$11)/('Main-Input'!$D$7-'Main-Input'!$D$10)*(D78-'Main-Input'!$D$10))/1000*D78/(D78+0.0000001))</f>
        <v>0</v>
      </c>
      <c r="F78" s="57">
        <f>(E78*'Main-Input'!$D$16)*(1+'Main-Input'!$D$17)^A78*1000000/100/1000</f>
        <v>0</v>
      </c>
      <c r="G78" s="57">
        <f>F78*'Main-Input'!$D$15</f>
        <v>0</v>
      </c>
      <c r="H78" s="57"/>
      <c r="I78" s="57">
        <f>IF(D78&gt;0,'Main-Input'!$D$5*'Main-Input'!$D$12*'Main-Input'!$D$13,0)</f>
        <v>0</v>
      </c>
      <c r="J78" s="57">
        <f>IF(D78&gt;0,E78*'Main-Input'!$D$14*(1+'Main-Input'!$D$17)^A78*1000000/100/1000,0)</f>
        <v>0</v>
      </c>
      <c r="K78" s="57">
        <f t="shared" si="9"/>
        <v>0</v>
      </c>
      <c r="L78" s="57">
        <f t="shared" si="10"/>
        <v>0</v>
      </c>
      <c r="AD78" s="34"/>
      <c r="BA78" s="33" t="e">
        <f>LOOKUP(InvestPlan!$G$4,FinancialCalc!$C$120:$F$120,FinancialCalc!$C190:$F190)</f>
        <v>#N/A</v>
      </c>
    </row>
    <row r="79" spans="1:53" ht="9.75">
      <c r="A79" s="34">
        <v>71</v>
      </c>
      <c r="B79" s="56">
        <f>IF(('Main-Input'!$D$6+'Main-Input'!$D$7)&gt;=A79,'Main-Input'!$D$4+A79-1,0)</f>
        <v>0</v>
      </c>
      <c r="C79" s="57">
        <f>IF('Main-Input'!$D$6&gt;=A79,A79,0)</f>
        <v>0</v>
      </c>
      <c r="D79" s="57">
        <f>IF('Main-Input'!$D$7&gt;=(A79-'Main-Input'!$D$6),A79+(C79/A79-1)*'Main-Input'!$D$6-(C79/A79)*C79,0)</f>
        <v>0</v>
      </c>
      <c r="E79" s="57">
        <f>IF(AND(D79&gt;0,D79&lt;='Main-Input'!$D$10),'Main-Input'!$D$5*8760*('Main-Input'!$D$8+('Main-Input'!$D$9-'Main-Input'!$D$8)/('Main-Input'!$D$10-1)*(D79-1))/1000,'Main-Input'!$D$5*8760*('Main-Input'!$D$9-('Main-Input'!$D$9-'Main-Input'!$D$11)/('Main-Input'!$D$7-'Main-Input'!$D$10)*(D79-'Main-Input'!$D$10))/1000*D79/(D79+0.0000001))</f>
        <v>0</v>
      </c>
      <c r="F79" s="57">
        <f>(E79*'Main-Input'!$D$16)*(1+'Main-Input'!$D$17)^A79*1000000/100/1000</f>
        <v>0</v>
      </c>
      <c r="G79" s="57">
        <f>F79*'Main-Input'!$D$15</f>
        <v>0</v>
      </c>
      <c r="H79" s="57"/>
      <c r="I79" s="57">
        <f>IF(D79&gt;0,'Main-Input'!$D$5*'Main-Input'!$D$12*'Main-Input'!$D$13,0)</f>
        <v>0</v>
      </c>
      <c r="J79" s="57">
        <f>IF(D79&gt;0,E79*'Main-Input'!$D$14*(1+'Main-Input'!$D$17)^A79*1000000/100/1000,0)</f>
        <v>0</v>
      </c>
      <c r="K79" s="57">
        <f t="shared" si="9"/>
        <v>0</v>
      </c>
      <c r="L79" s="57">
        <f t="shared" si="10"/>
        <v>0</v>
      </c>
      <c r="AD79" s="34"/>
      <c r="BA79" s="33" t="e">
        <f>LOOKUP(InvestPlan!$G$4,FinancialCalc!$C$120:$F$120,FinancialCalc!$C191:$F191)</f>
        <v>#N/A</v>
      </c>
    </row>
    <row r="80" spans="1:53" ht="9.75">
      <c r="A80" s="34">
        <v>72</v>
      </c>
      <c r="B80" s="56">
        <f>IF(('Main-Input'!$D$6+'Main-Input'!$D$7)&gt;=A80,'Main-Input'!$D$4+A80-1,0)</f>
        <v>0</v>
      </c>
      <c r="C80" s="57">
        <f>IF('Main-Input'!$D$6&gt;=A80,A80,0)</f>
        <v>0</v>
      </c>
      <c r="D80" s="57">
        <f>IF('Main-Input'!$D$7&gt;=(A80-'Main-Input'!$D$6),A80+(C80/A80-1)*'Main-Input'!$D$6-(C80/A80)*C80,0)</f>
        <v>0</v>
      </c>
      <c r="E80" s="57">
        <f>IF(AND(D80&gt;0,D80&lt;='Main-Input'!$D$10),'Main-Input'!$D$5*8760*('Main-Input'!$D$8+('Main-Input'!$D$9-'Main-Input'!$D$8)/('Main-Input'!$D$10-1)*(D80-1))/1000,'Main-Input'!$D$5*8760*('Main-Input'!$D$9-('Main-Input'!$D$9-'Main-Input'!$D$11)/('Main-Input'!$D$7-'Main-Input'!$D$10)*(D80-'Main-Input'!$D$10))/1000*D80/(D80+0.0000001))</f>
        <v>0</v>
      </c>
      <c r="F80" s="57">
        <f>(E80*'Main-Input'!$D$16)*(1+'Main-Input'!$D$17)^A80*1000000/100/1000</f>
        <v>0</v>
      </c>
      <c r="G80" s="57">
        <f>F80*'Main-Input'!$D$15</f>
        <v>0</v>
      </c>
      <c r="H80" s="57"/>
      <c r="I80" s="57">
        <f>IF(D80&gt;0,'Main-Input'!$D$5*'Main-Input'!$D$12*'Main-Input'!$D$13,0)</f>
        <v>0</v>
      </c>
      <c r="J80" s="57">
        <f>IF(D80&gt;0,E80*'Main-Input'!$D$14*(1+'Main-Input'!$D$17)^A80*1000000/100/1000,0)</f>
        <v>0</v>
      </c>
      <c r="K80" s="57">
        <f t="shared" si="9"/>
        <v>0</v>
      </c>
      <c r="L80" s="57">
        <f t="shared" si="10"/>
        <v>0</v>
      </c>
      <c r="AD80" s="34"/>
      <c r="BA80" s="33" t="e">
        <f>LOOKUP(InvestPlan!$G$4,FinancialCalc!$C$120:$F$120,FinancialCalc!$C192:$F192)</f>
        <v>#N/A</v>
      </c>
    </row>
    <row r="81" spans="1:53" ht="9.75">
      <c r="A81" s="34">
        <v>73</v>
      </c>
      <c r="B81" s="56">
        <f>IF(('Main-Input'!$D$6+'Main-Input'!$D$7)&gt;=A81,'Main-Input'!$D$4+A81-1,0)</f>
        <v>0</v>
      </c>
      <c r="C81" s="57">
        <f>IF('Main-Input'!$D$6&gt;=A81,A81,0)</f>
        <v>0</v>
      </c>
      <c r="D81" s="57">
        <f>IF('Main-Input'!$D$7&gt;=(A81-'Main-Input'!$D$6),A81+(C81/A81-1)*'Main-Input'!$D$6-(C81/A81)*C81,0)</f>
        <v>0</v>
      </c>
      <c r="E81" s="57">
        <f>IF(AND(D81&gt;0,D81&lt;='Main-Input'!$D$10),'Main-Input'!$D$5*8760*('Main-Input'!$D$8+('Main-Input'!$D$9-'Main-Input'!$D$8)/('Main-Input'!$D$10-1)*(D81-1))/1000,'Main-Input'!$D$5*8760*('Main-Input'!$D$9-('Main-Input'!$D$9-'Main-Input'!$D$11)/('Main-Input'!$D$7-'Main-Input'!$D$10)*(D81-'Main-Input'!$D$10))/1000*D81/(D81+0.0000001))</f>
        <v>0</v>
      </c>
      <c r="F81" s="57">
        <f>(E81*'Main-Input'!$D$16)*(1+'Main-Input'!$D$17)^A81*1000000/100/1000</f>
        <v>0</v>
      </c>
      <c r="G81" s="57">
        <f>F81*'Main-Input'!$D$15</f>
        <v>0</v>
      </c>
      <c r="H81" s="57"/>
      <c r="I81" s="57">
        <f>IF(D81&gt;0,'Main-Input'!$D$5*'Main-Input'!$D$12*'Main-Input'!$D$13,0)</f>
        <v>0</v>
      </c>
      <c r="J81" s="57">
        <f>IF(D81&gt;0,E81*'Main-Input'!$D$14*(1+'Main-Input'!$D$17)^A81*1000000/100/1000,0)</f>
        <v>0</v>
      </c>
      <c r="K81" s="57">
        <f t="shared" si="9"/>
        <v>0</v>
      </c>
      <c r="L81" s="57">
        <f t="shared" si="10"/>
        <v>0</v>
      </c>
      <c r="AD81" s="34"/>
      <c r="BA81" s="33" t="e">
        <f>LOOKUP(InvestPlan!$G$4,FinancialCalc!$C$120:$F$120,FinancialCalc!$C193:$F193)</f>
        <v>#N/A</v>
      </c>
    </row>
    <row r="82" spans="1:53" ht="9.75">
      <c r="A82" s="34">
        <v>74</v>
      </c>
      <c r="B82" s="56">
        <f>IF(('Main-Input'!$D$6+'Main-Input'!$D$7)&gt;=A82,'Main-Input'!$D$4+A82-1,0)</f>
        <v>0</v>
      </c>
      <c r="C82" s="57">
        <f>IF('Main-Input'!$D$6&gt;=A82,A82,0)</f>
        <v>0</v>
      </c>
      <c r="D82" s="57">
        <f>IF('Main-Input'!$D$7&gt;=(A82-'Main-Input'!$D$6),A82+(C82/A82-1)*'Main-Input'!$D$6-(C82/A82)*C82,0)</f>
        <v>0</v>
      </c>
      <c r="E82" s="57">
        <f>IF(AND(D82&gt;0,D82&lt;='Main-Input'!$D$10),'Main-Input'!$D$5*8760*('Main-Input'!$D$8+('Main-Input'!$D$9-'Main-Input'!$D$8)/('Main-Input'!$D$10-1)*(D82-1))/1000,'Main-Input'!$D$5*8760*('Main-Input'!$D$9-('Main-Input'!$D$9-'Main-Input'!$D$11)/('Main-Input'!$D$7-'Main-Input'!$D$10)*(D82-'Main-Input'!$D$10))/1000*D82/(D82+0.0000001))</f>
        <v>0</v>
      </c>
      <c r="F82" s="57">
        <f>(E82*'Main-Input'!$D$16)*(1+'Main-Input'!$D$17)^A82*1000000/100/1000</f>
        <v>0</v>
      </c>
      <c r="G82" s="57">
        <f>F82*'Main-Input'!$D$15</f>
        <v>0</v>
      </c>
      <c r="H82" s="57"/>
      <c r="I82" s="57">
        <f>IF(D82&gt;0,'Main-Input'!$D$5*'Main-Input'!$D$12*'Main-Input'!$D$13,0)</f>
        <v>0</v>
      </c>
      <c r="J82" s="57">
        <f>IF(D82&gt;0,E82*'Main-Input'!$D$14*(1+'Main-Input'!$D$17)^A82*1000000/100/1000,0)</f>
        <v>0</v>
      </c>
      <c r="K82" s="57">
        <f t="shared" si="9"/>
        <v>0</v>
      </c>
      <c r="L82" s="57">
        <f t="shared" si="10"/>
        <v>0</v>
      </c>
      <c r="AD82" s="34"/>
      <c r="BA82" s="33" t="e">
        <f>LOOKUP(InvestPlan!$G$4,FinancialCalc!$C$120:$F$120,FinancialCalc!$C194:$F194)</f>
        <v>#N/A</v>
      </c>
    </row>
    <row r="83" spans="1:53" ht="9.75">
      <c r="A83" s="34">
        <v>75</v>
      </c>
      <c r="B83" s="56">
        <f>IF(('Main-Input'!$D$6+'Main-Input'!$D$7)&gt;=A83,'Main-Input'!$D$4+A83-1,0)</f>
        <v>0</v>
      </c>
      <c r="C83" s="57">
        <f>IF('Main-Input'!$D$6&gt;=A83,A83,0)</f>
        <v>0</v>
      </c>
      <c r="D83" s="57">
        <f>IF('Main-Input'!$D$7&gt;=(A83-'Main-Input'!$D$6),A83+(C83/A83-1)*'Main-Input'!$D$6-(C83/A83)*C83,0)</f>
        <v>0</v>
      </c>
      <c r="E83" s="57">
        <f>IF(AND(D83&gt;0,D83&lt;='Main-Input'!$D$10),'Main-Input'!$D$5*8760*('Main-Input'!$D$8+('Main-Input'!$D$9-'Main-Input'!$D$8)/('Main-Input'!$D$10-1)*(D83-1))/1000,'Main-Input'!$D$5*8760*('Main-Input'!$D$9-('Main-Input'!$D$9-'Main-Input'!$D$11)/('Main-Input'!$D$7-'Main-Input'!$D$10)*(D83-'Main-Input'!$D$10))/1000*D83/(D83+0.0000001))</f>
        <v>0</v>
      </c>
      <c r="F83" s="57">
        <f>(E83*'Main-Input'!$D$16)*(1+'Main-Input'!$D$17)^A83*1000000/100/1000</f>
        <v>0</v>
      </c>
      <c r="G83" s="57">
        <f>F83*'Main-Input'!$D$15</f>
        <v>0</v>
      </c>
      <c r="H83" s="57"/>
      <c r="I83" s="57">
        <f>IF(D83&gt;0,'Main-Input'!$D$5*'Main-Input'!$D$12*'Main-Input'!$D$13,0)</f>
        <v>0</v>
      </c>
      <c r="J83" s="57">
        <f>IF(D83&gt;0,E83*'Main-Input'!$D$14*(1+'Main-Input'!$D$17)^A83*1000000/100/1000,0)</f>
        <v>0</v>
      </c>
      <c r="K83" s="57">
        <f t="shared" si="9"/>
        <v>0</v>
      </c>
      <c r="L83" s="57">
        <f t="shared" si="10"/>
        <v>0</v>
      </c>
      <c r="AD83" s="34"/>
      <c r="BA83" s="33" t="e">
        <f>LOOKUP(InvestPlan!$G$4,FinancialCalc!$C$120:$F$120,FinancialCalc!$C195:$F195)</f>
        <v>#N/A</v>
      </c>
    </row>
    <row r="84" spans="1:53" ht="9.75">
      <c r="A84" s="34">
        <v>76</v>
      </c>
      <c r="B84" s="56">
        <f>IF(('Main-Input'!$D$6+'Main-Input'!$D$7)&gt;=A84,'Main-Input'!$D$4+A84-1,0)</f>
        <v>0</v>
      </c>
      <c r="C84" s="57">
        <f>IF('Main-Input'!$D$6&gt;=A84,A84,0)</f>
        <v>0</v>
      </c>
      <c r="D84" s="57">
        <f>IF('Main-Input'!$D$7&gt;=(A84-'Main-Input'!$D$6),A84+(C84/A84-1)*'Main-Input'!$D$6-(C84/A84)*C84,0)</f>
        <v>0</v>
      </c>
      <c r="E84" s="57">
        <f>IF(AND(D84&gt;0,D84&lt;='Main-Input'!$D$10),'Main-Input'!$D$5*8760*('Main-Input'!$D$8+('Main-Input'!$D$9-'Main-Input'!$D$8)/('Main-Input'!$D$10-1)*(D84-1))/1000,'Main-Input'!$D$5*8760*('Main-Input'!$D$9-('Main-Input'!$D$9-'Main-Input'!$D$11)/('Main-Input'!$D$7-'Main-Input'!$D$10)*(D84-'Main-Input'!$D$10))/1000*D84/(D84+0.0000001))</f>
        <v>0</v>
      </c>
      <c r="F84" s="57">
        <f>(E84*'Main-Input'!$D$16)*(1+'Main-Input'!$D$17)^A84*1000000/100/1000</f>
        <v>0</v>
      </c>
      <c r="G84" s="57">
        <f>F84*'Main-Input'!$D$15</f>
        <v>0</v>
      </c>
      <c r="H84" s="57"/>
      <c r="I84" s="57">
        <f>IF(D84&gt;0,'Main-Input'!$D$5*'Main-Input'!$D$12*'Main-Input'!$D$13,0)</f>
        <v>0</v>
      </c>
      <c r="J84" s="57">
        <f>IF(D84&gt;0,E84*'Main-Input'!$D$14*(1+'Main-Input'!$D$17)^A84*1000000/100/1000,0)</f>
        <v>0</v>
      </c>
      <c r="K84" s="57">
        <f t="shared" si="9"/>
        <v>0</v>
      </c>
      <c r="L84" s="57">
        <f t="shared" si="10"/>
        <v>0</v>
      </c>
      <c r="AD84" s="34"/>
      <c r="BA84" s="33" t="e">
        <f>LOOKUP(InvestPlan!$G$4,FinancialCalc!$C$120:$F$120,FinancialCalc!$C196:$F196)</f>
        <v>#N/A</v>
      </c>
    </row>
    <row r="85" spans="1:53" ht="9.75">
      <c r="A85" s="34">
        <v>77</v>
      </c>
      <c r="B85" s="56">
        <f>IF(('Main-Input'!$D$6+'Main-Input'!$D$7)&gt;=A85,'Main-Input'!$D$4+A85-1,0)</f>
        <v>0</v>
      </c>
      <c r="C85" s="57">
        <f>IF('Main-Input'!$D$6&gt;=A85,A85,0)</f>
        <v>0</v>
      </c>
      <c r="D85" s="57">
        <f>IF('Main-Input'!$D$7&gt;=(A85-'Main-Input'!$D$6),A85+(C85/A85-1)*'Main-Input'!$D$6-(C85/A85)*C85,0)</f>
        <v>0</v>
      </c>
      <c r="E85" s="57">
        <f>IF(AND(D85&gt;0,D85&lt;='Main-Input'!$D$10),'Main-Input'!$D$5*8760*('Main-Input'!$D$8+('Main-Input'!$D$9-'Main-Input'!$D$8)/('Main-Input'!$D$10-1)*(D85-1))/1000,'Main-Input'!$D$5*8760*('Main-Input'!$D$9-('Main-Input'!$D$9-'Main-Input'!$D$11)/('Main-Input'!$D$7-'Main-Input'!$D$10)*(D85-'Main-Input'!$D$10))/1000*D85/(D85+0.0000001))</f>
        <v>0</v>
      </c>
      <c r="F85" s="57">
        <f>(E85*'Main-Input'!$D$16)*(1+'Main-Input'!$D$17)^A85*1000000/100/1000</f>
        <v>0</v>
      </c>
      <c r="G85" s="57">
        <f>F85*'Main-Input'!$D$15</f>
        <v>0</v>
      </c>
      <c r="H85" s="57"/>
      <c r="I85" s="57">
        <f>IF(D85&gt;0,'Main-Input'!$D$5*'Main-Input'!$D$12*'Main-Input'!$D$13,0)</f>
        <v>0</v>
      </c>
      <c r="J85" s="57">
        <f>IF(D85&gt;0,E85*'Main-Input'!$D$14*(1+'Main-Input'!$D$17)^A85*1000000/100/1000,0)</f>
        <v>0</v>
      </c>
      <c r="K85" s="57">
        <f t="shared" si="9"/>
        <v>0</v>
      </c>
      <c r="L85" s="57">
        <f t="shared" si="10"/>
        <v>0</v>
      </c>
      <c r="AD85" s="34"/>
      <c r="BA85" s="33" t="e">
        <f>LOOKUP(InvestPlan!$G$4,FinancialCalc!$C$120:$F$120,FinancialCalc!$C197:$F197)</f>
        <v>#N/A</v>
      </c>
    </row>
    <row r="86" spans="1:53" ht="9.75">
      <c r="A86" s="34">
        <v>78</v>
      </c>
      <c r="B86" s="56">
        <f>IF(('Main-Input'!$D$6+'Main-Input'!$D$7)&gt;=A86,'Main-Input'!$D$4+A86-1,0)</f>
        <v>0</v>
      </c>
      <c r="C86" s="57">
        <f>IF('Main-Input'!$D$6&gt;=A86,A86,0)</f>
        <v>0</v>
      </c>
      <c r="D86" s="57">
        <f>IF('Main-Input'!$D$7&gt;=(A86-'Main-Input'!$D$6),A86+(C86/A86-1)*'Main-Input'!$D$6-(C86/A86)*C86,0)</f>
        <v>0</v>
      </c>
      <c r="E86" s="57">
        <f>IF(AND(D86&gt;0,D86&lt;='Main-Input'!$D$10),'Main-Input'!$D$5*8760*('Main-Input'!$D$8+('Main-Input'!$D$9-'Main-Input'!$D$8)/('Main-Input'!$D$10-1)*(D86-1))/1000,'Main-Input'!$D$5*8760*('Main-Input'!$D$9-('Main-Input'!$D$9-'Main-Input'!$D$11)/('Main-Input'!$D$7-'Main-Input'!$D$10)*(D86-'Main-Input'!$D$10))/1000*D86/(D86+0.0000001))</f>
        <v>0</v>
      </c>
      <c r="F86" s="57">
        <f>(E86*'Main-Input'!$D$16)*(1+'Main-Input'!$D$17)^A86*1000000/100/1000</f>
        <v>0</v>
      </c>
      <c r="G86" s="57">
        <f>F86*'Main-Input'!$D$15</f>
        <v>0</v>
      </c>
      <c r="H86" s="57"/>
      <c r="I86" s="57">
        <f>IF(D86&gt;0,'Main-Input'!$D$5*'Main-Input'!$D$12*'Main-Input'!$D$13,0)</f>
        <v>0</v>
      </c>
      <c r="J86" s="57">
        <f>IF(D86&gt;0,E86*'Main-Input'!$D$14*(1+'Main-Input'!$D$17)^A86*1000000/100/1000,0)</f>
        <v>0</v>
      </c>
      <c r="K86" s="57">
        <f t="shared" si="9"/>
        <v>0</v>
      </c>
      <c r="L86" s="57">
        <f t="shared" si="10"/>
        <v>0</v>
      </c>
      <c r="AD86" s="34"/>
      <c r="BA86" s="33" t="e">
        <f>LOOKUP(InvestPlan!$G$4,FinancialCalc!$C$120:$F$120,FinancialCalc!$C198:$F198)</f>
        <v>#N/A</v>
      </c>
    </row>
    <row r="87" spans="1:53" ht="9.75">
      <c r="A87" s="34">
        <v>79</v>
      </c>
      <c r="B87" s="56">
        <f>IF(('Main-Input'!$D$6+'Main-Input'!$D$7)&gt;=A87,'Main-Input'!$D$4+A87-1,0)</f>
        <v>0</v>
      </c>
      <c r="C87" s="57">
        <f>IF('Main-Input'!$D$6&gt;=A87,A87,0)</f>
        <v>0</v>
      </c>
      <c r="D87" s="57">
        <f>IF('Main-Input'!$D$7&gt;=(A87-'Main-Input'!$D$6),A87+(C87/A87-1)*'Main-Input'!$D$6-(C87/A87)*C87,0)</f>
        <v>0</v>
      </c>
      <c r="E87" s="57">
        <f>IF(AND(D87&gt;0,D87&lt;='Main-Input'!$D$10),'Main-Input'!$D$5*8760*('Main-Input'!$D$8+('Main-Input'!$D$9-'Main-Input'!$D$8)/('Main-Input'!$D$10-1)*(D87-1))/1000,'Main-Input'!$D$5*8760*('Main-Input'!$D$9-('Main-Input'!$D$9-'Main-Input'!$D$11)/('Main-Input'!$D$7-'Main-Input'!$D$10)*(D87-'Main-Input'!$D$10))/1000*D87/(D87+0.0000001))</f>
        <v>0</v>
      </c>
      <c r="F87" s="57">
        <f>(E87*'Main-Input'!$D$16)*(1+'Main-Input'!$D$17)^A87*1000000/100/1000</f>
        <v>0</v>
      </c>
      <c r="G87" s="57">
        <f>F87*'Main-Input'!$D$15</f>
        <v>0</v>
      </c>
      <c r="H87" s="57"/>
      <c r="I87" s="57">
        <f>IF(D87&gt;0,'Main-Input'!$D$5*'Main-Input'!$D$12*'Main-Input'!$D$13,0)</f>
        <v>0</v>
      </c>
      <c r="J87" s="57">
        <f>IF(D87&gt;0,E87*'Main-Input'!$D$14*(1+'Main-Input'!$D$17)^A87*1000000/100/1000,0)</f>
        <v>0</v>
      </c>
      <c r="K87" s="57">
        <f t="shared" si="9"/>
        <v>0</v>
      </c>
      <c r="L87" s="57">
        <f t="shared" si="10"/>
        <v>0</v>
      </c>
      <c r="AD87" s="34"/>
      <c r="BA87" s="33" t="e">
        <f>LOOKUP(InvestPlan!$G$4,FinancialCalc!$C$120:$F$120,FinancialCalc!$C199:$F199)</f>
        <v>#N/A</v>
      </c>
    </row>
    <row r="88" spans="1:53" ht="9.75">
      <c r="A88" s="34">
        <v>80</v>
      </c>
      <c r="B88" s="56">
        <f>IF(('Main-Input'!$D$6+'Main-Input'!$D$7)&gt;=A88,'Main-Input'!$D$4+A88-1,0)</f>
        <v>0</v>
      </c>
      <c r="C88" s="57">
        <f>IF('Main-Input'!$D$6&gt;=A88,A88,0)</f>
        <v>0</v>
      </c>
      <c r="D88" s="57">
        <f>IF('Main-Input'!$D$7&gt;=(A88-'Main-Input'!$D$6),A88+(C88/A88-1)*'Main-Input'!$D$6-(C88/A88)*C88,0)</f>
        <v>0</v>
      </c>
      <c r="E88" s="57">
        <f>IF(AND(D88&gt;0,D88&lt;='Main-Input'!$D$10),'Main-Input'!$D$5*8760*('Main-Input'!$D$8+('Main-Input'!$D$9-'Main-Input'!$D$8)/('Main-Input'!$D$10-1)*(D88-1))/1000,'Main-Input'!$D$5*8760*('Main-Input'!$D$9-('Main-Input'!$D$9-'Main-Input'!$D$11)/('Main-Input'!$D$7-'Main-Input'!$D$10)*(D88-'Main-Input'!$D$10))/1000*D88/(D88+0.0000001))</f>
        <v>0</v>
      </c>
      <c r="F88" s="57">
        <f>(E88*'Main-Input'!$D$16)*(1+'Main-Input'!$D$17)^A88*1000000/100/1000</f>
        <v>0</v>
      </c>
      <c r="G88" s="57">
        <f>F88*'Main-Input'!$D$15</f>
        <v>0</v>
      </c>
      <c r="H88" s="57"/>
      <c r="I88" s="57">
        <f>IF(D88&gt;0,'Main-Input'!$D$5*'Main-Input'!$D$12*'Main-Input'!$D$13,0)</f>
        <v>0</v>
      </c>
      <c r="J88" s="57">
        <f>IF(D88&gt;0,E88*'Main-Input'!$D$14*(1+'Main-Input'!$D$17)^A88*1000000/100/1000,0)</f>
        <v>0</v>
      </c>
      <c r="K88" s="57">
        <f t="shared" si="9"/>
        <v>0</v>
      </c>
      <c r="L88" s="57">
        <f t="shared" si="10"/>
        <v>0</v>
      </c>
      <c r="AD88" s="34"/>
      <c r="BA88" s="33" t="e">
        <f>LOOKUP(InvestPlan!$G$4,FinancialCalc!$C$120:$F$120,FinancialCalc!$C200:$F200)</f>
        <v>#N/A</v>
      </c>
    </row>
    <row r="89" spans="1:53" ht="9.75">
      <c r="A89" s="34">
        <v>81</v>
      </c>
      <c r="B89" s="56">
        <f>IF(('Main-Input'!$D$6+'Main-Input'!$D$7)&gt;=A89,'Main-Input'!$D$4+A89-1,0)</f>
        <v>0</v>
      </c>
      <c r="C89" s="57">
        <f>IF('Main-Input'!$D$6&gt;=A89,A89,0)</f>
        <v>0</v>
      </c>
      <c r="D89" s="57">
        <f>IF('Main-Input'!$D$7&gt;=(A89-'Main-Input'!$D$6),A89+(C89/A89-1)*'Main-Input'!$D$6-(C89/A89)*C89,0)</f>
        <v>0</v>
      </c>
      <c r="E89" s="57">
        <f>IF(AND(D89&gt;0,D89&lt;='Main-Input'!$D$10),'Main-Input'!$D$5*8760*('Main-Input'!$D$8+('Main-Input'!$D$9-'Main-Input'!$D$8)/('Main-Input'!$D$10-1)*(D89-1))/1000,'Main-Input'!$D$5*8760*('Main-Input'!$D$9-('Main-Input'!$D$9-'Main-Input'!$D$11)/('Main-Input'!$D$7-'Main-Input'!$D$10)*(D89-'Main-Input'!$D$10))/1000*D89/(D89+0.0000001))</f>
        <v>0</v>
      </c>
      <c r="F89" s="57">
        <f>(E89*'Main-Input'!$D$16)*(1+'Main-Input'!$D$17)^A89*1000000/100/1000</f>
        <v>0</v>
      </c>
      <c r="G89" s="57">
        <f>F89*'Main-Input'!$D$15</f>
        <v>0</v>
      </c>
      <c r="H89" s="57"/>
      <c r="I89" s="57">
        <f>IF(D89&gt;0,'Main-Input'!$D$5*'Main-Input'!$D$12*'Main-Input'!$D$13,0)</f>
        <v>0</v>
      </c>
      <c r="J89" s="57">
        <f>IF(D89&gt;0,E89*'Main-Input'!$D$14*(1+'Main-Input'!$D$17)^A89*1000000/100/1000,0)</f>
        <v>0</v>
      </c>
      <c r="K89" s="57">
        <f t="shared" si="9"/>
        <v>0</v>
      </c>
      <c r="L89" s="57">
        <f t="shared" si="10"/>
        <v>0</v>
      </c>
      <c r="AD89" s="34"/>
      <c r="BA89" s="33" t="e">
        <f>LOOKUP(InvestPlan!$G$4,FinancialCalc!$C$120:$F$120,FinancialCalc!$C201:$F201)</f>
        <v>#N/A</v>
      </c>
    </row>
    <row r="90" spans="1:53" ht="9.75">
      <c r="A90" s="34">
        <v>82</v>
      </c>
      <c r="B90" s="56">
        <f>IF(('Main-Input'!$D$6+'Main-Input'!$D$7)&gt;=A90,'Main-Input'!$D$4+A90-1,0)</f>
        <v>0</v>
      </c>
      <c r="C90" s="57">
        <f>IF('Main-Input'!$D$6&gt;=A90,A90,0)</f>
        <v>0</v>
      </c>
      <c r="D90" s="57">
        <f>IF('Main-Input'!$D$7&gt;=(A90-'Main-Input'!$D$6),A90+(C90/A90-1)*'Main-Input'!$D$6-(C90/A90)*C90,0)</f>
        <v>0</v>
      </c>
      <c r="E90" s="57">
        <f>IF(AND(D90&gt;0,D90&lt;='Main-Input'!$D$10),'Main-Input'!$D$5*8760*('Main-Input'!$D$8+('Main-Input'!$D$9-'Main-Input'!$D$8)/('Main-Input'!$D$10-1)*(D90-1))/1000,'Main-Input'!$D$5*8760*('Main-Input'!$D$9-('Main-Input'!$D$9-'Main-Input'!$D$11)/('Main-Input'!$D$7-'Main-Input'!$D$10)*(D90-'Main-Input'!$D$10))/1000*D90/(D90+0.0000001))</f>
        <v>0</v>
      </c>
      <c r="F90" s="57">
        <f>(E90*'Main-Input'!$D$16)*(1+'Main-Input'!$D$17)^A90*1000000/100/1000</f>
        <v>0</v>
      </c>
      <c r="G90" s="57">
        <f>F90*'Main-Input'!$D$15</f>
        <v>0</v>
      </c>
      <c r="H90" s="57"/>
      <c r="I90" s="57">
        <f>IF(D90&gt;0,'Main-Input'!$D$5*'Main-Input'!$D$12*'Main-Input'!$D$13,0)</f>
        <v>0</v>
      </c>
      <c r="J90" s="57">
        <f>IF(D90&gt;0,E90*'Main-Input'!$D$14*(1+'Main-Input'!$D$17)^A90*1000000/100/1000,0)</f>
        <v>0</v>
      </c>
      <c r="K90" s="57">
        <f aca="true" t="shared" si="11" ref="K90:K105">H90+I90+J90</f>
        <v>0</v>
      </c>
      <c r="L90" s="57">
        <f aca="true" t="shared" si="12" ref="L90:L105">F90+G90-K90</f>
        <v>0</v>
      </c>
      <c r="AD90" s="34"/>
      <c r="BA90" s="33" t="e">
        <f>LOOKUP(InvestPlan!$G$4,FinancialCalc!$C$120:$F$120,FinancialCalc!$C202:$F202)</f>
        <v>#N/A</v>
      </c>
    </row>
    <row r="91" spans="1:53" ht="9.75">
      <c r="A91" s="34">
        <v>83</v>
      </c>
      <c r="B91" s="56">
        <f>IF(('Main-Input'!$D$6+'Main-Input'!$D$7)&gt;=A91,'Main-Input'!$D$4+A91-1,0)</f>
        <v>0</v>
      </c>
      <c r="C91" s="57">
        <f>IF('Main-Input'!$D$6&gt;=A91,A91,0)</f>
        <v>0</v>
      </c>
      <c r="D91" s="57">
        <f>IF('Main-Input'!$D$7&gt;=(A91-'Main-Input'!$D$6),A91+(C91/A91-1)*'Main-Input'!$D$6-(C91/A91)*C91,0)</f>
        <v>0</v>
      </c>
      <c r="E91" s="57">
        <f>IF(AND(D91&gt;0,D91&lt;='Main-Input'!$D$10),'Main-Input'!$D$5*8760*('Main-Input'!$D$8+('Main-Input'!$D$9-'Main-Input'!$D$8)/('Main-Input'!$D$10-1)*(D91-1))/1000,'Main-Input'!$D$5*8760*('Main-Input'!$D$9-('Main-Input'!$D$9-'Main-Input'!$D$11)/('Main-Input'!$D$7-'Main-Input'!$D$10)*(D91-'Main-Input'!$D$10))/1000*D91/(D91+0.0000001))</f>
        <v>0</v>
      </c>
      <c r="F91" s="57">
        <f>(E91*'Main-Input'!$D$16)*(1+'Main-Input'!$D$17)^A91*1000000/100/1000</f>
        <v>0</v>
      </c>
      <c r="G91" s="57">
        <f>F91*'Main-Input'!$D$15</f>
        <v>0</v>
      </c>
      <c r="H91" s="57"/>
      <c r="I91" s="57">
        <f>IF(D91&gt;0,'Main-Input'!$D$5*'Main-Input'!$D$12*'Main-Input'!$D$13,0)</f>
        <v>0</v>
      </c>
      <c r="J91" s="57">
        <f>IF(D91&gt;0,E91*'Main-Input'!$D$14*(1+'Main-Input'!$D$17)^A91*1000000/100/1000,0)</f>
        <v>0</v>
      </c>
      <c r="K91" s="57">
        <f t="shared" si="11"/>
        <v>0</v>
      </c>
      <c r="L91" s="57">
        <f t="shared" si="12"/>
        <v>0</v>
      </c>
      <c r="AD91" s="34"/>
      <c r="BA91" s="33" t="e">
        <f>LOOKUP(InvestPlan!$G$4,FinancialCalc!$C$120:$F$120,FinancialCalc!$C203:$F203)</f>
        <v>#N/A</v>
      </c>
    </row>
    <row r="92" spans="1:53" ht="9.75">
      <c r="A92" s="34">
        <v>84</v>
      </c>
      <c r="B92" s="56">
        <f>IF(('Main-Input'!$D$6+'Main-Input'!$D$7)&gt;=A92,'Main-Input'!$D$4+A92-1,0)</f>
        <v>0</v>
      </c>
      <c r="C92" s="57">
        <f>IF('Main-Input'!$D$6&gt;=A92,A92,0)</f>
        <v>0</v>
      </c>
      <c r="D92" s="57">
        <f>IF('Main-Input'!$D$7&gt;=(A92-'Main-Input'!$D$6),A92+(C92/A92-1)*'Main-Input'!$D$6-(C92/A92)*C92,0)</f>
        <v>0</v>
      </c>
      <c r="E92" s="57">
        <f>IF(AND(D92&gt;0,D92&lt;='Main-Input'!$D$10),'Main-Input'!$D$5*8760*('Main-Input'!$D$8+('Main-Input'!$D$9-'Main-Input'!$D$8)/('Main-Input'!$D$10-1)*(D92-1))/1000,'Main-Input'!$D$5*8760*('Main-Input'!$D$9-('Main-Input'!$D$9-'Main-Input'!$D$11)/('Main-Input'!$D$7-'Main-Input'!$D$10)*(D92-'Main-Input'!$D$10))/1000*D92/(D92+0.0000001))</f>
        <v>0</v>
      </c>
      <c r="F92" s="57">
        <f>(E92*'Main-Input'!$D$16)*(1+'Main-Input'!$D$17)^A92*1000000/100/1000</f>
        <v>0</v>
      </c>
      <c r="G92" s="57">
        <f>F92*'Main-Input'!$D$15</f>
        <v>0</v>
      </c>
      <c r="H92" s="57"/>
      <c r="I92" s="57">
        <f>IF(D92&gt;0,'Main-Input'!$D$5*'Main-Input'!$D$12*'Main-Input'!$D$13,0)</f>
        <v>0</v>
      </c>
      <c r="J92" s="57">
        <f>IF(D92&gt;0,E92*'Main-Input'!$D$14*(1+'Main-Input'!$D$17)^A92*1000000/100/1000,0)</f>
        <v>0</v>
      </c>
      <c r="K92" s="57">
        <f t="shared" si="11"/>
        <v>0</v>
      </c>
      <c r="L92" s="57">
        <f t="shared" si="12"/>
        <v>0</v>
      </c>
      <c r="AD92" s="34"/>
      <c r="BA92" s="33" t="e">
        <f>LOOKUP(InvestPlan!$G$4,FinancialCalc!$C$120:$F$120,FinancialCalc!$C204:$F204)</f>
        <v>#N/A</v>
      </c>
    </row>
    <row r="93" spans="1:53" ht="9.75">
      <c r="A93" s="34">
        <v>85</v>
      </c>
      <c r="B93" s="56">
        <f>IF(('Main-Input'!$D$6+'Main-Input'!$D$7)&gt;=A93,'Main-Input'!$D$4+A93-1,0)</f>
        <v>0</v>
      </c>
      <c r="C93" s="57">
        <f>IF('Main-Input'!$D$6&gt;=A93,A93,0)</f>
        <v>0</v>
      </c>
      <c r="D93" s="57">
        <f>IF('Main-Input'!$D$7&gt;=(A93-'Main-Input'!$D$6),A93+(C93/A93-1)*'Main-Input'!$D$6-(C93/A93)*C93,0)</f>
        <v>0</v>
      </c>
      <c r="E93" s="57">
        <f>IF(AND(D93&gt;0,D93&lt;='Main-Input'!$D$10),'Main-Input'!$D$5*8760*('Main-Input'!$D$8+('Main-Input'!$D$9-'Main-Input'!$D$8)/('Main-Input'!$D$10-1)*(D93-1))/1000,'Main-Input'!$D$5*8760*('Main-Input'!$D$9-('Main-Input'!$D$9-'Main-Input'!$D$11)/('Main-Input'!$D$7-'Main-Input'!$D$10)*(D93-'Main-Input'!$D$10))/1000*D93/(D93+0.0000001))</f>
        <v>0</v>
      </c>
      <c r="F93" s="57">
        <f>(E93*'Main-Input'!$D$16)*(1+'Main-Input'!$D$17)^A93*1000000/100/1000</f>
        <v>0</v>
      </c>
      <c r="G93" s="57">
        <f>F93*'Main-Input'!$D$15</f>
        <v>0</v>
      </c>
      <c r="H93" s="57"/>
      <c r="I93" s="57">
        <f>IF(D93&gt;0,'Main-Input'!$D$5*'Main-Input'!$D$12*'Main-Input'!$D$13,0)</f>
        <v>0</v>
      </c>
      <c r="J93" s="57">
        <f>IF(D93&gt;0,E93*'Main-Input'!$D$14*(1+'Main-Input'!$D$17)^A93*1000000/100/1000,0)</f>
        <v>0</v>
      </c>
      <c r="K93" s="57">
        <f t="shared" si="11"/>
        <v>0</v>
      </c>
      <c r="L93" s="57">
        <f t="shared" si="12"/>
        <v>0</v>
      </c>
      <c r="AD93" s="34"/>
      <c r="BA93" s="33" t="e">
        <f>LOOKUP(InvestPlan!$G$4,FinancialCalc!$C$120:$F$120,FinancialCalc!$C205:$F205)</f>
        <v>#N/A</v>
      </c>
    </row>
    <row r="94" spans="1:53" ht="9.75">
      <c r="A94" s="34">
        <v>86</v>
      </c>
      <c r="B94" s="56">
        <f>IF(('Main-Input'!$D$6+'Main-Input'!$D$7)&gt;=A94,'Main-Input'!$D$4+A94-1,0)</f>
        <v>0</v>
      </c>
      <c r="C94" s="57">
        <f>IF('Main-Input'!$D$6&gt;=A94,A94,0)</f>
        <v>0</v>
      </c>
      <c r="D94" s="57">
        <f>IF('Main-Input'!$D$7&gt;=(A94-'Main-Input'!$D$6),A94+(C94/A94-1)*'Main-Input'!$D$6-(C94/A94)*C94,0)</f>
        <v>0</v>
      </c>
      <c r="E94" s="57">
        <f>IF(AND(D94&gt;0,D94&lt;='Main-Input'!$D$10),'Main-Input'!$D$5*8760*('Main-Input'!$D$8+('Main-Input'!$D$9-'Main-Input'!$D$8)/('Main-Input'!$D$10-1)*(D94-1))/1000,'Main-Input'!$D$5*8760*('Main-Input'!$D$9-('Main-Input'!$D$9-'Main-Input'!$D$11)/('Main-Input'!$D$7-'Main-Input'!$D$10)*(D94-'Main-Input'!$D$10))/1000*D94/(D94+0.0000001))</f>
        <v>0</v>
      </c>
      <c r="F94" s="57">
        <f>(E94*'Main-Input'!$D$16)*(1+'Main-Input'!$D$17)^A94*1000000/100/1000</f>
        <v>0</v>
      </c>
      <c r="G94" s="57">
        <f>F94*'Main-Input'!$D$15</f>
        <v>0</v>
      </c>
      <c r="H94" s="57"/>
      <c r="I94" s="57">
        <f>IF(D94&gt;0,'Main-Input'!$D$5*'Main-Input'!$D$12*'Main-Input'!$D$13,0)</f>
        <v>0</v>
      </c>
      <c r="J94" s="57">
        <f>IF(D94&gt;0,E94*'Main-Input'!$D$14*(1+'Main-Input'!$D$17)^A94*1000000/100/1000,0)</f>
        <v>0</v>
      </c>
      <c r="K94" s="57">
        <f t="shared" si="11"/>
        <v>0</v>
      </c>
      <c r="L94" s="57">
        <f t="shared" si="12"/>
        <v>0</v>
      </c>
      <c r="AD94" s="34"/>
      <c r="BA94" s="33" t="e">
        <f>LOOKUP(InvestPlan!$G$4,FinancialCalc!$C$120:$F$120,FinancialCalc!$C206:$F206)</f>
        <v>#N/A</v>
      </c>
    </row>
    <row r="95" spans="1:53" ht="9.75">
      <c r="A95" s="34">
        <v>87</v>
      </c>
      <c r="B95" s="56">
        <f>IF(('Main-Input'!$D$6+'Main-Input'!$D$7)&gt;=A95,'Main-Input'!$D$4+A95-1,0)</f>
        <v>0</v>
      </c>
      <c r="C95" s="57">
        <f>IF('Main-Input'!$D$6&gt;=A95,A95,0)</f>
        <v>0</v>
      </c>
      <c r="D95" s="57">
        <f>IF('Main-Input'!$D$7&gt;=(A95-'Main-Input'!$D$6),A95+(C95/A95-1)*'Main-Input'!$D$6-(C95/A95)*C95,0)</f>
        <v>0</v>
      </c>
      <c r="E95" s="57">
        <f>IF(AND(D95&gt;0,D95&lt;='Main-Input'!$D$10),'Main-Input'!$D$5*8760*('Main-Input'!$D$8+('Main-Input'!$D$9-'Main-Input'!$D$8)/('Main-Input'!$D$10-1)*(D95-1))/1000,'Main-Input'!$D$5*8760*('Main-Input'!$D$9-('Main-Input'!$D$9-'Main-Input'!$D$11)/('Main-Input'!$D$7-'Main-Input'!$D$10)*(D95-'Main-Input'!$D$10))/1000*D95/(D95+0.0000001))</f>
        <v>0</v>
      </c>
      <c r="F95" s="57">
        <f>(E95*'Main-Input'!$D$16)*(1+'Main-Input'!$D$17)^A95*1000000/100/1000</f>
        <v>0</v>
      </c>
      <c r="G95" s="57">
        <f>F95*'Main-Input'!$D$15</f>
        <v>0</v>
      </c>
      <c r="H95" s="57"/>
      <c r="I95" s="57">
        <f>IF(D95&gt;0,'Main-Input'!$D$5*'Main-Input'!$D$12*'Main-Input'!$D$13,0)</f>
        <v>0</v>
      </c>
      <c r="J95" s="57">
        <f>IF(D95&gt;0,E95*'Main-Input'!$D$14*(1+'Main-Input'!$D$17)^A95*1000000/100/1000,0)</f>
        <v>0</v>
      </c>
      <c r="K95" s="57">
        <f t="shared" si="11"/>
        <v>0</v>
      </c>
      <c r="L95" s="57">
        <f t="shared" si="12"/>
        <v>0</v>
      </c>
      <c r="AD95" s="34"/>
      <c r="BA95" s="33" t="e">
        <f>LOOKUP(InvestPlan!$G$4,FinancialCalc!$C$120:$F$120,FinancialCalc!$C207:$F207)</f>
        <v>#N/A</v>
      </c>
    </row>
    <row r="96" spans="1:53" ht="9.75">
      <c r="A96" s="34">
        <v>88</v>
      </c>
      <c r="B96" s="56">
        <f>IF(('Main-Input'!$D$6+'Main-Input'!$D$7)&gt;=A96,'Main-Input'!$D$4+A96-1,0)</f>
        <v>0</v>
      </c>
      <c r="C96" s="57">
        <f>IF('Main-Input'!$D$6&gt;=A96,A96,0)</f>
        <v>0</v>
      </c>
      <c r="D96" s="57">
        <f>IF('Main-Input'!$D$7&gt;=(A96-'Main-Input'!$D$6),A96+(C96/A96-1)*'Main-Input'!$D$6-(C96/A96)*C96,0)</f>
        <v>0</v>
      </c>
      <c r="E96" s="57">
        <f>IF(AND(D96&gt;0,D96&lt;='Main-Input'!$D$10),'Main-Input'!$D$5*8760*('Main-Input'!$D$8+('Main-Input'!$D$9-'Main-Input'!$D$8)/('Main-Input'!$D$10-1)*(D96-1))/1000,'Main-Input'!$D$5*8760*('Main-Input'!$D$9-('Main-Input'!$D$9-'Main-Input'!$D$11)/('Main-Input'!$D$7-'Main-Input'!$D$10)*(D96-'Main-Input'!$D$10))/1000*D96/(D96+0.0000001))</f>
        <v>0</v>
      </c>
      <c r="F96" s="57">
        <f>(E96*'Main-Input'!$D$16)*(1+'Main-Input'!$D$17)^A96*1000000/100/1000</f>
        <v>0</v>
      </c>
      <c r="G96" s="57">
        <f>F96*'Main-Input'!$D$15</f>
        <v>0</v>
      </c>
      <c r="H96" s="57"/>
      <c r="I96" s="57">
        <f>IF(D96&gt;0,'Main-Input'!$D$5*'Main-Input'!$D$12*'Main-Input'!$D$13,0)</f>
        <v>0</v>
      </c>
      <c r="J96" s="57">
        <f>IF(D96&gt;0,E96*'Main-Input'!$D$14*(1+'Main-Input'!$D$17)^A96*1000000/100/1000,0)</f>
        <v>0</v>
      </c>
      <c r="K96" s="57">
        <f t="shared" si="11"/>
        <v>0</v>
      </c>
      <c r="L96" s="57">
        <f t="shared" si="12"/>
        <v>0</v>
      </c>
      <c r="AD96" s="34"/>
      <c r="BA96" s="33" t="e">
        <f>LOOKUP(InvestPlan!$G$4,FinancialCalc!$C$120:$F$120,FinancialCalc!$C208:$F208)</f>
        <v>#N/A</v>
      </c>
    </row>
    <row r="97" spans="1:53" ht="9.75">
      <c r="A97" s="34">
        <v>89</v>
      </c>
      <c r="B97" s="56">
        <f>IF(('Main-Input'!$D$6+'Main-Input'!$D$7)&gt;=A97,'Main-Input'!$D$4+A97-1,0)</f>
        <v>0</v>
      </c>
      <c r="C97" s="57">
        <f>IF('Main-Input'!$D$6&gt;=A97,A97,0)</f>
        <v>0</v>
      </c>
      <c r="D97" s="57">
        <f>IF('Main-Input'!$D$7&gt;=(A97-'Main-Input'!$D$6),A97+(C97/A97-1)*'Main-Input'!$D$6-(C97/A97)*C97,0)</f>
        <v>0</v>
      </c>
      <c r="E97" s="57">
        <f>IF(AND(D97&gt;0,D97&lt;='Main-Input'!$D$10),'Main-Input'!$D$5*8760*('Main-Input'!$D$8+('Main-Input'!$D$9-'Main-Input'!$D$8)/('Main-Input'!$D$10-1)*(D97-1))/1000,'Main-Input'!$D$5*8760*('Main-Input'!$D$9-('Main-Input'!$D$9-'Main-Input'!$D$11)/('Main-Input'!$D$7-'Main-Input'!$D$10)*(D97-'Main-Input'!$D$10))/1000*D97/(D97+0.0000001))</f>
        <v>0</v>
      </c>
      <c r="F97" s="57">
        <f>(E97*'Main-Input'!$D$16)*(1+'Main-Input'!$D$17)^A97*1000000/100/1000</f>
        <v>0</v>
      </c>
      <c r="G97" s="57">
        <f>F97*'Main-Input'!$D$15</f>
        <v>0</v>
      </c>
      <c r="H97" s="57"/>
      <c r="I97" s="57">
        <f>IF(D97&gt;0,'Main-Input'!$D$5*'Main-Input'!$D$12*'Main-Input'!$D$13,0)</f>
        <v>0</v>
      </c>
      <c r="J97" s="57">
        <f>IF(D97&gt;0,E97*'Main-Input'!$D$14*(1+'Main-Input'!$D$17)^A97*1000000/100/1000,0)</f>
        <v>0</v>
      </c>
      <c r="K97" s="57">
        <f t="shared" si="11"/>
        <v>0</v>
      </c>
      <c r="L97" s="57">
        <f t="shared" si="12"/>
        <v>0</v>
      </c>
      <c r="AD97" s="34"/>
      <c r="BA97" s="33" t="e">
        <f>LOOKUP(InvestPlan!$G$4,FinancialCalc!$C$120:$F$120,FinancialCalc!$C209:$F209)</f>
        <v>#N/A</v>
      </c>
    </row>
    <row r="98" spans="1:53" ht="9.75">
      <c r="A98" s="34">
        <v>90</v>
      </c>
      <c r="B98" s="56">
        <f>IF(('Main-Input'!$D$6+'Main-Input'!$D$7)&gt;=A98,'Main-Input'!$D$4+A98-1,0)</f>
        <v>0</v>
      </c>
      <c r="C98" s="57">
        <f>IF('Main-Input'!$D$6&gt;=A98,A98,0)</f>
        <v>0</v>
      </c>
      <c r="D98" s="57">
        <f>IF('Main-Input'!$D$7&gt;=(A98-'Main-Input'!$D$6),A98+(C98/A98-1)*'Main-Input'!$D$6-(C98/A98)*C98,0)</f>
        <v>0</v>
      </c>
      <c r="E98" s="57">
        <f>IF(AND(D98&gt;0,D98&lt;='Main-Input'!$D$10),'Main-Input'!$D$5*8760*('Main-Input'!$D$8+('Main-Input'!$D$9-'Main-Input'!$D$8)/('Main-Input'!$D$10-1)*(D98-1))/1000,'Main-Input'!$D$5*8760*('Main-Input'!$D$9-('Main-Input'!$D$9-'Main-Input'!$D$11)/('Main-Input'!$D$7-'Main-Input'!$D$10)*(D98-'Main-Input'!$D$10))/1000*D98/(D98+0.0000001))</f>
        <v>0</v>
      </c>
      <c r="F98" s="57">
        <f>(E98*'Main-Input'!$D$16)*(1+'Main-Input'!$D$17)^A98*1000000/100/1000</f>
        <v>0</v>
      </c>
      <c r="G98" s="57">
        <f>F98*'Main-Input'!$D$15</f>
        <v>0</v>
      </c>
      <c r="H98" s="57"/>
      <c r="I98" s="57">
        <f>IF(D98&gt;0,'Main-Input'!$D$5*'Main-Input'!$D$12*'Main-Input'!$D$13,0)</f>
        <v>0</v>
      </c>
      <c r="J98" s="57">
        <f>IF(D98&gt;0,E98*'Main-Input'!$D$14*(1+'Main-Input'!$D$17)^A98*1000000/100/1000,0)</f>
        <v>0</v>
      </c>
      <c r="K98" s="57">
        <f t="shared" si="11"/>
        <v>0</v>
      </c>
      <c r="L98" s="57">
        <f t="shared" si="12"/>
        <v>0</v>
      </c>
      <c r="AD98" s="34"/>
      <c r="BA98" s="33" t="e">
        <f>LOOKUP(InvestPlan!$G$4,FinancialCalc!$C$120:$F$120,FinancialCalc!$C210:$F210)</f>
        <v>#N/A</v>
      </c>
    </row>
    <row r="99" spans="1:53" ht="9.75">
      <c r="A99" s="34">
        <v>91</v>
      </c>
      <c r="B99" s="56">
        <f>IF(('Main-Input'!$D$6+'Main-Input'!$D$7)&gt;=A99,'Main-Input'!$D$4+A99-1,0)</f>
        <v>0</v>
      </c>
      <c r="C99" s="57">
        <f>IF('Main-Input'!$D$6&gt;=A99,A99,0)</f>
        <v>0</v>
      </c>
      <c r="D99" s="57">
        <f>IF('Main-Input'!$D$7&gt;=(A99-'Main-Input'!$D$6),A99+(C99/A99-1)*'Main-Input'!$D$6-(C99/A99)*C99,0)</f>
        <v>0</v>
      </c>
      <c r="E99" s="57">
        <f>IF(AND(D99&gt;0,D99&lt;='Main-Input'!$D$10),'Main-Input'!$D$5*8760*('Main-Input'!$D$8+('Main-Input'!$D$9-'Main-Input'!$D$8)/('Main-Input'!$D$10-1)*(D99-1))/1000,'Main-Input'!$D$5*8760*('Main-Input'!$D$9-('Main-Input'!$D$9-'Main-Input'!$D$11)/('Main-Input'!$D$7-'Main-Input'!$D$10)*(D99-'Main-Input'!$D$10))/1000*D99/(D99+0.0000001))</f>
        <v>0</v>
      </c>
      <c r="F99" s="57">
        <f>(E99*'Main-Input'!$D$16)*(1+'Main-Input'!$D$17)^A99*1000000/100/1000</f>
        <v>0</v>
      </c>
      <c r="G99" s="57">
        <f>F99*'Main-Input'!$D$15</f>
        <v>0</v>
      </c>
      <c r="H99" s="57"/>
      <c r="I99" s="57">
        <f>IF(D99&gt;0,'Main-Input'!$D$5*'Main-Input'!$D$12*'Main-Input'!$D$13,0)</f>
        <v>0</v>
      </c>
      <c r="J99" s="57">
        <f>IF(D99&gt;0,E99*'Main-Input'!$D$14*(1+'Main-Input'!$D$17)^A99*1000000/100/1000,0)</f>
        <v>0</v>
      </c>
      <c r="K99" s="57">
        <f t="shared" si="11"/>
        <v>0</v>
      </c>
      <c r="L99" s="57">
        <f t="shared" si="12"/>
        <v>0</v>
      </c>
      <c r="AD99" s="34"/>
      <c r="BA99" s="33" t="e">
        <f>LOOKUP(InvestPlan!$G$4,FinancialCalc!$C$120:$F$120,FinancialCalc!$C211:$F211)</f>
        <v>#N/A</v>
      </c>
    </row>
    <row r="100" spans="1:53" ht="9.75">
      <c r="A100" s="34">
        <v>92</v>
      </c>
      <c r="B100" s="56">
        <f>IF(('Main-Input'!$D$6+'Main-Input'!$D$7)&gt;=A100,'Main-Input'!$D$4+A100-1,0)</f>
        <v>0</v>
      </c>
      <c r="C100" s="57">
        <f>IF('Main-Input'!$D$6&gt;=A100,A100,0)</f>
        <v>0</v>
      </c>
      <c r="D100" s="57">
        <f>IF('Main-Input'!$D$7&gt;=(A100-'Main-Input'!$D$6),A100+(C100/A100-1)*'Main-Input'!$D$6-(C100/A100)*C100,0)</f>
        <v>0</v>
      </c>
      <c r="E100" s="57">
        <f>IF(AND(D100&gt;0,D100&lt;='Main-Input'!$D$10),'Main-Input'!$D$5*8760*('Main-Input'!$D$8+('Main-Input'!$D$9-'Main-Input'!$D$8)/('Main-Input'!$D$10-1)*(D100-1))/1000,'Main-Input'!$D$5*8760*('Main-Input'!$D$9-('Main-Input'!$D$9-'Main-Input'!$D$11)/('Main-Input'!$D$7-'Main-Input'!$D$10)*(D100-'Main-Input'!$D$10))/1000*D100/(D100+0.0000001))</f>
        <v>0</v>
      </c>
      <c r="F100" s="57">
        <f>(E100*'Main-Input'!$D$16)*(1+'Main-Input'!$D$17)^A100*1000000/100/1000</f>
        <v>0</v>
      </c>
      <c r="G100" s="57">
        <f>F100*'Main-Input'!$D$15</f>
        <v>0</v>
      </c>
      <c r="H100" s="57"/>
      <c r="I100" s="57">
        <f>IF(D100&gt;0,'Main-Input'!$D$5*'Main-Input'!$D$12*'Main-Input'!$D$13,0)</f>
        <v>0</v>
      </c>
      <c r="J100" s="57">
        <f>IF(D100&gt;0,E100*'Main-Input'!$D$14*(1+'Main-Input'!$D$17)^A100*1000000/100/1000,0)</f>
        <v>0</v>
      </c>
      <c r="K100" s="57">
        <f t="shared" si="11"/>
        <v>0</v>
      </c>
      <c r="L100" s="57">
        <f t="shared" si="12"/>
        <v>0</v>
      </c>
      <c r="AD100" s="34"/>
      <c r="BA100" s="33" t="e">
        <f>LOOKUP(InvestPlan!$G$4,FinancialCalc!$C$120:$F$120,FinancialCalc!$C212:$F212)</f>
        <v>#N/A</v>
      </c>
    </row>
    <row r="101" spans="1:53" ht="9.75">
      <c r="A101" s="34">
        <v>93</v>
      </c>
      <c r="B101" s="56">
        <f>IF(('Main-Input'!$D$6+'Main-Input'!$D$7)&gt;=A101,'Main-Input'!$D$4+A101-1,0)</f>
        <v>0</v>
      </c>
      <c r="C101" s="57">
        <f>IF('Main-Input'!$D$6&gt;=A101,A101,0)</f>
        <v>0</v>
      </c>
      <c r="D101" s="57">
        <f>IF('Main-Input'!$D$7&gt;=(A101-'Main-Input'!$D$6),A101+(C101/A101-1)*'Main-Input'!$D$6-(C101/A101)*C101,0)</f>
        <v>0</v>
      </c>
      <c r="E101" s="57">
        <f>IF(AND(D101&gt;0,D101&lt;='Main-Input'!$D$10),'Main-Input'!$D$5*8760*('Main-Input'!$D$8+('Main-Input'!$D$9-'Main-Input'!$D$8)/('Main-Input'!$D$10-1)*(D101-1))/1000,'Main-Input'!$D$5*8760*('Main-Input'!$D$9-('Main-Input'!$D$9-'Main-Input'!$D$11)/('Main-Input'!$D$7-'Main-Input'!$D$10)*(D101-'Main-Input'!$D$10))/1000*D101/(D101+0.0000001))</f>
        <v>0</v>
      </c>
      <c r="F101" s="57">
        <f>(E101*'Main-Input'!$D$16)*(1+'Main-Input'!$D$17)^A101*1000000/100/1000</f>
        <v>0</v>
      </c>
      <c r="G101" s="57">
        <f>F101*'Main-Input'!$D$15</f>
        <v>0</v>
      </c>
      <c r="H101" s="57"/>
      <c r="I101" s="57">
        <f>IF(D101&gt;0,'Main-Input'!$D$5*'Main-Input'!$D$12*'Main-Input'!$D$13,0)</f>
        <v>0</v>
      </c>
      <c r="J101" s="57">
        <f>IF(D101&gt;0,E101*'Main-Input'!$D$14*(1+'Main-Input'!$D$17)^A101*1000000/100/1000,0)</f>
        <v>0</v>
      </c>
      <c r="K101" s="57">
        <f t="shared" si="11"/>
        <v>0</v>
      </c>
      <c r="L101" s="57">
        <f t="shared" si="12"/>
        <v>0</v>
      </c>
      <c r="AD101" s="34"/>
      <c r="BA101" s="33">
        <f>IF(AV101&gt;0,'Main-Input'!$D$5*'Main-Input'!$D$12/'Main-Input'!$D$6,0)</f>
        <v>0</v>
      </c>
    </row>
    <row r="102" spans="1:53" ht="9.75">
      <c r="A102" s="34">
        <v>94</v>
      </c>
      <c r="B102" s="56">
        <f>IF(('Main-Input'!$D$6+'Main-Input'!$D$7)&gt;=A102,'Main-Input'!$D$4+A102-1,0)</f>
        <v>0</v>
      </c>
      <c r="C102" s="57">
        <f>IF('Main-Input'!$D$6&gt;=A102,A102,0)</f>
        <v>0</v>
      </c>
      <c r="D102" s="57">
        <f>IF('Main-Input'!$D$7&gt;=(A102-'Main-Input'!$D$6),A102+(C102/A102-1)*'Main-Input'!$D$6-(C102/A102)*C102,0)</f>
        <v>0</v>
      </c>
      <c r="E102" s="57">
        <f>IF(AND(D102&gt;0,D102&lt;='Main-Input'!$D$10),'Main-Input'!$D$5*8760*('Main-Input'!$D$8+('Main-Input'!$D$9-'Main-Input'!$D$8)/('Main-Input'!$D$10-1)*(D102-1))/1000,'Main-Input'!$D$5*8760*('Main-Input'!$D$9-('Main-Input'!$D$9-'Main-Input'!$D$11)/('Main-Input'!$D$7-'Main-Input'!$D$10)*(D102-'Main-Input'!$D$10))/1000*D102/(D102+0.0000001))</f>
        <v>0</v>
      </c>
      <c r="F102" s="57">
        <f>(E102*'Main-Input'!$D$16)*(1+'Main-Input'!$D$17)^A102*1000000/100/1000</f>
        <v>0</v>
      </c>
      <c r="G102" s="57">
        <f>F102*'Main-Input'!$D$15</f>
        <v>0</v>
      </c>
      <c r="H102" s="57"/>
      <c r="I102" s="57">
        <f>IF(D102&gt;0,'Main-Input'!$D$5*'Main-Input'!$D$12*'Main-Input'!$D$13,0)</f>
        <v>0</v>
      </c>
      <c r="J102" s="57">
        <f>IF(D102&gt;0,E102*'Main-Input'!$D$14*(1+'Main-Input'!$D$17)^A102*1000000/100/1000,0)</f>
        <v>0</v>
      </c>
      <c r="K102" s="57">
        <f t="shared" si="11"/>
        <v>0</v>
      </c>
      <c r="L102" s="57">
        <f t="shared" si="12"/>
        <v>0</v>
      </c>
      <c r="AD102" s="34"/>
      <c r="BA102" s="33">
        <f>IF(AV102&gt;0,'Main-Input'!$D$5*'Main-Input'!$D$12/'Main-Input'!$D$6,0)</f>
        <v>0</v>
      </c>
    </row>
    <row r="103" spans="1:53" ht="9.75">
      <c r="A103" s="34">
        <v>95</v>
      </c>
      <c r="B103" s="56">
        <f>IF(('Main-Input'!$D$6+'Main-Input'!$D$7)&gt;=A103,'Main-Input'!$D$4+A103-1,0)</f>
        <v>0</v>
      </c>
      <c r="C103" s="57">
        <f>IF('Main-Input'!$D$6&gt;=A103,A103,0)</f>
        <v>0</v>
      </c>
      <c r="D103" s="57">
        <f>IF('Main-Input'!$D$7&gt;=(A103-'Main-Input'!$D$6),A103+(C103/A103-1)*'Main-Input'!$D$6-(C103/A103)*C103,0)</f>
        <v>0</v>
      </c>
      <c r="E103" s="57">
        <f>IF(AND(D103&gt;0,D103&lt;='Main-Input'!$D$10),'Main-Input'!$D$5*8760*('Main-Input'!$D$8+('Main-Input'!$D$9-'Main-Input'!$D$8)/('Main-Input'!$D$10-1)*(D103-1))/1000,'Main-Input'!$D$5*8760*('Main-Input'!$D$9-('Main-Input'!$D$9-'Main-Input'!$D$11)/('Main-Input'!$D$7-'Main-Input'!$D$10)*(D103-'Main-Input'!$D$10))/1000*D103/(D103+0.0000001))</f>
        <v>0</v>
      </c>
      <c r="F103" s="57">
        <f>(E103*'Main-Input'!$D$16)*(1+'Main-Input'!$D$17)^A103*1000000/100/1000</f>
        <v>0</v>
      </c>
      <c r="G103" s="57">
        <f>F103*'Main-Input'!$D$15</f>
        <v>0</v>
      </c>
      <c r="H103" s="57"/>
      <c r="I103" s="57">
        <f>IF(D103&gt;0,'Main-Input'!$D$5*'Main-Input'!$D$12*'Main-Input'!$D$13,0)</f>
        <v>0</v>
      </c>
      <c r="J103" s="57">
        <f>IF(D103&gt;0,E103*'Main-Input'!$D$14*(1+'Main-Input'!$D$17)^A103*1000000/100/1000,0)</f>
        <v>0</v>
      </c>
      <c r="K103" s="57">
        <f t="shared" si="11"/>
        <v>0</v>
      </c>
      <c r="L103" s="57">
        <f t="shared" si="12"/>
        <v>0</v>
      </c>
      <c r="AD103" s="34"/>
      <c r="BA103" s="33">
        <f>IF(AV103&gt;0,'Main-Input'!$D$5*'Main-Input'!$D$12/'Main-Input'!$D$6,0)</f>
        <v>0</v>
      </c>
    </row>
    <row r="104" spans="1:53" ht="9.75">
      <c r="A104" s="34">
        <v>96</v>
      </c>
      <c r="B104" s="56">
        <f>IF(('Main-Input'!$D$6+'Main-Input'!$D$7)&gt;=A104,'Main-Input'!$D$4+A104-1,0)</f>
        <v>0</v>
      </c>
      <c r="C104" s="57">
        <f>IF('Main-Input'!$D$6&gt;=A104,A104,0)</f>
        <v>0</v>
      </c>
      <c r="D104" s="57">
        <f>IF('Main-Input'!$D$7&gt;=(A104-'Main-Input'!$D$6),A104+(C104/A104-1)*'Main-Input'!$D$6-(C104/A104)*C104,0)</f>
        <v>0</v>
      </c>
      <c r="E104" s="57">
        <f>IF(AND(D104&gt;0,D104&lt;='Main-Input'!$D$10),'Main-Input'!$D$5*8760*('Main-Input'!$D$8+('Main-Input'!$D$9-'Main-Input'!$D$8)/('Main-Input'!$D$10-1)*(D104-1))/1000,'Main-Input'!$D$5*8760*('Main-Input'!$D$9-('Main-Input'!$D$9-'Main-Input'!$D$11)/('Main-Input'!$D$7-'Main-Input'!$D$10)*(D104-'Main-Input'!$D$10))/1000*D104/(D104+0.0000001))</f>
        <v>0</v>
      </c>
      <c r="F104" s="57">
        <f>(E104*'Main-Input'!$D$16)*(1+'Main-Input'!$D$17)^A104*1000000/100/1000</f>
        <v>0</v>
      </c>
      <c r="G104" s="57">
        <f>F104*'Main-Input'!$D$15</f>
        <v>0</v>
      </c>
      <c r="H104" s="57"/>
      <c r="I104" s="57">
        <f>IF(D104&gt;0,'Main-Input'!$D$5*'Main-Input'!$D$12*'Main-Input'!$D$13,0)</f>
        <v>0</v>
      </c>
      <c r="J104" s="57">
        <f>IF(D104&gt;0,E104*'Main-Input'!$D$14*(1+'Main-Input'!$D$17)^A104*1000000/100/1000,0)</f>
        <v>0</v>
      </c>
      <c r="K104" s="57">
        <f t="shared" si="11"/>
        <v>0</v>
      </c>
      <c r="L104" s="57">
        <f t="shared" si="12"/>
        <v>0</v>
      </c>
      <c r="AD104" s="34"/>
      <c r="BA104" s="33">
        <f>IF(AV104&gt;0,'Main-Input'!$D$5*'Main-Input'!$D$12/'Main-Input'!$D$6,0)</f>
        <v>0</v>
      </c>
    </row>
    <row r="105" spans="1:53" ht="9.75">
      <c r="A105" s="34">
        <v>97</v>
      </c>
      <c r="B105" s="56">
        <f>IF(('Main-Input'!$D$6+'Main-Input'!$D$7)&gt;=A105,'Main-Input'!$D$4+A105-1,0)</f>
        <v>0</v>
      </c>
      <c r="C105" s="57">
        <f>IF('Main-Input'!$D$6&gt;=A105,A105,0)</f>
        <v>0</v>
      </c>
      <c r="D105" s="57">
        <f>IF('Main-Input'!$D$7&gt;=(A105-'Main-Input'!$D$6),A105+(C105/A105-1)*'Main-Input'!$D$6-(C105/A105)*C105,0)</f>
        <v>0</v>
      </c>
      <c r="E105" s="57">
        <f>IF(AND(D105&gt;0,D105&lt;='Main-Input'!$D$10),'Main-Input'!$D$5*8760*('Main-Input'!$D$8+('Main-Input'!$D$9-'Main-Input'!$D$8)/('Main-Input'!$D$10-1)*(D105-1))/1000,'Main-Input'!$D$5*8760*('Main-Input'!$D$9-('Main-Input'!$D$9-'Main-Input'!$D$11)/('Main-Input'!$D$7-'Main-Input'!$D$10)*(D105-'Main-Input'!$D$10))/1000*D105/(D105+0.0000001))</f>
        <v>0</v>
      </c>
      <c r="F105" s="57">
        <f>(E105*'Main-Input'!$D$16)*(1+'Main-Input'!$D$17)^A105*1000000/100/1000</f>
        <v>0</v>
      </c>
      <c r="G105" s="57">
        <f>F105*'Main-Input'!$D$15</f>
        <v>0</v>
      </c>
      <c r="H105" s="57"/>
      <c r="I105" s="57">
        <f>IF(D105&gt;0,'Main-Input'!$D$5*'Main-Input'!$D$12*'Main-Input'!$D$13,0)</f>
        <v>0</v>
      </c>
      <c r="J105" s="57">
        <f>IF(D105&gt;0,E105*'Main-Input'!$D$14*(1+'Main-Input'!$D$17)^A105*1000000/100/1000,0)</f>
        <v>0</v>
      </c>
      <c r="K105" s="57">
        <f t="shared" si="11"/>
        <v>0</v>
      </c>
      <c r="L105" s="57">
        <f t="shared" si="12"/>
        <v>0</v>
      </c>
      <c r="AD105" s="34"/>
      <c r="BA105" s="33">
        <f>IF(AV105&gt;0,'Main-Input'!$D$5*'Main-Input'!$D$12/'Main-Input'!$D$6,0)</f>
        <v>0</v>
      </c>
    </row>
    <row r="106" spans="1:53" ht="9.75">
      <c r="A106" s="34">
        <v>98</v>
      </c>
      <c r="B106" s="56">
        <f>IF(('Main-Input'!$D$6+'Main-Input'!$D$7)&gt;=A106,'Main-Input'!$D$4+A106-1,0)</f>
        <v>0</v>
      </c>
      <c r="C106" s="57">
        <f>IF('Main-Input'!$D$6&gt;=A106,A106,0)</f>
        <v>0</v>
      </c>
      <c r="D106" s="57">
        <f>IF('Main-Input'!$D$7&gt;=(A106-'Main-Input'!$D$6),A106+(C106/A106-1)*'Main-Input'!$D$6-(C106/A106)*C106,0)</f>
        <v>0</v>
      </c>
      <c r="E106" s="57">
        <f>IF(AND(D106&gt;0,D106&lt;='Main-Input'!$D$10),'Main-Input'!$D$5*8760*('Main-Input'!$D$8+('Main-Input'!$D$9-'Main-Input'!$D$8)/('Main-Input'!$D$10-1)*(D106-1))/1000,'Main-Input'!$D$5*8760*('Main-Input'!$D$9-('Main-Input'!$D$9-'Main-Input'!$D$11)/('Main-Input'!$D$7-'Main-Input'!$D$10)*(D106-'Main-Input'!$D$10))/1000*D106/(D106+0.0000001))</f>
        <v>0</v>
      </c>
      <c r="F106" s="57">
        <f>(E106*'Main-Input'!$D$16)*(1+'Main-Input'!$D$17)^A106*1000000/100/1000</f>
        <v>0</v>
      </c>
      <c r="G106" s="57">
        <f>F106*'Main-Input'!$D$15</f>
        <v>0</v>
      </c>
      <c r="H106" s="57"/>
      <c r="I106" s="57">
        <f>IF(D106&gt;0,'Main-Input'!$D$5*'Main-Input'!$D$12*'Main-Input'!$D$13,0)</f>
        <v>0</v>
      </c>
      <c r="J106" s="57">
        <f>IF(D106&gt;0,E106*'Main-Input'!$D$14*(1+'Main-Input'!$D$17)^A106*1000000/100/1000,0)</f>
        <v>0</v>
      </c>
      <c r="K106" s="57">
        <f>H106+I106+J106</f>
        <v>0</v>
      </c>
      <c r="L106" s="57">
        <f>F106+G106-K106</f>
        <v>0</v>
      </c>
      <c r="AD106" s="34"/>
      <c r="BA106" s="33">
        <f>IF(AV106&gt;0,'Main-Input'!$D$5*'Main-Input'!$D$12/'Main-Input'!$D$6,0)</f>
        <v>0</v>
      </c>
    </row>
    <row r="107" spans="1:53" ht="9.75">
      <c r="A107" s="34">
        <v>99</v>
      </c>
      <c r="B107" s="56">
        <f>IF(('Main-Input'!$D$6+'Main-Input'!$D$7)&gt;=A107,'Main-Input'!$D$4+A107-1,0)</f>
        <v>0</v>
      </c>
      <c r="C107" s="57">
        <f>IF('Main-Input'!$D$6&gt;=A107,A107,0)</f>
        <v>0</v>
      </c>
      <c r="D107" s="57">
        <f>IF('Main-Input'!$D$7&gt;=(A107-'Main-Input'!$D$6),A107+(C107/A107-1)*'Main-Input'!$D$6-(C107/A107)*C107,0)</f>
        <v>0</v>
      </c>
      <c r="E107" s="57">
        <f>IF(AND(D107&gt;0,D107&lt;='Main-Input'!$D$10),'Main-Input'!$D$5*8760*('Main-Input'!$D$8+('Main-Input'!$D$9-'Main-Input'!$D$8)/('Main-Input'!$D$10-1)*(D107-1))/1000,'Main-Input'!$D$5*8760*('Main-Input'!$D$9-('Main-Input'!$D$9-'Main-Input'!$D$11)/('Main-Input'!$D$7-'Main-Input'!$D$10)*(D107-'Main-Input'!$D$10))/1000*D107/(D107+0.0000001))</f>
        <v>0</v>
      </c>
      <c r="F107" s="57">
        <f>(E107*'Main-Input'!$D$16)*(1+'Main-Input'!$D$17)^A107*1000000/100/1000</f>
        <v>0</v>
      </c>
      <c r="G107" s="57">
        <f>F107*'Main-Input'!$D$15</f>
        <v>0</v>
      </c>
      <c r="H107" s="57"/>
      <c r="I107" s="57">
        <f>IF(D107&gt;0,'Main-Input'!$D$5*'Main-Input'!$D$12*'Main-Input'!$D$13,0)</f>
        <v>0</v>
      </c>
      <c r="J107" s="57">
        <f>IF(D107&gt;0,E107*'Main-Input'!$D$14*(1+'Main-Input'!$D$17)^A107*1000000/100/1000,0)</f>
        <v>0</v>
      </c>
      <c r="K107" s="57">
        <f>H107+I107+J107</f>
        <v>0</v>
      </c>
      <c r="L107" s="57">
        <f>F107+G107-K107</f>
        <v>0</v>
      </c>
      <c r="AD107" s="34"/>
      <c r="BA107" s="33">
        <f>IF(AV107&gt;0,'Main-Input'!$D$5*'Main-Input'!$D$12/'Main-Input'!$D$6,0)</f>
        <v>0</v>
      </c>
    </row>
    <row r="108" spans="1:53" ht="9.75">
      <c r="A108" s="34">
        <v>100</v>
      </c>
      <c r="B108" s="56">
        <f>IF(('Main-Input'!$D$6+'Main-Input'!$D$7)&gt;=A108,'Main-Input'!$D$4+A108-1,0)</f>
        <v>0</v>
      </c>
      <c r="C108" s="57">
        <f>IF('Main-Input'!$D$6&gt;=A108,A108,0)</f>
        <v>0</v>
      </c>
      <c r="D108" s="57">
        <f>IF('Main-Input'!$D$7&gt;=(A108-'Main-Input'!$D$6),A108+(C108/A108-1)*'Main-Input'!$D$6-(C108/A108)*C108,0)</f>
        <v>0</v>
      </c>
      <c r="E108" s="57">
        <f>IF(AND(D108&gt;0,D108&lt;='Main-Input'!$D$10),'Main-Input'!$D$5*8760*('Main-Input'!$D$8+('Main-Input'!$D$9-'Main-Input'!$D$8)/('Main-Input'!$D$10-1)*(D108-1))/1000,'Main-Input'!$D$5*8760*('Main-Input'!$D$9-('Main-Input'!$D$9-'Main-Input'!$D$11)/('Main-Input'!$D$7-'Main-Input'!$D$10)*(D108-'Main-Input'!$D$10))/1000*D108/(D108+0.0000001))</f>
        <v>0</v>
      </c>
      <c r="F108" s="57">
        <f>(E108*'Main-Input'!$D$16)*(1+'Main-Input'!$D$17)^A108*1000000/100/1000</f>
        <v>0</v>
      </c>
      <c r="G108" s="57">
        <f>F108*'Main-Input'!$D$15</f>
        <v>0</v>
      </c>
      <c r="H108" s="57"/>
      <c r="I108" s="57">
        <f>IF(D108&gt;0,'Main-Input'!$D$5*'Main-Input'!$D$12*'Main-Input'!$D$13,0)</f>
        <v>0</v>
      </c>
      <c r="J108" s="57">
        <f>IF(D108&gt;0,E108*'Main-Input'!$D$14*(1+'Main-Input'!$D$17)^A108*1000000/100/1000,0)</f>
        <v>0</v>
      </c>
      <c r="K108" s="57">
        <f>H108+I108+J108</f>
        <v>0</v>
      </c>
      <c r="L108" s="57">
        <f>F108+G108-K108</f>
        <v>0</v>
      </c>
      <c r="AD108" s="34"/>
      <c r="BA108" s="33">
        <f>IF(AV108&gt;0,'Main-Input'!$D$5*'Main-Input'!$D$12/'Main-Input'!$D$6,0)</f>
        <v>0</v>
      </c>
    </row>
    <row r="109" spans="1:11" ht="9.75">
      <c r="A109" s="34"/>
      <c r="E109" s="33">
        <f>IF(AND(D109&gt;0,D109&lt;='Main-Input'!$D$10),'Main-Input'!$D$5*8760*('Main-Input'!$D$8+('Main-Input'!$D$9-'Main-Input'!$D$8)/('Main-Input'!$D$10-1)*(D109-1))/1000,'Main-Input'!$D$5*8760*('Main-Input'!$D$9-('Main-Input'!$D$9-'Main-Input'!$D$11)/('Main-Input'!$D$7-'Main-Input'!$D$10-1)*(D109-'Main-Input'!$D$10))/1000*D109/(D109+0.0000001))</f>
        <v>0</v>
      </c>
      <c r="I109" s="33">
        <f>IF(D109&gt;0,'Main-Input'!$D$5*'Main-Input'!$D$12*'Main-Input'!$D$13,0)</f>
        <v>0</v>
      </c>
      <c r="J109" s="33">
        <f>IF(D109&gt;0,E109*'Main-Input'!$D$14*(1+'Main-Input'!D107)^A109*1000000/100/1000,0)</f>
        <v>0</v>
      </c>
      <c r="K109" s="33">
        <f>H109+I109+J109</f>
        <v>0</v>
      </c>
    </row>
    <row r="110" spans="1:9" ht="9.75">
      <c r="A110" s="34"/>
      <c r="I110" s="33">
        <f>IF(D110&gt;0,'Main-Input'!$D$5*'Main-Input'!$D$12*'Main-Input'!$D$13,0)</f>
        <v>0</v>
      </c>
    </row>
    <row r="111" spans="1:9" ht="9.75">
      <c r="A111" s="34"/>
      <c r="I111" s="33"/>
    </row>
    <row r="112" spans="1:9" ht="9.75">
      <c r="A112" s="34"/>
      <c r="I112" s="33"/>
    </row>
    <row r="113" spans="1:9" ht="9.75">
      <c r="A113" s="34"/>
      <c r="I113" s="33"/>
    </row>
    <row r="114" spans="1:9" ht="9.75">
      <c r="A114" s="34"/>
      <c r="I114" s="33"/>
    </row>
    <row r="115" spans="1:9" ht="9.75">
      <c r="A115" s="34"/>
      <c r="I115" s="33"/>
    </row>
    <row r="116" spans="1:9" ht="9.75">
      <c r="A116" s="34"/>
      <c r="I116" s="33"/>
    </row>
    <row r="117" spans="1:9" ht="9.75">
      <c r="A117" s="34"/>
      <c r="I117" s="33"/>
    </row>
    <row r="118" spans="1:9" ht="9.75">
      <c r="A118" s="34"/>
      <c r="I118" s="33"/>
    </row>
    <row r="119" spans="1:9" ht="9.75">
      <c r="A119" s="34"/>
      <c r="C119" s="33"/>
      <c r="D119" s="33"/>
      <c r="E119" s="33"/>
      <c r="F119" s="33"/>
      <c r="G119" s="33"/>
      <c r="I119" s="33"/>
    </row>
    <row r="120" spans="1:11" ht="11.25">
      <c r="A120" s="190"/>
      <c r="B120" s="190"/>
      <c r="C120" s="191">
        <f>InvestPlan!$C$5</f>
        <v>1</v>
      </c>
      <c r="D120" s="191">
        <f>InvestPlan!$D$5</f>
        <v>2</v>
      </c>
      <c r="E120" s="191">
        <f>InvestPlan!$E$5</f>
        <v>3</v>
      </c>
      <c r="F120" s="191">
        <f>InvestPlan!$F$5</f>
        <v>4</v>
      </c>
      <c r="G120" s="191"/>
      <c r="H120" s="192"/>
      <c r="I120" s="192"/>
      <c r="J120" s="192"/>
      <c r="K120" s="192"/>
    </row>
    <row r="121" spans="1:11" ht="11.25">
      <c r="A121" s="190">
        <v>1</v>
      </c>
      <c r="B121" s="190"/>
      <c r="C121" s="191">
        <f>IF($C9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121-1),0)</f>
        <v>160000</v>
      </c>
      <c r="D121" s="191">
        <f>IF($C9&gt;0,'Main-Input'!$D$5*'Main-Input'!$D$12/'Main-Input'!$D$6,0)</f>
        <v>120000</v>
      </c>
      <c r="E121" s="191">
        <f>IF($C9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121-1),0)</f>
        <v>80000</v>
      </c>
      <c r="F121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121-('Main-Input'!$D$6+1)/2)*SIGN(('Main-Input'!$D$6+1)/2-$A121))*$C9/($C9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121-INT($A121/(('Main-Input'!$D$6+0.5)/2))-('Main-Input'!$D$6)/2)*SIGN(('Main-Input'!$D$6)/2-$A121))*$C9/($C9+0.000001))</f>
        <v>85714.20000008572</v>
      </c>
      <c r="G121" s="191"/>
      <c r="H121" s="192"/>
      <c r="I121" s="192"/>
      <c r="J121" s="192"/>
      <c r="K121" s="192"/>
    </row>
    <row r="122" spans="1:11" ht="11.25">
      <c r="A122" s="190">
        <f>A121+1</f>
        <v>2</v>
      </c>
      <c r="B122" s="190"/>
      <c r="C122" s="191">
        <f>IF($C10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122-1),0)</f>
        <v>140000</v>
      </c>
      <c r="D122" s="191">
        <f>IF($C10&gt;0,'Main-Input'!$D$5*'Main-Input'!$D$12/'Main-Input'!$D$6,0)</f>
        <v>120000</v>
      </c>
      <c r="E122" s="191">
        <f>IF($C10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122-1),0)</f>
        <v>100000</v>
      </c>
      <c r="F122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122-('Main-Input'!$D$6+1)/2)*SIGN(('Main-Input'!$D$6+1)/2-$A122))*$C10/($C10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122-INT($A122/(('Main-Input'!$D$6+0.5)/2))-('Main-Input'!$D$6)/2)*SIGN(('Main-Input'!$D$6)/2-$A122))*$C10/($C10+0.000001))</f>
        <v>128571.36428574641</v>
      </c>
      <c r="G122" s="191"/>
      <c r="H122" s="192"/>
      <c r="I122" s="192"/>
      <c r="J122" s="192"/>
      <c r="K122" s="192"/>
    </row>
    <row r="123" spans="1:11" ht="11.25">
      <c r="A123" s="190">
        <f aca="true" t="shared" si="13" ref="A123:A138">A122+1</f>
        <v>3</v>
      </c>
      <c r="B123" s="190"/>
      <c r="C123" s="191">
        <f>IF($C11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123-1),0)</f>
        <v>120000</v>
      </c>
      <c r="D123" s="191">
        <f>IF($C11&gt;0,'Main-Input'!$D$5*'Main-Input'!$D$12/'Main-Input'!$D$6,0)</f>
        <v>120000</v>
      </c>
      <c r="E123" s="191">
        <f>IF($C11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123-1),0)</f>
        <v>120000</v>
      </c>
      <c r="F123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123-('Main-Input'!$D$6+1)/2)*SIGN(('Main-Input'!$D$6+1)/2-$A123))*$C11/($C11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123-INT($A123/(('Main-Input'!$D$6+0.5)/2))-('Main-Input'!$D$6)/2)*SIGN(('Main-Input'!$D$6)/2-$A123))*$C11/($C11+0.000001))</f>
        <v>171428.5142857333</v>
      </c>
      <c r="G123" s="191"/>
      <c r="H123" s="192"/>
      <c r="I123" s="192"/>
      <c r="J123" s="192"/>
      <c r="K123" s="192"/>
    </row>
    <row r="124" spans="1:11" ht="11.25">
      <c r="A124" s="190">
        <f t="shared" si="13"/>
        <v>4</v>
      </c>
      <c r="B124" s="190"/>
      <c r="C124" s="191">
        <f>IF($C12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124-1),0)</f>
        <v>100000</v>
      </c>
      <c r="D124" s="191">
        <f>IF($C12&gt;0,'Main-Input'!$D$5*'Main-Input'!$D$12/'Main-Input'!$D$6,0)</f>
        <v>120000</v>
      </c>
      <c r="E124" s="191">
        <f>IF($C12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124-1),0)</f>
        <v>140000</v>
      </c>
      <c r="F124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124-('Main-Input'!$D$6+1)/2)*SIGN(('Main-Input'!$D$6+1)/2-$A124))*$C12/($C12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124-INT($A124/(('Main-Input'!$D$6+0.5)/2))-('Main-Input'!$D$6)/2)*SIGN(('Main-Input'!$D$6)/2-$A124))*$C12/($C12+0.000001))</f>
        <v>128571.39642857945</v>
      </c>
      <c r="G124" s="191"/>
      <c r="H124" s="192"/>
      <c r="I124" s="192"/>
      <c r="J124" s="192"/>
      <c r="K124" s="192"/>
    </row>
    <row r="125" spans="1:11" ht="11.25">
      <c r="A125" s="190">
        <f t="shared" si="13"/>
        <v>5</v>
      </c>
      <c r="B125" s="190"/>
      <c r="C125" s="191">
        <f>IF($C13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125-1),0)</f>
        <v>80000</v>
      </c>
      <c r="D125" s="191">
        <f>IF($C13&gt;0,'Main-Input'!$D$5*'Main-Input'!$D$12/'Main-Input'!$D$6,0)</f>
        <v>120000</v>
      </c>
      <c r="E125" s="191">
        <f>IF($C13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125-1),0)</f>
        <v>160000</v>
      </c>
      <c r="F125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125-('Main-Input'!$D$6+1)/2)*SIGN(('Main-Input'!$D$6+1)/2-$A125))*$C13/($C13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125-INT($A125/(('Main-Input'!$D$6+0.5)/2))-('Main-Input'!$D$6)/2)*SIGN(('Main-Input'!$D$6)/2-$A125))*$C13/($C13+0.000001))</f>
        <v>85714.26857143198</v>
      </c>
      <c r="G125" s="191"/>
      <c r="H125" s="192"/>
      <c r="I125" s="192"/>
      <c r="J125" s="192"/>
      <c r="K125" s="192"/>
    </row>
    <row r="126" spans="1:11" ht="11.25">
      <c r="A126" s="190">
        <f t="shared" si="13"/>
        <v>6</v>
      </c>
      <c r="B126" s="190"/>
      <c r="C126" s="191">
        <f>IF($C14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126-1),0)</f>
        <v>0</v>
      </c>
      <c r="D126" s="191">
        <f>IF($C14&gt;0,'Main-Input'!$D$5*'Main-Input'!$D$12/'Main-Input'!$D$6,0)</f>
        <v>0</v>
      </c>
      <c r="E126" s="191">
        <f>IF($C14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126-1),0)</f>
        <v>0</v>
      </c>
      <c r="F126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126-('Main-Input'!$D$6+1)/2)*SIGN(('Main-Input'!$D$6+1)/2-$A126))*$C14/($C14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126-INT($A126/(('Main-Input'!$D$6+0.5)/2))-('Main-Input'!$D$6)/2)*SIGN(('Main-Input'!$D$6)/2-$A126))*$C14/($C14+0.000001))</f>
        <v>0</v>
      </c>
      <c r="G126" s="191"/>
      <c r="H126" s="192"/>
      <c r="I126" s="192"/>
      <c r="J126" s="192"/>
      <c r="K126" s="192"/>
    </row>
    <row r="127" spans="1:11" ht="11.25">
      <c r="A127" s="190">
        <f t="shared" si="13"/>
        <v>7</v>
      </c>
      <c r="B127" s="190"/>
      <c r="C127" s="191">
        <f>IF($C15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127-1),0)</f>
        <v>0</v>
      </c>
      <c r="D127" s="191">
        <f>IF($C15&gt;0,'Main-Input'!$D$5*'Main-Input'!$D$12/'Main-Input'!$D$6,0)</f>
        <v>0</v>
      </c>
      <c r="E127" s="191">
        <f>IF($C15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127-1),0)</f>
        <v>0</v>
      </c>
      <c r="F127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127-('Main-Input'!$D$6+1)/2)*SIGN(('Main-Input'!$D$6+1)/2-$A127))*$C15/($C15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127-INT($A127/(('Main-Input'!$D$6+0.5)/2))-('Main-Input'!$D$6)/2)*SIGN(('Main-Input'!$D$6)/2-$A127))*$C15/($C15+0.000001))</f>
        <v>0</v>
      </c>
      <c r="G127" s="191"/>
      <c r="H127" s="192"/>
      <c r="I127" s="192"/>
      <c r="J127" s="192"/>
      <c r="K127" s="192"/>
    </row>
    <row r="128" spans="1:11" ht="11.25">
      <c r="A128" s="190">
        <f t="shared" si="13"/>
        <v>8</v>
      </c>
      <c r="B128" s="192"/>
      <c r="C128" s="191">
        <f>IF($C16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128-1),0)</f>
        <v>0</v>
      </c>
      <c r="D128" s="191">
        <f>IF($C16&gt;0,'Main-Input'!$D$5*'Main-Input'!$D$12/'Main-Input'!$D$6,0)</f>
        <v>0</v>
      </c>
      <c r="E128" s="191">
        <f>IF($C16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128-1),0)</f>
        <v>0</v>
      </c>
      <c r="F128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128-('Main-Input'!$D$6+1)/2)*SIGN(('Main-Input'!$D$6+1)/2-$A128))*$C16/($C16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128-INT($A128/(('Main-Input'!$D$6+0.5)/2))-('Main-Input'!$D$6)/2)*SIGN(('Main-Input'!$D$6)/2-$A128))*$C16/($C16+0.000001))</f>
        <v>0</v>
      </c>
      <c r="G128" s="191"/>
      <c r="H128" s="192"/>
      <c r="I128" s="192"/>
      <c r="J128" s="192"/>
      <c r="K128" s="192"/>
    </row>
    <row r="129" spans="1:11" ht="11.25">
      <c r="A129" s="190">
        <f t="shared" si="13"/>
        <v>9</v>
      </c>
      <c r="B129" s="192"/>
      <c r="C129" s="191">
        <f>IF($C17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129-1),0)</f>
        <v>0</v>
      </c>
      <c r="D129" s="191">
        <f>IF($C17&gt;0,'Main-Input'!$D$5*'Main-Input'!$D$12/'Main-Input'!$D$6,0)</f>
        <v>0</v>
      </c>
      <c r="E129" s="191">
        <f>IF($C17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129-1),0)</f>
        <v>0</v>
      </c>
      <c r="F129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129-('Main-Input'!$D$6+1)/2)*SIGN(('Main-Input'!$D$6+1)/2-$A129))*$C17/($C17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129-INT($A129/(('Main-Input'!$D$6+0.5)/2))-('Main-Input'!$D$6)/2)*SIGN(('Main-Input'!$D$6)/2-$A129))*$C17/($C17+0.000001))</f>
        <v>0</v>
      </c>
      <c r="G129" s="191"/>
      <c r="H129" s="192"/>
      <c r="I129" s="192"/>
      <c r="J129" s="192"/>
      <c r="K129" s="192"/>
    </row>
    <row r="130" spans="1:11" ht="11.25">
      <c r="A130" s="190">
        <f t="shared" si="13"/>
        <v>10</v>
      </c>
      <c r="B130" s="192"/>
      <c r="C130" s="191">
        <f>IF($C18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130-1),0)</f>
        <v>0</v>
      </c>
      <c r="D130" s="191">
        <f>IF($C18&gt;0,'Main-Input'!$D$5*'Main-Input'!$D$12/'Main-Input'!$D$6,0)</f>
        <v>0</v>
      </c>
      <c r="E130" s="191">
        <f>IF($C18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130-1),0)</f>
        <v>0</v>
      </c>
      <c r="F130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130-('Main-Input'!$D$6+1)/2)*SIGN(('Main-Input'!$D$6+1)/2-$A130))*$C18/($C18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130-INT($A130/(('Main-Input'!$D$6+0.5)/2))-('Main-Input'!$D$6)/2)*SIGN(('Main-Input'!$D$6)/2-$A130))*$C18/($C18+0.000001))</f>
        <v>0</v>
      </c>
      <c r="G130" s="191"/>
      <c r="H130" s="192"/>
      <c r="I130" s="192"/>
      <c r="J130" s="192"/>
      <c r="K130" s="192"/>
    </row>
    <row r="131" spans="1:11" ht="11.25">
      <c r="A131" s="190">
        <f t="shared" si="13"/>
        <v>11</v>
      </c>
      <c r="B131" s="192"/>
      <c r="C131" s="191">
        <f>IF($C19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131-1),0)</f>
        <v>0</v>
      </c>
      <c r="D131" s="191">
        <f>IF($C19&gt;0,'Main-Input'!$D$5*'Main-Input'!$D$12/'Main-Input'!$D$6,0)</f>
        <v>0</v>
      </c>
      <c r="E131" s="191">
        <f>IF($C19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131-1),0)</f>
        <v>0</v>
      </c>
      <c r="F131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131-('Main-Input'!$D$6+1)/2)*SIGN(('Main-Input'!$D$6+1)/2-$A131))*$C19/($C19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131-INT($A131/(('Main-Input'!$D$6+0.5)/2))-('Main-Input'!$D$6)/2)*SIGN(('Main-Input'!$D$6)/2-$A131))*$C19/($C19+0.000001))</f>
        <v>0</v>
      </c>
      <c r="G131" s="191"/>
      <c r="H131" s="192"/>
      <c r="I131" s="192"/>
      <c r="J131" s="192"/>
      <c r="K131" s="192"/>
    </row>
    <row r="132" spans="1:11" ht="11.25">
      <c r="A132" s="190">
        <f t="shared" si="13"/>
        <v>12</v>
      </c>
      <c r="B132" s="192"/>
      <c r="C132" s="191">
        <f>IF($C20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132-1),0)</f>
        <v>0</v>
      </c>
      <c r="D132" s="191">
        <f>IF($C20&gt;0,'Main-Input'!$D$5*'Main-Input'!$D$12/'Main-Input'!$D$6,0)</f>
        <v>0</v>
      </c>
      <c r="E132" s="191">
        <f>IF($C20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132-1),0)</f>
        <v>0</v>
      </c>
      <c r="F132" s="191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132-('Main-Input'!$D$6+1)/2)*SIGN(('Main-Input'!$D$6+1)/2-$A132))*$C20/($C20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132-INT($A132/(('Main-Input'!$D$6+0.5)/2))-('Main-Input'!$D$6)/2)*SIGN(('Main-Input'!$D$6)/2-$A132))*$C20/($C20+0.000001))</f>
        <v>0</v>
      </c>
      <c r="G132" s="191"/>
      <c r="H132" s="192"/>
      <c r="I132" s="192"/>
      <c r="J132" s="192"/>
      <c r="K132" s="192"/>
    </row>
    <row r="133" spans="1:11" ht="11.25">
      <c r="A133" s="189">
        <f t="shared" si="13"/>
        <v>13</v>
      </c>
      <c r="B133" s="36"/>
      <c r="C133" s="35">
        <f>IF($C21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133-1),0)</f>
        <v>0</v>
      </c>
      <c r="D133" s="35">
        <f>IF($C21&gt;0,'Main-Input'!$D$5*'Main-Input'!$D$12/'Main-Input'!$D$6,0)</f>
        <v>0</v>
      </c>
      <c r="E133" s="35">
        <f>IF($C21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133-1),0)</f>
        <v>0</v>
      </c>
      <c r="F133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133-('Main-Input'!$D$6+1)/2)*SIGN(('Main-Input'!$D$6+1)/2-$A133))*$C21/($C21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133-INT($A133/(('Main-Input'!$D$6+0.5)/2))-('Main-Input'!$D$6)/2)*SIGN(('Main-Input'!$D$6)/2-$A133))*$C21/($C21+0.000001))</f>
        <v>0</v>
      </c>
      <c r="G133" s="35"/>
      <c r="H133" s="36"/>
      <c r="I133" s="33"/>
      <c r="J133" s="36"/>
      <c r="K133" s="36"/>
    </row>
    <row r="134" spans="1:11" ht="11.25">
      <c r="A134" s="189">
        <f t="shared" si="13"/>
        <v>14</v>
      </c>
      <c r="B134" s="36"/>
      <c r="C134" s="35">
        <f>IF($C22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134-1),0)</f>
        <v>0</v>
      </c>
      <c r="D134" s="35">
        <f>IF($C22&gt;0,'Main-Input'!$D$5*'Main-Input'!$D$12/'Main-Input'!$D$6,0)</f>
        <v>0</v>
      </c>
      <c r="E134" s="35">
        <f>IF($C22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134-1),0)</f>
        <v>0</v>
      </c>
      <c r="F134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134-('Main-Input'!$D$6+1)/2)*SIGN(('Main-Input'!$D$6+1)/2-$A134))*$C22/($C22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134-INT($A134/(('Main-Input'!$D$6+0.5)/2))-('Main-Input'!$D$6)/2)*SIGN(('Main-Input'!$D$6)/2-$A134))*$C22/($C22+0.000001))</f>
        <v>0</v>
      </c>
      <c r="G134" s="35"/>
      <c r="H134" s="36"/>
      <c r="I134" s="33"/>
      <c r="J134" s="36"/>
      <c r="K134" s="36"/>
    </row>
    <row r="135" spans="1:11" ht="11.25">
      <c r="A135" s="189">
        <f t="shared" si="13"/>
        <v>15</v>
      </c>
      <c r="B135" s="36"/>
      <c r="C135" s="35">
        <f>IF($C23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135-1),0)</f>
        <v>0</v>
      </c>
      <c r="D135" s="35">
        <f>IF($C23&gt;0,'Main-Input'!$D$5*'Main-Input'!$D$12/'Main-Input'!$D$6,0)</f>
        <v>0</v>
      </c>
      <c r="E135" s="35">
        <f>IF($C23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135-1),0)</f>
        <v>0</v>
      </c>
      <c r="F135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135-('Main-Input'!$D$6+1)/2)*SIGN(('Main-Input'!$D$6+1)/2-$A135))*$C23/($C23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135-INT($A135/(('Main-Input'!$D$6+0.5)/2))-('Main-Input'!$D$6)/2)*SIGN(('Main-Input'!$D$6)/2-$A135))*$C23/($C23+0.000001))</f>
        <v>0</v>
      </c>
      <c r="G135" s="35"/>
      <c r="H135" s="36"/>
      <c r="I135" s="33"/>
      <c r="J135" s="36"/>
      <c r="K135" s="36"/>
    </row>
    <row r="136" spans="1:11" ht="11.25">
      <c r="A136" s="189">
        <f t="shared" si="13"/>
        <v>16</v>
      </c>
      <c r="B136" s="36"/>
      <c r="C136" s="35">
        <f>IF($C24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136-1),0)</f>
        <v>0</v>
      </c>
      <c r="D136" s="35">
        <f>IF($C24&gt;0,'Main-Input'!$D$5*'Main-Input'!$D$12/'Main-Input'!$D$6,0)</f>
        <v>0</v>
      </c>
      <c r="E136" s="35">
        <f>IF($C24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136-1),0)</f>
        <v>0</v>
      </c>
      <c r="F136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136-('Main-Input'!$D$6+1)/2)*SIGN(('Main-Input'!$D$6+1)/2-$A136))*$C24/($C24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136-INT($A136/(('Main-Input'!$D$6+0.5)/2))-('Main-Input'!$D$6)/2)*SIGN(('Main-Input'!$D$6)/2-$A136))*$C24/($C24+0.000001))</f>
        <v>0</v>
      </c>
      <c r="G136" s="35"/>
      <c r="H136" s="36"/>
      <c r="I136" s="33"/>
      <c r="J136" s="36"/>
      <c r="K136" s="36"/>
    </row>
    <row r="137" spans="1:11" ht="11.25">
      <c r="A137" s="189">
        <f t="shared" si="13"/>
        <v>17</v>
      </c>
      <c r="B137" s="36"/>
      <c r="C137" s="35">
        <f>IF($C25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137-1),0)</f>
        <v>0</v>
      </c>
      <c r="D137" s="35">
        <f>IF($C25&gt;0,'Main-Input'!$D$5*'Main-Input'!$D$12/'Main-Input'!$D$6,0)</f>
        <v>0</v>
      </c>
      <c r="E137" s="35">
        <f>IF($C25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137-1),0)</f>
        <v>0</v>
      </c>
      <c r="F137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137-('Main-Input'!$D$6+1)/2)*SIGN(('Main-Input'!$D$6+1)/2-$A137))*$C25/($C25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137-INT($A137/(('Main-Input'!$D$6+0.5)/2))-('Main-Input'!$D$6)/2)*SIGN(('Main-Input'!$D$6)/2-$A137))*$C25/($C25+0.000001))</f>
        <v>0</v>
      </c>
      <c r="G137" s="35"/>
      <c r="H137" s="36"/>
      <c r="I137" s="33"/>
      <c r="J137" s="36"/>
      <c r="K137" s="36"/>
    </row>
    <row r="138" spans="1:11" ht="11.25">
      <c r="A138" s="189">
        <f t="shared" si="13"/>
        <v>18</v>
      </c>
      <c r="B138" s="36"/>
      <c r="C138" s="35">
        <f>IF($C26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138-1),0)</f>
        <v>0</v>
      </c>
      <c r="D138" s="35">
        <f>IF($C26&gt;0,'Main-Input'!$D$5*'Main-Input'!$D$12/'Main-Input'!$D$6,0)</f>
        <v>0</v>
      </c>
      <c r="E138" s="35">
        <f>IF($C26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138-1),0)</f>
        <v>0</v>
      </c>
      <c r="F138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138-('Main-Input'!$D$6+1)/2)*SIGN(('Main-Input'!$D$6+1)/2-$A138))*$C26/($C26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138-INT($A138/(('Main-Input'!$D$6+0.5)/2))-('Main-Input'!$D$6)/2)*SIGN(('Main-Input'!$D$6)/2-$A138))*$C26/($C26+0.000001))</f>
        <v>0</v>
      </c>
      <c r="G138" s="35"/>
      <c r="H138" s="36"/>
      <c r="I138" s="33"/>
      <c r="J138" s="36"/>
      <c r="K138" s="36"/>
    </row>
    <row r="139" spans="1:11" ht="11.25">
      <c r="A139" s="189">
        <f aca="true" t="shared" si="14" ref="A139:A154">A138+1</f>
        <v>19</v>
      </c>
      <c r="B139" s="36"/>
      <c r="C139" s="35">
        <f>IF($C27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139-1),0)</f>
        <v>0</v>
      </c>
      <c r="D139" s="35">
        <f>IF($C27&gt;0,'Main-Input'!$D$5*'Main-Input'!$D$12/'Main-Input'!$D$6,0)</f>
        <v>0</v>
      </c>
      <c r="E139" s="35">
        <f>IF($C27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139-1),0)</f>
        <v>0</v>
      </c>
      <c r="F139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139-('Main-Input'!$D$6+1)/2)*SIGN(('Main-Input'!$D$6+1)/2-$A139))*$C27/($C27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139-INT($A139/(('Main-Input'!$D$6+0.5)/2))-('Main-Input'!$D$6)/2)*SIGN(('Main-Input'!$D$6)/2-$A139))*$C27/($C27+0.000001))</f>
        <v>0</v>
      </c>
      <c r="G139" s="35"/>
      <c r="H139" s="36"/>
      <c r="I139" s="33"/>
      <c r="J139" s="36"/>
      <c r="K139" s="36"/>
    </row>
    <row r="140" spans="1:11" ht="11.25">
      <c r="A140" s="189">
        <f t="shared" si="14"/>
        <v>20</v>
      </c>
      <c r="B140" s="36"/>
      <c r="C140" s="35">
        <f>IF($C28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140-1),0)</f>
        <v>0</v>
      </c>
      <c r="D140" s="35">
        <f>IF($C28&gt;0,'Main-Input'!$D$5*'Main-Input'!$D$12/'Main-Input'!$D$6,0)</f>
        <v>0</v>
      </c>
      <c r="E140" s="35">
        <f>IF($C28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140-1),0)</f>
        <v>0</v>
      </c>
      <c r="F140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140-('Main-Input'!$D$6+1)/2)*SIGN(('Main-Input'!$D$6+1)/2-$A140))*$C28/($C28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140-INT($A140/(('Main-Input'!$D$6+0.5)/2))-('Main-Input'!$D$6)/2)*SIGN(('Main-Input'!$D$6)/2-$A140))*$C28/($C28+0.000001))</f>
        <v>0</v>
      </c>
      <c r="G140" s="35"/>
      <c r="H140" s="36"/>
      <c r="I140" s="33"/>
      <c r="J140" s="36"/>
      <c r="K140" s="36"/>
    </row>
    <row r="141" spans="1:11" ht="11.25">
      <c r="A141" s="189">
        <f t="shared" si="14"/>
        <v>21</v>
      </c>
      <c r="B141" s="36"/>
      <c r="C141" s="35">
        <f>IF($C29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141-1),0)</f>
        <v>0</v>
      </c>
      <c r="D141" s="35">
        <f>IF($C29&gt;0,'Main-Input'!$D$5*'Main-Input'!$D$12/'Main-Input'!$D$6,0)</f>
        <v>0</v>
      </c>
      <c r="E141" s="35">
        <f>IF($C29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141-1),0)</f>
        <v>0</v>
      </c>
      <c r="F141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141-('Main-Input'!$D$6+1)/2)*SIGN(('Main-Input'!$D$6+1)/2-$A141))*$C29/($C29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141-INT($A141/(('Main-Input'!$D$6+0.5)/2))-('Main-Input'!$D$6)/2)*SIGN(('Main-Input'!$D$6)/2-$A141))*$C29/($C29+0.000001))</f>
        <v>0</v>
      </c>
      <c r="G141" s="35"/>
      <c r="H141" s="36"/>
      <c r="I141" s="33"/>
      <c r="J141" s="36"/>
      <c r="K141" s="36"/>
    </row>
    <row r="142" spans="1:11" ht="11.25">
      <c r="A142" s="189">
        <f t="shared" si="14"/>
        <v>22</v>
      </c>
      <c r="B142" s="36"/>
      <c r="C142" s="35">
        <f>IF($C30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142-1),0)</f>
        <v>0</v>
      </c>
      <c r="D142" s="35">
        <f>IF($C30&gt;0,'Main-Input'!$D$5*'Main-Input'!$D$12/'Main-Input'!$D$6,0)</f>
        <v>0</v>
      </c>
      <c r="E142" s="35">
        <f>IF($C30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142-1),0)</f>
        <v>0</v>
      </c>
      <c r="F142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142-('Main-Input'!$D$6+1)/2)*SIGN(('Main-Input'!$D$6+1)/2-$A142))*$C30/($C30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142-INT($A142/(('Main-Input'!$D$6+0.5)/2))-('Main-Input'!$D$6)/2)*SIGN(('Main-Input'!$D$6)/2-$A142))*$C30/($C30+0.000001))</f>
        <v>0</v>
      </c>
      <c r="G142" s="35"/>
      <c r="H142" s="36"/>
      <c r="I142" s="33"/>
      <c r="J142" s="36"/>
      <c r="K142" s="36"/>
    </row>
    <row r="143" spans="1:11" ht="11.25">
      <c r="A143" s="189">
        <f t="shared" si="14"/>
        <v>23</v>
      </c>
      <c r="B143" s="36"/>
      <c r="C143" s="35">
        <f>IF($C31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143-1),0)</f>
        <v>0</v>
      </c>
      <c r="D143" s="35">
        <f>IF($C31&gt;0,'Main-Input'!$D$5*'Main-Input'!$D$12/'Main-Input'!$D$6,0)</f>
        <v>0</v>
      </c>
      <c r="E143" s="35">
        <f>IF($C31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143-1),0)</f>
        <v>0</v>
      </c>
      <c r="F143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143-('Main-Input'!$D$6+1)/2)*SIGN(('Main-Input'!$D$6+1)/2-$A143))*$C31/($C31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143-INT($A143/(('Main-Input'!$D$6+0.5)/2))-('Main-Input'!$D$6)/2)*SIGN(('Main-Input'!$D$6)/2-$A143))*$C31/($C31+0.000001))</f>
        <v>0</v>
      </c>
      <c r="G143" s="35"/>
      <c r="H143" s="36"/>
      <c r="I143" s="33"/>
      <c r="J143" s="36"/>
      <c r="K143" s="36"/>
    </row>
    <row r="144" spans="1:11" ht="11.25">
      <c r="A144" s="189">
        <f t="shared" si="14"/>
        <v>24</v>
      </c>
      <c r="B144" s="36"/>
      <c r="C144" s="35">
        <f>IF($C32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144-1),0)</f>
        <v>0</v>
      </c>
      <c r="D144" s="35">
        <f>IF($C32&gt;0,'Main-Input'!$D$5*'Main-Input'!$D$12/'Main-Input'!$D$6,0)</f>
        <v>0</v>
      </c>
      <c r="E144" s="35">
        <f>IF($C32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144-1),0)</f>
        <v>0</v>
      </c>
      <c r="F144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144-('Main-Input'!$D$6+1)/2)*SIGN(('Main-Input'!$D$6+1)/2-$A144))*$C32/($C32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144-INT($A144/(('Main-Input'!$D$6+0.5)/2))-('Main-Input'!$D$6)/2)*SIGN(('Main-Input'!$D$6)/2-$A144))*$C32/($C32+0.000001))</f>
        <v>0</v>
      </c>
      <c r="G144" s="35"/>
      <c r="H144" s="36"/>
      <c r="I144" s="33"/>
      <c r="J144" s="36"/>
      <c r="K144" s="36"/>
    </row>
    <row r="145" spans="1:11" ht="11.25">
      <c r="A145" s="189">
        <f t="shared" si="14"/>
        <v>25</v>
      </c>
      <c r="B145" s="36"/>
      <c r="C145" s="35">
        <f>IF($C33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145-1),0)</f>
        <v>0</v>
      </c>
      <c r="D145" s="35">
        <f>IF($C33&gt;0,'Main-Input'!$D$5*'Main-Input'!$D$12/'Main-Input'!$D$6,0)</f>
        <v>0</v>
      </c>
      <c r="E145" s="35">
        <f>IF($C33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145-1),0)</f>
        <v>0</v>
      </c>
      <c r="F145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145-('Main-Input'!$D$6+1)/2)*SIGN(('Main-Input'!$D$6+1)/2-$A145))*$C33/($C33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145-INT($A145/(('Main-Input'!$D$6+0.5)/2))-('Main-Input'!$D$6)/2)*SIGN(('Main-Input'!$D$6)/2-$A145))*$C33/($C33+0.000001))</f>
        <v>0</v>
      </c>
      <c r="G145" s="35"/>
      <c r="H145" s="36"/>
      <c r="I145" s="33"/>
      <c r="J145" s="36"/>
      <c r="K145" s="36"/>
    </row>
    <row r="146" spans="1:11" ht="11.25">
      <c r="A146" s="189">
        <f t="shared" si="14"/>
        <v>26</v>
      </c>
      <c r="B146" s="36"/>
      <c r="C146" s="35">
        <f>IF($C34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146-1),0)</f>
        <v>0</v>
      </c>
      <c r="D146" s="35">
        <f>IF($C34&gt;0,'Main-Input'!$D$5*'Main-Input'!$D$12/'Main-Input'!$D$6,0)</f>
        <v>0</v>
      </c>
      <c r="E146" s="35">
        <f>IF($C34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146-1),0)</f>
        <v>0</v>
      </c>
      <c r="F146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146-('Main-Input'!$D$6+1)/2)*SIGN(('Main-Input'!$D$6+1)/2-$A146))*$C34/($C34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146-INT($A146/(('Main-Input'!$D$6+0.5)/2))-('Main-Input'!$D$6)/2)*SIGN(('Main-Input'!$D$6)/2-$A146))*$C34/($C34+0.000001))</f>
        <v>0</v>
      </c>
      <c r="G146" s="35"/>
      <c r="H146" s="36"/>
      <c r="I146" s="33"/>
      <c r="J146" s="36"/>
      <c r="K146" s="36"/>
    </row>
    <row r="147" spans="1:11" ht="11.25">
      <c r="A147" s="189">
        <f t="shared" si="14"/>
        <v>27</v>
      </c>
      <c r="B147" s="36"/>
      <c r="C147" s="35">
        <f>IF($C35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147-1),0)</f>
        <v>0</v>
      </c>
      <c r="D147" s="35">
        <f>IF($C35&gt;0,'Main-Input'!$D$5*'Main-Input'!$D$12/'Main-Input'!$D$6,0)</f>
        <v>0</v>
      </c>
      <c r="E147" s="35">
        <f>IF($C35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147-1),0)</f>
        <v>0</v>
      </c>
      <c r="F147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147-('Main-Input'!$D$6+1)/2)*SIGN(('Main-Input'!$D$6+1)/2-$A147))*$C35/($C35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147-INT($A147/(('Main-Input'!$D$6+0.5)/2))-('Main-Input'!$D$6)/2)*SIGN(('Main-Input'!$D$6)/2-$A147))*$C35/($C35+0.000001))</f>
        <v>0</v>
      </c>
      <c r="G147" s="35"/>
      <c r="H147" s="36"/>
      <c r="I147" s="33"/>
      <c r="J147" s="36"/>
      <c r="K147" s="36"/>
    </row>
    <row r="148" spans="1:11" ht="11.25">
      <c r="A148" s="189">
        <f t="shared" si="14"/>
        <v>28</v>
      </c>
      <c r="B148" s="36"/>
      <c r="C148" s="35">
        <f>IF($C36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148-1),0)</f>
        <v>0</v>
      </c>
      <c r="D148" s="35">
        <f>IF($C36&gt;0,'Main-Input'!$D$5*'Main-Input'!$D$12/'Main-Input'!$D$6,0)</f>
        <v>0</v>
      </c>
      <c r="E148" s="35">
        <f>IF($C36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148-1),0)</f>
        <v>0</v>
      </c>
      <c r="F148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148-('Main-Input'!$D$6+1)/2)*SIGN(('Main-Input'!$D$6+1)/2-$A148))*$C36/($C36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148-INT($A148/(('Main-Input'!$D$6+0.5)/2))-('Main-Input'!$D$6)/2)*SIGN(('Main-Input'!$D$6)/2-$A148))*$C36/($C36+0.000001))</f>
        <v>0</v>
      </c>
      <c r="G148" s="35"/>
      <c r="H148" s="36"/>
      <c r="I148" s="33"/>
      <c r="J148" s="36"/>
      <c r="K148" s="36"/>
    </row>
    <row r="149" spans="1:11" ht="11.25">
      <c r="A149" s="189">
        <f t="shared" si="14"/>
        <v>29</v>
      </c>
      <c r="B149" s="36"/>
      <c r="C149" s="35">
        <f>IF($C37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149-1),0)</f>
        <v>0</v>
      </c>
      <c r="D149" s="35">
        <f>IF($C37&gt;0,'Main-Input'!$D$5*'Main-Input'!$D$12/'Main-Input'!$D$6,0)</f>
        <v>0</v>
      </c>
      <c r="E149" s="35">
        <f>IF($C37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149-1),0)</f>
        <v>0</v>
      </c>
      <c r="F149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149-('Main-Input'!$D$6+1)/2)*SIGN(('Main-Input'!$D$6+1)/2-$A149))*$C37/($C37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149-INT($A149/(('Main-Input'!$D$6+0.5)/2))-('Main-Input'!$D$6)/2)*SIGN(('Main-Input'!$D$6)/2-$A149))*$C37/($C37+0.000001))</f>
        <v>0</v>
      </c>
      <c r="G149" s="35"/>
      <c r="H149" s="36"/>
      <c r="I149" s="33"/>
      <c r="J149" s="36"/>
      <c r="K149" s="36"/>
    </row>
    <row r="150" spans="1:11" ht="11.25">
      <c r="A150" s="189">
        <f t="shared" si="14"/>
        <v>30</v>
      </c>
      <c r="B150" s="36"/>
      <c r="C150" s="35">
        <f>IF($C38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150-1),0)</f>
        <v>0</v>
      </c>
      <c r="D150" s="35">
        <f>IF($C38&gt;0,'Main-Input'!$D$5*'Main-Input'!$D$12/'Main-Input'!$D$6,0)</f>
        <v>0</v>
      </c>
      <c r="E150" s="35">
        <f>IF($C38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150-1),0)</f>
        <v>0</v>
      </c>
      <c r="F150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150-('Main-Input'!$D$6+1)/2)*SIGN(('Main-Input'!$D$6+1)/2-$A150))*$C38/($C38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150-INT($A150/(('Main-Input'!$D$6+0.5)/2))-('Main-Input'!$D$6)/2)*SIGN(('Main-Input'!$D$6)/2-$A150))*$C38/($C38+0.000001))</f>
        <v>0</v>
      </c>
      <c r="G150" s="35"/>
      <c r="H150" s="36"/>
      <c r="I150" s="33"/>
      <c r="J150" s="36"/>
      <c r="K150" s="36"/>
    </row>
    <row r="151" spans="1:11" ht="11.25">
      <c r="A151" s="189">
        <f t="shared" si="14"/>
        <v>31</v>
      </c>
      <c r="B151" s="36"/>
      <c r="C151" s="35">
        <f>IF($C39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151-1),0)</f>
        <v>0</v>
      </c>
      <c r="D151" s="35">
        <f>IF($C39&gt;0,'Main-Input'!$D$5*'Main-Input'!$D$12/'Main-Input'!$D$6,0)</f>
        <v>0</v>
      </c>
      <c r="E151" s="35">
        <f>IF($C39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151-1),0)</f>
        <v>0</v>
      </c>
      <c r="F151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151-('Main-Input'!$D$6+1)/2)*SIGN(('Main-Input'!$D$6+1)/2-$A151))*$C39/($C39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151-INT($A151/(('Main-Input'!$D$6+0.5)/2))-('Main-Input'!$D$6)/2)*SIGN(('Main-Input'!$D$6)/2-$A151))*$C39/($C39+0.000001))</f>
        <v>0</v>
      </c>
      <c r="G151" s="35"/>
      <c r="H151" s="36"/>
      <c r="I151" s="33"/>
      <c r="J151" s="36"/>
      <c r="K151" s="36"/>
    </row>
    <row r="152" spans="1:11" ht="11.25">
      <c r="A152" s="189">
        <f t="shared" si="14"/>
        <v>32</v>
      </c>
      <c r="B152" s="36"/>
      <c r="C152" s="35">
        <f>IF($C40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152-1),0)</f>
        <v>0</v>
      </c>
      <c r="D152" s="35">
        <f>IF($C40&gt;0,'Main-Input'!$D$5*'Main-Input'!$D$12/'Main-Input'!$D$6,0)</f>
        <v>0</v>
      </c>
      <c r="E152" s="35">
        <f>IF($C40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152-1),0)</f>
        <v>0</v>
      </c>
      <c r="F152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152-('Main-Input'!$D$6+1)/2)*SIGN(('Main-Input'!$D$6+1)/2-$A152))*$C40/($C40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152-INT($A152/(('Main-Input'!$D$6+0.5)/2))-('Main-Input'!$D$6)/2)*SIGN(('Main-Input'!$D$6)/2-$A152))*$C40/($C40+0.000001))</f>
        <v>0</v>
      </c>
      <c r="G152" s="35"/>
      <c r="H152" s="36"/>
      <c r="I152" s="33"/>
      <c r="J152" s="36"/>
      <c r="K152" s="36"/>
    </row>
    <row r="153" spans="1:11" ht="11.25">
      <c r="A153" s="189">
        <f t="shared" si="14"/>
        <v>33</v>
      </c>
      <c r="B153" s="36"/>
      <c r="C153" s="35">
        <f>IF($C41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153-1),0)</f>
        <v>0</v>
      </c>
      <c r="D153" s="35">
        <f>IF($C41&gt;0,'Main-Input'!$D$5*'Main-Input'!$D$12/'Main-Input'!$D$6,0)</f>
        <v>0</v>
      </c>
      <c r="E153" s="35">
        <f>IF($C41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153-1),0)</f>
        <v>0</v>
      </c>
      <c r="F153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153-('Main-Input'!$D$6+1)/2)*SIGN(('Main-Input'!$D$6+1)/2-$A153))*$C41/($C41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153-INT($A153/(('Main-Input'!$D$6+0.5)/2))-('Main-Input'!$D$6)/2)*SIGN(('Main-Input'!$D$6)/2-$A153))*$C41/($C41+0.000001))</f>
        <v>0</v>
      </c>
      <c r="G153" s="35"/>
      <c r="H153" s="36"/>
      <c r="I153" s="33"/>
      <c r="J153" s="36"/>
      <c r="K153" s="36"/>
    </row>
    <row r="154" spans="1:11" ht="11.25">
      <c r="A154" s="189">
        <f t="shared" si="14"/>
        <v>34</v>
      </c>
      <c r="B154" s="36"/>
      <c r="C154" s="35">
        <f>IF($C42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154-1),0)</f>
        <v>0</v>
      </c>
      <c r="D154" s="35">
        <f>IF($C42&gt;0,'Main-Input'!$D$5*'Main-Input'!$D$12/'Main-Input'!$D$6,0)</f>
        <v>0</v>
      </c>
      <c r="E154" s="35">
        <f>IF($C42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154-1),0)</f>
        <v>0</v>
      </c>
      <c r="F154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154-('Main-Input'!$D$6+1)/2)*SIGN(('Main-Input'!$D$6+1)/2-$A154))*$C42/($C42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154-INT($A154/(('Main-Input'!$D$6+0.5)/2))-('Main-Input'!$D$6)/2)*SIGN(('Main-Input'!$D$6)/2-$A154))*$C42/($C42+0.000001))</f>
        <v>0</v>
      </c>
      <c r="G154" s="35"/>
      <c r="H154" s="36"/>
      <c r="I154" s="33"/>
      <c r="J154" s="36"/>
      <c r="K154" s="36"/>
    </row>
    <row r="155" spans="1:11" ht="11.25">
      <c r="A155" s="189">
        <f aca="true" t="shared" si="15" ref="A155:A170">A154+1</f>
        <v>35</v>
      </c>
      <c r="B155" s="36"/>
      <c r="C155" s="35">
        <f>IF($C43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155-1),0)</f>
        <v>0</v>
      </c>
      <c r="D155" s="35">
        <f>IF($C43&gt;0,'Main-Input'!$D$5*'Main-Input'!$D$12/'Main-Input'!$D$6,0)</f>
        <v>0</v>
      </c>
      <c r="E155" s="35">
        <f>IF($C43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155-1),0)</f>
        <v>0</v>
      </c>
      <c r="F155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155-('Main-Input'!$D$6+1)/2)*SIGN(('Main-Input'!$D$6+1)/2-$A155))*$C43/($C43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155-INT($A155/(('Main-Input'!$D$6+0.5)/2))-('Main-Input'!$D$6)/2)*SIGN(('Main-Input'!$D$6)/2-$A155))*$C43/($C43+0.000001))</f>
        <v>0</v>
      </c>
      <c r="G155" s="35"/>
      <c r="H155" s="36"/>
      <c r="I155" s="33"/>
      <c r="J155" s="36"/>
      <c r="K155" s="36"/>
    </row>
    <row r="156" spans="1:11" ht="11.25">
      <c r="A156" s="189">
        <f t="shared" si="15"/>
        <v>36</v>
      </c>
      <c r="B156" s="36"/>
      <c r="C156" s="35">
        <f>IF($C44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156-1),0)</f>
        <v>0</v>
      </c>
      <c r="D156" s="35">
        <f>IF($C44&gt;0,'Main-Input'!$D$5*'Main-Input'!$D$12/'Main-Input'!$D$6,0)</f>
        <v>0</v>
      </c>
      <c r="E156" s="35">
        <f>IF($C44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156-1),0)</f>
        <v>0</v>
      </c>
      <c r="F156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156-('Main-Input'!$D$6+1)/2)*SIGN(('Main-Input'!$D$6+1)/2-$A156))*$C44/($C44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156-INT($A156/(('Main-Input'!$D$6+0.5)/2))-('Main-Input'!$D$6)/2)*SIGN(('Main-Input'!$D$6)/2-$A156))*$C44/($C44+0.000001))</f>
        <v>0</v>
      </c>
      <c r="G156" s="35"/>
      <c r="H156" s="36"/>
      <c r="I156" s="33"/>
      <c r="J156" s="36"/>
      <c r="K156" s="36"/>
    </row>
    <row r="157" spans="1:11" ht="11.25">
      <c r="A157" s="189">
        <f t="shared" si="15"/>
        <v>37</v>
      </c>
      <c r="B157" s="36"/>
      <c r="C157" s="35">
        <f>IF($C45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157-1),0)</f>
        <v>0</v>
      </c>
      <c r="D157" s="35">
        <f>IF($C45&gt;0,'Main-Input'!$D$5*'Main-Input'!$D$12/'Main-Input'!$D$6,0)</f>
        <v>0</v>
      </c>
      <c r="E157" s="35">
        <f>IF($C45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157-1),0)</f>
        <v>0</v>
      </c>
      <c r="F157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157-('Main-Input'!$D$6+1)/2)*SIGN(('Main-Input'!$D$6+1)/2-$A157))*$C45/($C45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157-INT($A157/(('Main-Input'!$D$6+0.5)/2))-('Main-Input'!$D$6)/2)*SIGN(('Main-Input'!$D$6)/2-$A157))*$C45/($C45+0.000001))</f>
        <v>0</v>
      </c>
      <c r="G157" s="35"/>
      <c r="H157" s="36"/>
      <c r="I157" s="33"/>
      <c r="J157" s="36"/>
      <c r="K157" s="36"/>
    </row>
    <row r="158" spans="1:11" ht="11.25">
      <c r="A158" s="189">
        <f t="shared" si="15"/>
        <v>38</v>
      </c>
      <c r="B158" s="36"/>
      <c r="C158" s="35">
        <f>IF($C46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158-1),0)</f>
        <v>0</v>
      </c>
      <c r="D158" s="35">
        <f>IF($C46&gt;0,'Main-Input'!$D$5*'Main-Input'!$D$12/'Main-Input'!$D$6,0)</f>
        <v>0</v>
      </c>
      <c r="E158" s="35">
        <f>IF($C46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158-1),0)</f>
        <v>0</v>
      </c>
      <c r="F158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158-('Main-Input'!$D$6+1)/2)*SIGN(('Main-Input'!$D$6+1)/2-$A158))*$C46/($C46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158-INT($A158/(('Main-Input'!$D$6+0.5)/2))-('Main-Input'!$D$6)/2)*SIGN(('Main-Input'!$D$6)/2-$A158))*$C46/($C46+0.000001))</f>
        <v>0</v>
      </c>
      <c r="G158" s="35"/>
      <c r="H158" s="36"/>
      <c r="I158" s="33"/>
      <c r="J158" s="36"/>
      <c r="K158" s="36"/>
    </row>
    <row r="159" spans="1:11" ht="11.25">
      <c r="A159" s="189">
        <f t="shared" si="15"/>
        <v>39</v>
      </c>
      <c r="B159" s="36"/>
      <c r="C159" s="35">
        <f>IF($C47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159-1),0)</f>
        <v>0</v>
      </c>
      <c r="D159" s="35">
        <f>IF($C47&gt;0,'Main-Input'!$D$5*'Main-Input'!$D$12/'Main-Input'!$D$6,0)</f>
        <v>0</v>
      </c>
      <c r="E159" s="35">
        <f>IF($C47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159-1),0)</f>
        <v>0</v>
      </c>
      <c r="F159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159-('Main-Input'!$D$6+1)/2)*SIGN(('Main-Input'!$D$6+1)/2-$A159))*$C47/($C47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159-INT($A159/(('Main-Input'!$D$6+0.5)/2))-('Main-Input'!$D$6)/2)*SIGN(('Main-Input'!$D$6)/2-$A159))*$C47/($C47+0.000001))</f>
        <v>0</v>
      </c>
      <c r="G159" s="35"/>
      <c r="H159" s="36"/>
      <c r="I159" s="33"/>
      <c r="J159" s="36"/>
      <c r="K159" s="36"/>
    </row>
    <row r="160" spans="1:11" ht="11.25">
      <c r="A160" s="189">
        <f t="shared" si="15"/>
        <v>40</v>
      </c>
      <c r="B160" s="36"/>
      <c r="C160" s="35">
        <f>IF($C48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160-1),0)</f>
        <v>0</v>
      </c>
      <c r="D160" s="35">
        <f>IF($C48&gt;0,'Main-Input'!$D$5*'Main-Input'!$D$12/'Main-Input'!$D$6,0)</f>
        <v>0</v>
      </c>
      <c r="E160" s="35">
        <f>IF($C48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160-1),0)</f>
        <v>0</v>
      </c>
      <c r="F160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160-('Main-Input'!$D$6+1)/2)*SIGN(('Main-Input'!$D$6+1)/2-$A160))*$C48/($C48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160-INT($A160/(('Main-Input'!$D$6+0.5)/2))-('Main-Input'!$D$6)/2)*SIGN(('Main-Input'!$D$6)/2-$A160))*$C48/($C48+0.000001))</f>
        <v>0</v>
      </c>
      <c r="G160" s="35"/>
      <c r="H160" s="36"/>
      <c r="I160" s="33"/>
      <c r="J160" s="36"/>
      <c r="K160" s="36"/>
    </row>
    <row r="161" spans="1:11" ht="11.25">
      <c r="A161" s="189">
        <f t="shared" si="15"/>
        <v>41</v>
      </c>
      <c r="B161" s="36"/>
      <c r="C161" s="35">
        <f>IF($C49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161-1),0)</f>
        <v>0</v>
      </c>
      <c r="D161" s="35">
        <f>IF($C49&gt;0,'Main-Input'!$D$5*'Main-Input'!$D$12/'Main-Input'!$D$6,0)</f>
        <v>0</v>
      </c>
      <c r="E161" s="35">
        <f>IF($C49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161-1),0)</f>
        <v>0</v>
      </c>
      <c r="F161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161-('Main-Input'!$D$6+1)/2)*SIGN(('Main-Input'!$D$6+1)/2-$A161))*$C49/($C49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161-INT($A161/(('Main-Input'!$D$6+0.5)/2))-('Main-Input'!$D$6)/2)*SIGN(('Main-Input'!$D$6)/2-$A161))*$C49/($C49+0.000001))</f>
        <v>0</v>
      </c>
      <c r="G161" s="35"/>
      <c r="H161" s="36"/>
      <c r="I161" s="33"/>
      <c r="J161" s="36"/>
      <c r="K161" s="36"/>
    </row>
    <row r="162" spans="1:11" ht="11.25">
      <c r="A162" s="189">
        <f t="shared" si="15"/>
        <v>42</v>
      </c>
      <c r="B162" s="36"/>
      <c r="C162" s="35">
        <f>IF($C50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162-1),0)</f>
        <v>0</v>
      </c>
      <c r="D162" s="35">
        <f>IF($C50&gt;0,'Main-Input'!$D$5*'Main-Input'!$D$12/'Main-Input'!$D$6,0)</f>
        <v>0</v>
      </c>
      <c r="E162" s="35">
        <f>IF($C50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162-1),0)</f>
        <v>0</v>
      </c>
      <c r="F162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162-('Main-Input'!$D$6+1)/2)*SIGN(('Main-Input'!$D$6+1)/2-$A162))*$C50/($C50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162-INT($A162/(('Main-Input'!$D$6+0.5)/2))-('Main-Input'!$D$6)/2)*SIGN(('Main-Input'!$D$6)/2-$A162))*$C50/($C50+0.000001))</f>
        <v>0</v>
      </c>
      <c r="G162" s="35"/>
      <c r="H162" s="36"/>
      <c r="I162" s="33"/>
      <c r="J162" s="36"/>
      <c r="K162" s="36"/>
    </row>
    <row r="163" spans="1:11" ht="11.25">
      <c r="A163" s="189">
        <f t="shared" si="15"/>
        <v>43</v>
      </c>
      <c r="B163" s="36"/>
      <c r="C163" s="35">
        <f>IF($C51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163-1),0)</f>
        <v>0</v>
      </c>
      <c r="D163" s="35">
        <f>IF($C51&gt;0,'Main-Input'!$D$5*'Main-Input'!$D$12/'Main-Input'!$D$6,0)</f>
        <v>0</v>
      </c>
      <c r="E163" s="35">
        <f>IF($C51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163-1),0)</f>
        <v>0</v>
      </c>
      <c r="F163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163-('Main-Input'!$D$6+1)/2)*SIGN(('Main-Input'!$D$6+1)/2-$A163))*$C51/($C51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163-INT($A163/(('Main-Input'!$D$6+0.5)/2))-('Main-Input'!$D$6)/2)*SIGN(('Main-Input'!$D$6)/2-$A163))*$C51/($C51+0.000001))</f>
        <v>0</v>
      </c>
      <c r="G163" s="35"/>
      <c r="H163" s="36"/>
      <c r="I163" s="33"/>
      <c r="J163" s="36"/>
      <c r="K163" s="36"/>
    </row>
    <row r="164" spans="1:11" ht="11.25">
      <c r="A164" s="189">
        <f t="shared" si="15"/>
        <v>44</v>
      </c>
      <c r="B164" s="36"/>
      <c r="C164" s="35">
        <f>IF($C52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164-1),0)</f>
        <v>0</v>
      </c>
      <c r="D164" s="35">
        <f>IF($C52&gt;0,'Main-Input'!$D$5*'Main-Input'!$D$12/'Main-Input'!$D$6,0)</f>
        <v>0</v>
      </c>
      <c r="E164" s="35">
        <f>IF($C52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164-1),0)</f>
        <v>0</v>
      </c>
      <c r="F164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164-('Main-Input'!$D$6+1)/2)*SIGN(('Main-Input'!$D$6+1)/2-$A164))*$C52/($C52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164-INT($A164/(('Main-Input'!$D$6+0.5)/2))-('Main-Input'!$D$6)/2)*SIGN(('Main-Input'!$D$6)/2-$A164))*$C52/($C52+0.000001))</f>
        <v>0</v>
      </c>
      <c r="G164" s="35"/>
      <c r="H164" s="36"/>
      <c r="I164" s="33"/>
      <c r="J164" s="36"/>
      <c r="K164" s="36"/>
    </row>
    <row r="165" spans="1:11" ht="11.25">
      <c r="A165" s="189">
        <f t="shared" si="15"/>
        <v>45</v>
      </c>
      <c r="B165" s="36"/>
      <c r="C165" s="35">
        <f>IF($C53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165-1),0)</f>
        <v>0</v>
      </c>
      <c r="D165" s="35">
        <f>IF($C53&gt;0,'Main-Input'!$D$5*'Main-Input'!$D$12/'Main-Input'!$D$6,0)</f>
        <v>0</v>
      </c>
      <c r="E165" s="35">
        <f>IF($C53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165-1),0)</f>
        <v>0</v>
      </c>
      <c r="F165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165-('Main-Input'!$D$6+1)/2)*SIGN(('Main-Input'!$D$6+1)/2-$A165))*$C53/($C53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165-INT($A165/(('Main-Input'!$D$6+0.5)/2))-('Main-Input'!$D$6)/2)*SIGN(('Main-Input'!$D$6)/2-$A165))*$C53/($C53+0.000001))</f>
        <v>0</v>
      </c>
      <c r="G165" s="35"/>
      <c r="H165" s="36"/>
      <c r="I165" s="33"/>
      <c r="J165" s="36"/>
      <c r="K165" s="36"/>
    </row>
    <row r="166" spans="1:11" ht="11.25">
      <c r="A166" s="189">
        <f t="shared" si="15"/>
        <v>46</v>
      </c>
      <c r="B166" s="36"/>
      <c r="C166" s="35">
        <f>IF($C54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166-1),0)</f>
        <v>0</v>
      </c>
      <c r="D166" s="35">
        <f>IF($C54&gt;0,'Main-Input'!$D$5*'Main-Input'!$D$12/'Main-Input'!$D$6,0)</f>
        <v>0</v>
      </c>
      <c r="E166" s="35">
        <f>IF($C54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166-1),0)</f>
        <v>0</v>
      </c>
      <c r="F166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166-('Main-Input'!$D$6+1)/2)*SIGN(('Main-Input'!$D$6+1)/2-$A166))*$C54/($C54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166-INT($A166/(('Main-Input'!$D$6+0.5)/2))-('Main-Input'!$D$6)/2)*SIGN(('Main-Input'!$D$6)/2-$A166))*$C54/($C54+0.000001))</f>
        <v>0</v>
      </c>
      <c r="G166" s="35"/>
      <c r="H166" s="36"/>
      <c r="I166" s="33"/>
      <c r="J166" s="36"/>
      <c r="K166" s="36"/>
    </row>
    <row r="167" spans="1:11" ht="11.25">
      <c r="A167" s="189">
        <f t="shared" si="15"/>
        <v>47</v>
      </c>
      <c r="B167" s="36"/>
      <c r="C167" s="35">
        <f>IF($C55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167-1),0)</f>
        <v>0</v>
      </c>
      <c r="D167" s="35">
        <f>IF($C55&gt;0,'Main-Input'!$D$5*'Main-Input'!$D$12/'Main-Input'!$D$6,0)</f>
        <v>0</v>
      </c>
      <c r="E167" s="35">
        <f>IF($C55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167-1),0)</f>
        <v>0</v>
      </c>
      <c r="F167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167-('Main-Input'!$D$6+1)/2)*SIGN(('Main-Input'!$D$6+1)/2-$A167))*$C55/($C55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167-INT($A167/(('Main-Input'!$D$6+0.5)/2))-('Main-Input'!$D$6)/2)*SIGN(('Main-Input'!$D$6)/2-$A167))*$C55/($C55+0.000001))</f>
        <v>0</v>
      </c>
      <c r="G167" s="35"/>
      <c r="H167" s="36"/>
      <c r="I167" s="33"/>
      <c r="J167" s="36"/>
      <c r="K167" s="36"/>
    </row>
    <row r="168" spans="1:11" ht="11.25">
      <c r="A168" s="189">
        <f t="shared" si="15"/>
        <v>48</v>
      </c>
      <c r="B168" s="36"/>
      <c r="C168" s="35">
        <f>IF($C56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168-1),0)</f>
        <v>0</v>
      </c>
      <c r="D168" s="35">
        <f>IF($C56&gt;0,'Main-Input'!$D$5*'Main-Input'!$D$12/'Main-Input'!$D$6,0)</f>
        <v>0</v>
      </c>
      <c r="E168" s="35">
        <f>IF($C56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168-1),0)</f>
        <v>0</v>
      </c>
      <c r="F168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168-('Main-Input'!$D$6+1)/2)*SIGN(('Main-Input'!$D$6+1)/2-$A168))*$C56/($C56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168-INT($A168/(('Main-Input'!$D$6+0.5)/2))-('Main-Input'!$D$6)/2)*SIGN(('Main-Input'!$D$6)/2-$A168))*$C56/($C56+0.000001))</f>
        <v>0</v>
      </c>
      <c r="G168" s="35"/>
      <c r="H168" s="36"/>
      <c r="I168" s="33"/>
      <c r="J168" s="36"/>
      <c r="K168" s="36"/>
    </row>
    <row r="169" spans="1:11" ht="11.25">
      <c r="A169" s="189">
        <f t="shared" si="15"/>
        <v>49</v>
      </c>
      <c r="B169" s="36"/>
      <c r="C169" s="35">
        <f>IF($C57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169-1),0)</f>
        <v>0</v>
      </c>
      <c r="D169" s="35">
        <f>IF($C57&gt;0,'Main-Input'!$D$5*'Main-Input'!$D$12/'Main-Input'!$D$6,0)</f>
        <v>0</v>
      </c>
      <c r="E169" s="35">
        <f>IF($C57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169-1),0)</f>
        <v>0</v>
      </c>
      <c r="F169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169-('Main-Input'!$D$6+1)/2)*SIGN(('Main-Input'!$D$6+1)/2-$A169))*$C57/($C57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169-INT($A169/(('Main-Input'!$D$6+0.5)/2))-('Main-Input'!$D$6)/2)*SIGN(('Main-Input'!$D$6)/2-$A169))*$C57/($C57+0.000001))</f>
        <v>0</v>
      </c>
      <c r="G169" s="35"/>
      <c r="H169" s="36"/>
      <c r="I169" s="33"/>
      <c r="J169" s="36"/>
      <c r="K169" s="36"/>
    </row>
    <row r="170" spans="1:11" ht="11.25">
      <c r="A170" s="189">
        <f t="shared" si="15"/>
        <v>50</v>
      </c>
      <c r="B170" s="36"/>
      <c r="C170" s="35">
        <f>IF($C58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170-1),0)</f>
        <v>0</v>
      </c>
      <c r="D170" s="35">
        <f>IF($C58&gt;0,'Main-Input'!$D$5*'Main-Input'!$D$12/'Main-Input'!$D$6,0)</f>
        <v>0</v>
      </c>
      <c r="E170" s="35">
        <f>IF($C58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170-1),0)</f>
        <v>0</v>
      </c>
      <c r="F170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170-('Main-Input'!$D$6+1)/2)*SIGN(('Main-Input'!$D$6+1)/2-$A170))*$C58/($C58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170-INT($A170/(('Main-Input'!$D$6+0.5)/2))-('Main-Input'!$D$6)/2)*SIGN(('Main-Input'!$D$6)/2-$A170))*$C58/($C58+0.000001))</f>
        <v>0</v>
      </c>
      <c r="G170" s="35"/>
      <c r="H170" s="36"/>
      <c r="I170" s="33"/>
      <c r="J170" s="36"/>
      <c r="K170" s="36"/>
    </row>
    <row r="171" spans="1:11" ht="11.25">
      <c r="A171" s="189">
        <f aca="true" t="shared" si="16" ref="A171:A186">A170+1</f>
        <v>51</v>
      </c>
      <c r="B171" s="36"/>
      <c r="C171" s="35">
        <f>IF($C59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171-1),0)</f>
        <v>0</v>
      </c>
      <c r="D171" s="35">
        <f>IF($C59&gt;0,'Main-Input'!$D$5*'Main-Input'!$D$12/'Main-Input'!$D$6,0)</f>
        <v>0</v>
      </c>
      <c r="E171" s="35">
        <f>IF($C59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171-1),0)</f>
        <v>0</v>
      </c>
      <c r="F171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171-('Main-Input'!$D$6+1)/2)*SIGN(('Main-Input'!$D$6+1)/2-$A171))*$C59/($C59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171-INT($A171/(('Main-Input'!$D$6+0.5)/2))-('Main-Input'!$D$6)/2)*SIGN(('Main-Input'!$D$6)/2-$A171))*$C59/($C59+0.000001))</f>
        <v>0</v>
      </c>
      <c r="G171" s="35"/>
      <c r="H171" s="36"/>
      <c r="I171" s="33"/>
      <c r="J171" s="36"/>
      <c r="K171" s="36"/>
    </row>
    <row r="172" spans="1:11" ht="11.25">
      <c r="A172" s="189">
        <f t="shared" si="16"/>
        <v>52</v>
      </c>
      <c r="B172" s="36"/>
      <c r="C172" s="35">
        <f>IF($C60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172-1),0)</f>
        <v>0</v>
      </c>
      <c r="D172" s="35">
        <f>IF($C60&gt;0,'Main-Input'!$D$5*'Main-Input'!$D$12/'Main-Input'!$D$6,0)</f>
        <v>0</v>
      </c>
      <c r="E172" s="35">
        <f>IF($C60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172-1),0)</f>
        <v>0</v>
      </c>
      <c r="F172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172-('Main-Input'!$D$6+1)/2)*SIGN(('Main-Input'!$D$6+1)/2-$A172))*$C60/($C60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172-INT($A172/(('Main-Input'!$D$6+0.5)/2))-('Main-Input'!$D$6)/2)*SIGN(('Main-Input'!$D$6)/2-$A172))*$C60/($C60+0.000001))</f>
        <v>0</v>
      </c>
      <c r="G172" s="35"/>
      <c r="H172" s="36"/>
      <c r="I172" s="33"/>
      <c r="J172" s="36"/>
      <c r="K172" s="36"/>
    </row>
    <row r="173" spans="1:11" ht="11.25">
      <c r="A173" s="189">
        <f t="shared" si="16"/>
        <v>53</v>
      </c>
      <c r="B173" s="36"/>
      <c r="C173" s="35">
        <f>IF($C61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173-1),0)</f>
        <v>0</v>
      </c>
      <c r="D173" s="35">
        <f>IF($C61&gt;0,'Main-Input'!$D$5*'Main-Input'!$D$12/'Main-Input'!$D$6,0)</f>
        <v>0</v>
      </c>
      <c r="E173" s="35">
        <f>IF($C61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173-1),0)</f>
        <v>0</v>
      </c>
      <c r="F173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173-('Main-Input'!$D$6+1)/2)*SIGN(('Main-Input'!$D$6+1)/2-$A173))*$C61/($C61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173-INT($A173/(('Main-Input'!$D$6+0.5)/2))-('Main-Input'!$D$6)/2)*SIGN(('Main-Input'!$D$6)/2-$A173))*$C61/($C61+0.000001))</f>
        <v>0</v>
      </c>
      <c r="G173" s="35"/>
      <c r="H173" s="36"/>
      <c r="I173" s="33"/>
      <c r="J173" s="36"/>
      <c r="K173" s="36"/>
    </row>
    <row r="174" spans="1:11" ht="11.25">
      <c r="A174" s="189">
        <f t="shared" si="16"/>
        <v>54</v>
      </c>
      <c r="B174" s="36"/>
      <c r="C174" s="35">
        <f>IF($C62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174-1),0)</f>
        <v>0</v>
      </c>
      <c r="D174" s="35">
        <f>IF($C62&gt;0,'Main-Input'!$D$5*'Main-Input'!$D$12/'Main-Input'!$D$6,0)</f>
        <v>0</v>
      </c>
      <c r="E174" s="35">
        <f>IF($C62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174-1),0)</f>
        <v>0</v>
      </c>
      <c r="F174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174-('Main-Input'!$D$6+1)/2)*SIGN(('Main-Input'!$D$6+1)/2-$A174))*$C62/($C62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174-INT($A174/(('Main-Input'!$D$6+0.5)/2))-('Main-Input'!$D$6)/2)*SIGN(('Main-Input'!$D$6)/2-$A174))*$C62/($C62+0.000001))</f>
        <v>0</v>
      </c>
      <c r="G174" s="35"/>
      <c r="H174" s="36"/>
      <c r="I174" s="33"/>
      <c r="J174" s="36"/>
      <c r="K174" s="36"/>
    </row>
    <row r="175" spans="1:11" ht="11.25">
      <c r="A175" s="189">
        <f t="shared" si="16"/>
        <v>55</v>
      </c>
      <c r="B175" s="36"/>
      <c r="C175" s="35">
        <f>IF($C63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175-1),0)</f>
        <v>0</v>
      </c>
      <c r="D175" s="35">
        <f>IF($C63&gt;0,'Main-Input'!$D$5*'Main-Input'!$D$12/'Main-Input'!$D$6,0)</f>
        <v>0</v>
      </c>
      <c r="E175" s="35">
        <f>IF($C63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175-1),0)</f>
        <v>0</v>
      </c>
      <c r="F175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175-('Main-Input'!$D$6+1)/2)*SIGN(('Main-Input'!$D$6+1)/2-$A175))*$C63/($C63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175-INT($A175/(('Main-Input'!$D$6+0.5)/2))-('Main-Input'!$D$6)/2)*SIGN(('Main-Input'!$D$6)/2-$A175))*$C63/($C63+0.000001))</f>
        <v>0</v>
      </c>
      <c r="G175" s="35"/>
      <c r="H175" s="36"/>
      <c r="I175" s="33"/>
      <c r="J175" s="36"/>
      <c r="K175" s="36"/>
    </row>
    <row r="176" spans="1:11" ht="11.25">
      <c r="A176" s="189">
        <f t="shared" si="16"/>
        <v>56</v>
      </c>
      <c r="B176" s="36"/>
      <c r="C176" s="35">
        <f>IF($C64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176-1),0)</f>
        <v>0</v>
      </c>
      <c r="D176" s="35">
        <f>IF($C64&gt;0,'Main-Input'!$D$5*'Main-Input'!$D$12/'Main-Input'!$D$6,0)</f>
        <v>0</v>
      </c>
      <c r="E176" s="35">
        <f>IF($C64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176-1),0)</f>
        <v>0</v>
      </c>
      <c r="F176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176-('Main-Input'!$D$6+1)/2)*SIGN(('Main-Input'!$D$6+1)/2-$A176))*$C64/($C64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176-INT($A176/(('Main-Input'!$D$6+0.5)/2))-('Main-Input'!$D$6)/2)*SIGN(('Main-Input'!$D$6)/2-$A176))*$C64/($C64+0.000001))</f>
        <v>0</v>
      </c>
      <c r="G176" s="35"/>
      <c r="H176" s="36"/>
      <c r="I176" s="33"/>
      <c r="J176" s="36"/>
      <c r="K176" s="36"/>
    </row>
    <row r="177" spans="1:11" ht="11.25">
      <c r="A177" s="189">
        <f t="shared" si="16"/>
        <v>57</v>
      </c>
      <c r="B177" s="36"/>
      <c r="C177" s="35">
        <f>IF($C65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177-1),0)</f>
        <v>0</v>
      </c>
      <c r="D177" s="35">
        <f>IF($C65&gt;0,'Main-Input'!$D$5*'Main-Input'!$D$12/'Main-Input'!$D$6,0)</f>
        <v>0</v>
      </c>
      <c r="E177" s="35">
        <f>IF($C65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177-1),0)</f>
        <v>0</v>
      </c>
      <c r="F177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177-('Main-Input'!$D$6+1)/2)*SIGN(('Main-Input'!$D$6+1)/2-$A177))*$C65/($C65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177-INT($A177/(('Main-Input'!$D$6+0.5)/2))-('Main-Input'!$D$6)/2)*SIGN(('Main-Input'!$D$6)/2-$A177))*$C65/($C65+0.000001))</f>
        <v>0</v>
      </c>
      <c r="G177" s="35"/>
      <c r="H177" s="36"/>
      <c r="I177" s="33"/>
      <c r="J177" s="36"/>
      <c r="K177" s="36"/>
    </row>
    <row r="178" spans="1:11" ht="11.25">
      <c r="A178" s="189">
        <f t="shared" si="16"/>
        <v>58</v>
      </c>
      <c r="B178" s="36"/>
      <c r="C178" s="35">
        <f>IF($C66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178-1),0)</f>
        <v>0</v>
      </c>
      <c r="D178" s="35">
        <f>IF($C66&gt;0,'Main-Input'!$D$5*'Main-Input'!$D$12/'Main-Input'!$D$6,0)</f>
        <v>0</v>
      </c>
      <c r="E178" s="35">
        <f>IF($C66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178-1),0)</f>
        <v>0</v>
      </c>
      <c r="F178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178-('Main-Input'!$D$6+1)/2)*SIGN(('Main-Input'!$D$6+1)/2-$A178))*$C66/($C66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178-INT($A178/(('Main-Input'!$D$6+0.5)/2))-('Main-Input'!$D$6)/2)*SIGN(('Main-Input'!$D$6)/2-$A178))*$C66/($C66+0.000001))</f>
        <v>0</v>
      </c>
      <c r="G178" s="35"/>
      <c r="H178" s="36"/>
      <c r="I178" s="33"/>
      <c r="J178" s="36"/>
      <c r="K178" s="36"/>
    </row>
    <row r="179" spans="1:11" ht="11.25">
      <c r="A179" s="189">
        <f t="shared" si="16"/>
        <v>59</v>
      </c>
      <c r="B179" s="36"/>
      <c r="C179" s="35">
        <f>IF($C67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179-1),0)</f>
        <v>0</v>
      </c>
      <c r="D179" s="35">
        <f>IF($C67&gt;0,'Main-Input'!$D$5*'Main-Input'!$D$12/'Main-Input'!$D$6,0)</f>
        <v>0</v>
      </c>
      <c r="E179" s="35">
        <f>IF($C67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179-1),0)</f>
        <v>0</v>
      </c>
      <c r="F179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179-('Main-Input'!$D$6+1)/2)*SIGN(('Main-Input'!$D$6+1)/2-$A179))*$C67/($C67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179-INT($A179/(('Main-Input'!$D$6+0.5)/2))-('Main-Input'!$D$6)/2)*SIGN(('Main-Input'!$D$6)/2-$A179))*$C67/($C67+0.000001))</f>
        <v>0</v>
      </c>
      <c r="G179" s="35"/>
      <c r="H179" s="36"/>
      <c r="I179" s="33"/>
      <c r="J179" s="36"/>
      <c r="K179" s="36"/>
    </row>
    <row r="180" spans="1:11" ht="11.25">
      <c r="A180" s="189">
        <f t="shared" si="16"/>
        <v>60</v>
      </c>
      <c r="B180" s="36"/>
      <c r="C180" s="35">
        <f>IF($C68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180-1),0)</f>
        <v>0</v>
      </c>
      <c r="D180" s="35">
        <f>IF($C68&gt;0,'Main-Input'!$D$5*'Main-Input'!$D$12/'Main-Input'!$D$6,0)</f>
        <v>0</v>
      </c>
      <c r="E180" s="35">
        <f>IF($C68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180-1),0)</f>
        <v>0</v>
      </c>
      <c r="F180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180-('Main-Input'!$D$6+1)/2)*SIGN(('Main-Input'!$D$6+1)/2-$A180))*$C68/($C68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180-INT($A180/(('Main-Input'!$D$6+0.5)/2))-('Main-Input'!$D$6)/2)*SIGN(('Main-Input'!$D$6)/2-$A180))*$C68/($C68+0.000001))</f>
        <v>0</v>
      </c>
      <c r="G180" s="35"/>
      <c r="H180" s="36"/>
      <c r="I180" s="33"/>
      <c r="J180" s="36"/>
      <c r="K180" s="36"/>
    </row>
    <row r="181" spans="1:11" ht="11.25">
      <c r="A181" s="189">
        <f t="shared" si="16"/>
        <v>61</v>
      </c>
      <c r="B181" s="36"/>
      <c r="C181" s="35">
        <f>IF($C69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181-1),0)</f>
        <v>0</v>
      </c>
      <c r="D181" s="35">
        <f>IF($C69&gt;0,'Main-Input'!$D$5*'Main-Input'!$D$12/'Main-Input'!$D$6,0)</f>
        <v>0</v>
      </c>
      <c r="E181" s="35">
        <f>IF($C69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181-1),0)</f>
        <v>0</v>
      </c>
      <c r="F181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181-('Main-Input'!$D$6+1)/2)*SIGN(('Main-Input'!$D$6+1)/2-$A181))*$C69/($C69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181-INT($A181/(('Main-Input'!$D$6+0.5)/2))-('Main-Input'!$D$6)/2)*SIGN(('Main-Input'!$D$6)/2-$A181))*$C69/($C69+0.000001))</f>
        <v>0</v>
      </c>
      <c r="G181" s="35"/>
      <c r="H181" s="36"/>
      <c r="I181" s="33"/>
      <c r="J181" s="36"/>
      <c r="K181" s="36"/>
    </row>
    <row r="182" spans="1:11" ht="11.25">
      <c r="A182" s="189">
        <f t="shared" si="16"/>
        <v>62</v>
      </c>
      <c r="B182" s="36"/>
      <c r="C182" s="35">
        <f>IF($C70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182-1),0)</f>
        <v>0</v>
      </c>
      <c r="D182" s="35">
        <f>IF($C70&gt;0,'Main-Input'!$D$5*'Main-Input'!$D$12/'Main-Input'!$D$6,0)</f>
        <v>0</v>
      </c>
      <c r="E182" s="35">
        <f>IF($C70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182-1),0)</f>
        <v>0</v>
      </c>
      <c r="F182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182-('Main-Input'!$D$6+1)/2)*SIGN(('Main-Input'!$D$6+1)/2-$A182))*$C70/($C70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182-INT($A182/(('Main-Input'!$D$6+0.5)/2))-('Main-Input'!$D$6)/2)*SIGN(('Main-Input'!$D$6)/2-$A182))*$C70/($C70+0.000001))</f>
        <v>0</v>
      </c>
      <c r="G182" s="35"/>
      <c r="H182" s="36"/>
      <c r="I182" s="33"/>
      <c r="J182" s="36"/>
      <c r="K182" s="36"/>
    </row>
    <row r="183" spans="1:11" ht="11.25">
      <c r="A183" s="189">
        <f t="shared" si="16"/>
        <v>63</v>
      </c>
      <c r="B183" s="36"/>
      <c r="C183" s="35">
        <f>IF($C71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183-1),0)</f>
        <v>0</v>
      </c>
      <c r="D183" s="35">
        <f>IF($C71&gt;0,'Main-Input'!$D$5*'Main-Input'!$D$12/'Main-Input'!$D$6,0)</f>
        <v>0</v>
      </c>
      <c r="E183" s="35">
        <f>IF($C71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183-1),0)</f>
        <v>0</v>
      </c>
      <c r="F183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183-('Main-Input'!$D$6+1)/2)*SIGN(('Main-Input'!$D$6+1)/2-$A183))*$C71/($C71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183-INT($A183/(('Main-Input'!$D$6+0.5)/2))-('Main-Input'!$D$6)/2)*SIGN(('Main-Input'!$D$6)/2-$A183))*$C71/($C71+0.000001))</f>
        <v>0</v>
      </c>
      <c r="G183" s="35"/>
      <c r="H183" s="36"/>
      <c r="I183" s="33"/>
      <c r="J183" s="36"/>
      <c r="K183" s="36"/>
    </row>
    <row r="184" spans="1:11" ht="11.25">
      <c r="A184" s="189">
        <f t="shared" si="16"/>
        <v>64</v>
      </c>
      <c r="B184" s="36"/>
      <c r="C184" s="35">
        <f>IF($C72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184-1),0)</f>
        <v>0</v>
      </c>
      <c r="D184" s="35">
        <f>IF($C72&gt;0,'Main-Input'!$D$5*'Main-Input'!$D$12/'Main-Input'!$D$6,0)</f>
        <v>0</v>
      </c>
      <c r="E184" s="35">
        <f>IF($C72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184-1),0)</f>
        <v>0</v>
      </c>
      <c r="F184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184-('Main-Input'!$D$6+1)/2)*SIGN(('Main-Input'!$D$6+1)/2-$A184))*$C72/($C72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184-INT($A184/(('Main-Input'!$D$6+0.5)/2))-('Main-Input'!$D$6)/2)*SIGN(('Main-Input'!$D$6)/2-$A184))*$C72/($C72+0.000001))</f>
        <v>0</v>
      </c>
      <c r="G184" s="35"/>
      <c r="H184" s="36"/>
      <c r="I184" s="33"/>
      <c r="J184" s="36"/>
      <c r="K184" s="36"/>
    </row>
    <row r="185" spans="1:11" ht="11.25">
      <c r="A185" s="189">
        <f t="shared" si="16"/>
        <v>65</v>
      </c>
      <c r="B185" s="36"/>
      <c r="C185" s="35">
        <f>IF($C73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185-1),0)</f>
        <v>0</v>
      </c>
      <c r="D185" s="35">
        <f>IF($C73&gt;0,'Main-Input'!$D$5*'Main-Input'!$D$12/'Main-Input'!$D$6,0)</f>
        <v>0</v>
      </c>
      <c r="E185" s="35">
        <f>IF($C73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185-1),0)</f>
        <v>0</v>
      </c>
      <c r="F185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185-('Main-Input'!$D$6+1)/2)*SIGN(('Main-Input'!$D$6+1)/2-$A185))*$C73/($C73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185-INT($A185/(('Main-Input'!$D$6+0.5)/2))-('Main-Input'!$D$6)/2)*SIGN(('Main-Input'!$D$6)/2-$A185))*$C73/($C73+0.000001))</f>
        <v>0</v>
      </c>
      <c r="G185" s="35"/>
      <c r="H185" s="36"/>
      <c r="I185" s="33"/>
      <c r="J185" s="36"/>
      <c r="K185" s="36"/>
    </row>
    <row r="186" spans="1:11" ht="11.25">
      <c r="A186" s="189">
        <f t="shared" si="16"/>
        <v>66</v>
      </c>
      <c r="B186" s="36"/>
      <c r="C186" s="35">
        <f>IF($C74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186-1),0)</f>
        <v>0</v>
      </c>
      <c r="D186" s="35">
        <f>IF($C74&gt;0,'Main-Input'!$D$5*'Main-Input'!$D$12/'Main-Input'!$D$6,0)</f>
        <v>0</v>
      </c>
      <c r="E186" s="35">
        <f>IF($C74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186-1),0)</f>
        <v>0</v>
      </c>
      <c r="F186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186-('Main-Input'!$D$6+1)/2)*SIGN(('Main-Input'!$D$6+1)/2-$A186))*$C74/($C74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186-INT($A186/(('Main-Input'!$D$6+0.5)/2))-('Main-Input'!$D$6)/2)*SIGN(('Main-Input'!$D$6)/2-$A186))*$C74/($C74+0.000001))</f>
        <v>0</v>
      </c>
      <c r="G186" s="35"/>
      <c r="H186" s="36"/>
      <c r="I186" s="33"/>
      <c r="J186" s="36"/>
      <c r="K186" s="36"/>
    </row>
    <row r="187" spans="1:11" ht="11.25">
      <c r="A187" s="189">
        <f>A186+1</f>
        <v>67</v>
      </c>
      <c r="B187" s="36"/>
      <c r="C187" s="35">
        <f>IF($C75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187-1),0)</f>
        <v>0</v>
      </c>
      <c r="D187" s="35">
        <f>IF($C75&gt;0,'Main-Input'!$D$5*'Main-Input'!$D$12/'Main-Input'!$D$6,0)</f>
        <v>0</v>
      </c>
      <c r="E187" s="35">
        <f>IF($C75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187-1),0)</f>
        <v>0</v>
      </c>
      <c r="F187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187-('Main-Input'!$D$6+1)/2)*SIGN(('Main-Input'!$D$6+1)/2-$A187))*$C75/($C75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187-INT($A187/(('Main-Input'!$D$6+0.5)/2))-('Main-Input'!$D$6)/2)*SIGN(('Main-Input'!$D$6)/2-$A187))*$C75/($C75+0.000001))</f>
        <v>0</v>
      </c>
      <c r="G187" s="35"/>
      <c r="H187" s="36"/>
      <c r="I187" s="33"/>
      <c r="J187" s="36"/>
      <c r="K187" s="36"/>
    </row>
    <row r="188" spans="1:11" ht="11.25">
      <c r="A188" s="189">
        <f>A187+1</f>
        <v>68</v>
      </c>
      <c r="B188" s="36"/>
      <c r="C188" s="35">
        <f>IF($C76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188-1),0)</f>
        <v>0</v>
      </c>
      <c r="D188" s="35">
        <f>IF($C76&gt;0,'Main-Input'!$D$5*'Main-Input'!$D$12/'Main-Input'!$D$6,0)</f>
        <v>0</v>
      </c>
      <c r="E188" s="35">
        <f>IF($C76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188-1),0)</f>
        <v>0</v>
      </c>
      <c r="F188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188-('Main-Input'!$D$6+1)/2)*SIGN(('Main-Input'!$D$6+1)/2-$A188))*$C76/($C76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188-INT($A188/(('Main-Input'!$D$6+0.5)/2))-('Main-Input'!$D$6)/2)*SIGN(('Main-Input'!$D$6)/2-$A188))*$C76/($C76+0.000001))</f>
        <v>0</v>
      </c>
      <c r="G188" s="35"/>
      <c r="H188" s="36"/>
      <c r="I188" s="33"/>
      <c r="J188" s="36"/>
      <c r="K188" s="36"/>
    </row>
    <row r="189" spans="1:11" ht="11.25">
      <c r="A189" s="189">
        <f>A188+1</f>
        <v>69</v>
      </c>
      <c r="B189" s="36"/>
      <c r="C189" s="35">
        <f>IF($C77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189-1),0)</f>
        <v>0</v>
      </c>
      <c r="D189" s="35">
        <f>IF($C77&gt;0,'Main-Input'!$D$5*'Main-Input'!$D$12/'Main-Input'!$D$6,0)</f>
        <v>0</v>
      </c>
      <c r="E189" s="35">
        <f>IF($C77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189-1),0)</f>
        <v>0</v>
      </c>
      <c r="F189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189-('Main-Input'!$D$6+1)/2)*SIGN(('Main-Input'!$D$6+1)/2-$A189))*$C77/($C77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189-INT($A189/(('Main-Input'!$D$6+0.5)/2))-('Main-Input'!$D$6)/2)*SIGN(('Main-Input'!$D$6)/2-$A189))*$C77/($C77+0.000001))</f>
        <v>0</v>
      </c>
      <c r="G189" s="35"/>
      <c r="H189" s="36"/>
      <c r="I189" s="33"/>
      <c r="J189" s="36"/>
      <c r="K189" s="36"/>
    </row>
    <row r="190" spans="1:11" ht="11.25">
      <c r="A190" s="189">
        <f>A189+1</f>
        <v>70</v>
      </c>
      <c r="B190" s="36"/>
      <c r="C190" s="35">
        <f>IF($C78&gt;0,'Main-Input'!$D$5*'Main-Input'!$D$12/(InvestPlan!$C$9+1)/'Main-Input'!$D$6*2*InvestPlan!$C$9-('Main-Input'!$D$5*'Main-Input'!$D$12/(InvestPlan!$C$9+1)/'Main-Input'!$D$6*2*InvestPlan!$C$9-'Main-Input'!$D$5*'Main-Input'!$D$12/(InvestPlan!$C$9+1)/'Main-Input'!$D$6*2)/('Main-Input'!$D$6-1)*($A190-1),0)</f>
        <v>0</v>
      </c>
      <c r="D190" s="35">
        <f>IF($C78&gt;0,'Main-Input'!$D$5*'Main-Input'!$D$12/'Main-Input'!$D$6,0)</f>
        <v>0</v>
      </c>
      <c r="E190" s="35">
        <f>IF($C78&gt;0,'Main-Input'!$D$5*'Main-Input'!$D$12/(InvestPlan!$E$9+1)/'Main-Input'!$D$6*2+('Main-Input'!$D$5*'Main-Input'!$D$12/(InvestPlan!$E$9+1)/'Main-Input'!$D$6*2*InvestPlan!$E$9-'Main-Input'!$D$5*'Main-Input'!$D$12/(InvestPlan!$E$9+1)/'Main-Input'!$D$6*2)/('Main-Input'!$D$6-1)*($A190-1),0)</f>
        <v>0</v>
      </c>
      <c r="F190" s="35">
        <f>IF(MOD('Main-Input'!$D$6,2)=1,('Main-Input'!$D$5*'Main-Input'!$D$12/('Main-Input'!$D$6+(InvestPlan!$F$9-1)*('Main-Input'!$D$6-1)/2)*(InvestPlan!$F$9)+('Main-Input'!$D$5*'Main-Input'!$D$12/('Main-Input'!$D$6+(InvestPlan!$F$9-1)*('Main-Input'!$D$6-1)/2)*InvestPlan!$F$9-'Main-Input'!$D$5*'Main-Input'!$D$12/('Main-Input'!$D$6+(InvestPlan!$F$9-1)*('Main-Input'!$D$6-1)/2))/(('Main-Input'!$D$6-1)/2)*($A190-('Main-Input'!$D$6+1)/2)*SIGN(('Main-Input'!$D$6+1)/2-$A190))*$C78/($C78+0.000001),('Main-Input'!$D$5*'Main-Input'!$D$12/('Main-Input'!$D$6+(InvestPlan!$F$9-1)*('Main-Input'!$D$6-0)/2)*(InvestPlan!$F$9)+('Main-Input'!$D$5*'Main-Input'!$D$12/('Main-Input'!$D$6+(InvestPlan!$F$9-1)*('Main-Input'!$D$6-0)/2)*InvestPlan!$F$9-'Main-Input'!$D$5*'Main-Input'!$D$12/('Main-Input'!$D$6+(InvestPlan!$F$9-1)*('Main-Input'!$D$6-0)/2))/(('Main-Input'!$D$6-2)/2)*($A190-INT($A190/(('Main-Input'!$D$6+0.5)/2))-('Main-Input'!$D$6)/2)*SIGN(('Main-Input'!$D$6)/2-$A190))*$C78/($C78+0.000001))</f>
        <v>0</v>
      </c>
      <c r="G190" s="35"/>
      <c r="H190" s="36"/>
      <c r="I190" s="33"/>
      <c r="J190" s="36"/>
      <c r="K190" s="36"/>
    </row>
    <row r="191" spans="1:11" ht="11.25">
      <c r="A191" s="34"/>
      <c r="B191" s="36"/>
      <c r="C191" s="36"/>
      <c r="D191" s="36"/>
      <c r="E191" s="35"/>
      <c r="F191" s="36"/>
      <c r="G191" s="36"/>
      <c r="H191" s="36"/>
      <c r="I191" s="33"/>
      <c r="J191" s="36"/>
      <c r="K191" s="36"/>
    </row>
    <row r="192" spans="1:11" ht="11.25">
      <c r="A192" s="34"/>
      <c r="B192" s="36"/>
      <c r="C192" s="36"/>
      <c r="D192" s="36"/>
      <c r="E192" s="35"/>
      <c r="F192" s="36"/>
      <c r="G192" s="36"/>
      <c r="H192" s="36"/>
      <c r="I192" s="33"/>
      <c r="J192" s="36"/>
      <c r="K192" s="36"/>
    </row>
    <row r="193" spans="1:11" ht="11.25">
      <c r="A193" s="34"/>
      <c r="B193" s="36"/>
      <c r="C193" s="36"/>
      <c r="D193" s="36"/>
      <c r="E193" s="35"/>
      <c r="F193" s="36"/>
      <c r="G193" s="36"/>
      <c r="H193" s="36"/>
      <c r="I193" s="33"/>
      <c r="J193" s="36"/>
      <c r="K193" s="36"/>
    </row>
    <row r="194" spans="1:11" ht="11.25">
      <c r="A194" s="34"/>
      <c r="B194" s="36"/>
      <c r="C194" s="36"/>
      <c r="D194" s="36"/>
      <c r="E194" s="35"/>
      <c r="F194" s="36"/>
      <c r="G194" s="36"/>
      <c r="H194" s="36"/>
      <c r="I194" s="33"/>
      <c r="J194" s="36"/>
      <c r="K194" s="36"/>
    </row>
    <row r="195" spans="1:11" ht="11.25">
      <c r="A195" s="34"/>
      <c r="B195" s="36"/>
      <c r="C195" s="36"/>
      <c r="D195" s="36"/>
      <c r="E195" s="35"/>
      <c r="F195" s="36"/>
      <c r="G195" s="36"/>
      <c r="H195" s="36"/>
      <c r="I195" s="33"/>
      <c r="J195" s="36"/>
      <c r="K195" s="36"/>
    </row>
    <row r="196" spans="1:11" ht="11.25">
      <c r="A196" s="34"/>
      <c r="B196" s="36"/>
      <c r="C196" s="36"/>
      <c r="D196" s="36"/>
      <c r="E196" s="35"/>
      <c r="F196" s="36"/>
      <c r="G196" s="36"/>
      <c r="H196" s="36"/>
      <c r="I196" s="33"/>
      <c r="J196" s="36"/>
      <c r="K196" s="36"/>
    </row>
    <row r="197" spans="1:11" ht="11.25">
      <c r="A197" s="34"/>
      <c r="B197" s="36"/>
      <c r="C197" s="36"/>
      <c r="D197" s="36"/>
      <c r="E197" s="35"/>
      <c r="F197" s="36"/>
      <c r="G197" s="36"/>
      <c r="H197" s="36"/>
      <c r="I197" s="33"/>
      <c r="J197" s="36"/>
      <c r="K197" s="36"/>
    </row>
    <row r="198" spans="1:11" ht="11.25">
      <c r="A198" s="34"/>
      <c r="B198" s="36"/>
      <c r="C198" s="36"/>
      <c r="D198" s="36"/>
      <c r="E198" s="35"/>
      <c r="F198" s="36"/>
      <c r="G198" s="36"/>
      <c r="H198" s="36"/>
      <c r="I198" s="33"/>
      <c r="J198" s="36"/>
      <c r="K198" s="36"/>
    </row>
    <row r="199" spans="1:11" ht="11.25">
      <c r="A199" s="34"/>
      <c r="B199" s="36"/>
      <c r="C199" s="36"/>
      <c r="D199" s="36"/>
      <c r="E199" s="35"/>
      <c r="F199" s="36"/>
      <c r="G199" s="36"/>
      <c r="H199" s="36"/>
      <c r="I199" s="33"/>
      <c r="J199" s="36"/>
      <c r="K199" s="36"/>
    </row>
    <row r="200" spans="1:11" ht="11.25">
      <c r="A200" s="34"/>
      <c r="B200" s="36"/>
      <c r="C200" s="36"/>
      <c r="D200" s="36"/>
      <c r="E200" s="35"/>
      <c r="F200" s="36"/>
      <c r="G200" s="36"/>
      <c r="H200" s="36"/>
      <c r="I200" s="33"/>
      <c r="J200" s="36"/>
      <c r="K200" s="36"/>
    </row>
    <row r="201" spans="1:11" ht="11.25">
      <c r="A201" s="34"/>
      <c r="B201" s="36"/>
      <c r="C201" s="36"/>
      <c r="D201" s="36"/>
      <c r="E201" s="35"/>
      <c r="F201" s="36"/>
      <c r="G201" s="36"/>
      <c r="H201" s="36"/>
      <c r="I201" s="33"/>
      <c r="J201" s="36"/>
      <c r="K201" s="36"/>
    </row>
    <row r="202" spans="1:11" ht="11.25">
      <c r="A202" s="34"/>
      <c r="B202" s="36"/>
      <c r="C202" s="36"/>
      <c r="D202" s="36"/>
      <c r="E202" s="35"/>
      <c r="F202" s="36"/>
      <c r="G202" s="36"/>
      <c r="H202" s="36"/>
      <c r="I202" s="33"/>
      <c r="J202" s="36"/>
      <c r="K202" s="36"/>
    </row>
    <row r="203" spans="1:11" ht="11.25">
      <c r="A203" s="34"/>
      <c r="B203" s="36"/>
      <c r="C203" s="36"/>
      <c r="D203" s="36"/>
      <c r="E203" s="35"/>
      <c r="F203" s="36"/>
      <c r="G203" s="36"/>
      <c r="H203" s="36"/>
      <c r="I203" s="33"/>
      <c r="J203" s="36"/>
      <c r="K203" s="36"/>
    </row>
    <row r="204" spans="1:9" ht="11.25">
      <c r="A204" s="34"/>
      <c r="E204" s="37"/>
      <c r="I204" s="33"/>
    </row>
    <row r="205" spans="1:9" ht="11.25">
      <c r="A205" s="34"/>
      <c r="E205" s="37"/>
      <c r="I205" s="33"/>
    </row>
    <row r="206" spans="1:9" ht="11.25">
      <c r="A206" s="34"/>
      <c r="E206" s="37"/>
      <c r="I206" s="33"/>
    </row>
    <row r="207" spans="1:9" ht="11.25">
      <c r="A207" s="34"/>
      <c r="E207" s="37"/>
      <c r="I207" s="33"/>
    </row>
    <row r="208" spans="1:9" ht="11.25">
      <c r="A208" s="34"/>
      <c r="E208" s="37"/>
      <c r="I208" s="33"/>
    </row>
    <row r="209" spans="1:9" ht="11.25">
      <c r="A209" s="34"/>
      <c r="E209" s="37"/>
      <c r="I209" s="33"/>
    </row>
    <row r="210" spans="1:9" ht="11.25">
      <c r="A210" s="34"/>
      <c r="E210" s="37"/>
      <c r="I210" s="33"/>
    </row>
    <row r="211" spans="1:9" ht="11.25">
      <c r="A211" s="34"/>
      <c r="E211" s="37"/>
      <c r="I211" s="33"/>
    </row>
    <row r="212" spans="1:9" ht="11.25">
      <c r="A212" s="34"/>
      <c r="E212" s="37"/>
      <c r="I212" s="33"/>
    </row>
    <row r="213" spans="1:9" ht="11.25">
      <c r="A213" s="34"/>
      <c r="E213" s="37"/>
      <c r="I213" s="33"/>
    </row>
    <row r="214" spans="1:9" ht="11.25">
      <c r="A214" s="34"/>
      <c r="E214" s="37"/>
      <c r="I214" s="33"/>
    </row>
    <row r="215" spans="1:9" ht="11.25">
      <c r="A215" s="34"/>
      <c r="E215" s="37"/>
      <c r="I215" s="33"/>
    </row>
    <row r="216" spans="1:9" ht="11.25">
      <c r="A216" s="34"/>
      <c r="E216" s="37"/>
      <c r="I216" s="33"/>
    </row>
    <row r="217" spans="1:9" ht="11.25">
      <c r="A217" s="34"/>
      <c r="E217" s="37"/>
      <c r="I217" s="33"/>
    </row>
    <row r="218" spans="1:9" ht="11.25">
      <c r="A218" s="34"/>
      <c r="E218" s="37"/>
      <c r="I218" s="33"/>
    </row>
    <row r="219" spans="1:9" ht="11.25">
      <c r="A219" s="34"/>
      <c r="E219" s="37"/>
      <c r="I219" s="33"/>
    </row>
    <row r="220" spans="1:9" ht="11.25">
      <c r="A220" s="34"/>
      <c r="E220" s="37"/>
      <c r="I220" s="33"/>
    </row>
    <row r="221" spans="1:9" ht="11.25">
      <c r="A221" s="34"/>
      <c r="E221" s="37"/>
      <c r="I221" s="33"/>
    </row>
    <row r="222" spans="1:9" ht="11.25">
      <c r="A222" s="34"/>
      <c r="E222" s="37"/>
      <c r="I222" s="33"/>
    </row>
    <row r="223" spans="1:9" ht="11.25">
      <c r="A223" s="34"/>
      <c r="E223" s="37"/>
      <c r="I223" s="33"/>
    </row>
    <row r="224" spans="1:9" ht="11.25">
      <c r="A224" s="34"/>
      <c r="E224" s="37"/>
      <c r="I224" s="33"/>
    </row>
    <row r="225" spans="1:9" ht="11.25">
      <c r="A225" s="34"/>
      <c r="E225" s="37"/>
      <c r="I225" s="33"/>
    </row>
    <row r="226" spans="1:9" ht="11.25">
      <c r="A226" s="34"/>
      <c r="E226" s="37"/>
      <c r="I226" s="33"/>
    </row>
    <row r="227" spans="1:9" ht="11.25">
      <c r="A227" s="34"/>
      <c r="E227" s="37"/>
      <c r="I227" s="33"/>
    </row>
    <row r="228" spans="1:9" ht="11.25">
      <c r="A228" s="34"/>
      <c r="E228" s="37"/>
      <c r="I228" s="33"/>
    </row>
    <row r="229" spans="1:9" ht="11.25">
      <c r="A229" s="34"/>
      <c r="E229" s="37"/>
      <c r="I229" s="33"/>
    </row>
    <row r="230" spans="1:9" ht="11.25">
      <c r="A230" s="34"/>
      <c r="E230" s="37"/>
      <c r="I230" s="33"/>
    </row>
    <row r="231" spans="1:9" ht="11.25">
      <c r="A231" s="34"/>
      <c r="E231" s="37"/>
      <c r="I231" s="33"/>
    </row>
    <row r="232" spans="1:9" ht="11.25">
      <c r="A232" s="34"/>
      <c r="E232" s="37"/>
      <c r="I232" s="33"/>
    </row>
    <row r="233" spans="1:9" ht="11.25">
      <c r="A233" s="34"/>
      <c r="E233" s="37"/>
      <c r="I233" s="33"/>
    </row>
    <row r="234" spans="1:9" ht="11.25">
      <c r="A234" s="34"/>
      <c r="E234" s="37"/>
      <c r="I234" s="33"/>
    </row>
    <row r="235" spans="1:9" ht="11.25">
      <c r="A235" s="34"/>
      <c r="E235" s="37"/>
      <c r="I235" s="33"/>
    </row>
    <row r="236" spans="1:9" ht="11.25">
      <c r="A236" s="34"/>
      <c r="E236" s="37"/>
      <c r="I236" s="33"/>
    </row>
    <row r="237" spans="1:9" ht="11.25">
      <c r="A237" s="34"/>
      <c r="E237" s="37"/>
      <c r="I237" s="33"/>
    </row>
    <row r="238" spans="1:9" ht="11.25">
      <c r="A238" s="34"/>
      <c r="E238" s="37"/>
      <c r="I238" s="33"/>
    </row>
    <row r="239" spans="1:9" ht="11.25">
      <c r="A239" s="34"/>
      <c r="E239" s="37"/>
      <c r="I239" s="33"/>
    </row>
    <row r="240" spans="1:9" ht="11.25">
      <c r="A240" s="34"/>
      <c r="E240" s="37"/>
      <c r="I240" s="33"/>
    </row>
    <row r="241" spans="1:9" ht="11.25">
      <c r="A241" s="34"/>
      <c r="E241" s="37"/>
      <c r="I241" s="33"/>
    </row>
    <row r="242" spans="1:9" ht="11.25">
      <c r="A242" s="34"/>
      <c r="E242" s="37"/>
      <c r="I242" s="33"/>
    </row>
    <row r="243" spans="1:9" ht="11.25">
      <c r="A243" s="34"/>
      <c r="E243" s="37"/>
      <c r="I243" s="33"/>
    </row>
    <row r="244" spans="1:9" ht="11.25">
      <c r="A244" s="34"/>
      <c r="E244" s="37"/>
      <c r="I244" s="33"/>
    </row>
    <row r="245" spans="1:9" ht="11.25">
      <c r="A245" s="34"/>
      <c r="E245" s="37"/>
      <c r="I245" s="33"/>
    </row>
    <row r="246" spans="1:9" ht="11.25">
      <c r="A246" s="34"/>
      <c r="E246" s="37"/>
      <c r="I246" s="33"/>
    </row>
    <row r="247" spans="1:9" ht="11.25">
      <c r="A247" s="34"/>
      <c r="E247" s="37"/>
      <c r="I247" s="33"/>
    </row>
    <row r="248" spans="1:9" ht="11.25">
      <c r="A248" s="34"/>
      <c r="E248" s="37"/>
      <c r="I248" s="33"/>
    </row>
    <row r="249" spans="1:9" ht="11.25">
      <c r="A249" s="34"/>
      <c r="E249" s="37"/>
      <c r="I249" s="33"/>
    </row>
    <row r="250" spans="1:9" ht="11.25">
      <c r="A250" s="34"/>
      <c r="E250" s="37"/>
      <c r="I250" s="33"/>
    </row>
    <row r="251" spans="1:9" ht="11.25">
      <c r="A251" s="34"/>
      <c r="E251" s="37"/>
      <c r="I251" s="33"/>
    </row>
    <row r="252" spans="1:9" ht="11.25">
      <c r="A252" s="34"/>
      <c r="E252" s="37"/>
      <c r="I252" s="33"/>
    </row>
    <row r="253" spans="1:9" ht="11.25">
      <c r="A253" s="34"/>
      <c r="E253" s="37"/>
      <c r="I253" s="33"/>
    </row>
    <row r="254" spans="1:9" ht="11.25">
      <c r="A254" s="34"/>
      <c r="E254" s="37"/>
      <c r="I254" s="33"/>
    </row>
    <row r="255" spans="1:9" ht="11.25">
      <c r="A255" s="34"/>
      <c r="E255" s="37"/>
      <c r="I255" s="33"/>
    </row>
    <row r="256" spans="1:9" ht="11.25">
      <c r="A256" s="34"/>
      <c r="E256" s="37"/>
      <c r="I256" s="33"/>
    </row>
    <row r="257" spans="1:9" ht="11.25">
      <c r="A257" s="34"/>
      <c r="E257" s="37"/>
      <c r="I257" s="33"/>
    </row>
    <row r="258" spans="1:9" ht="11.25">
      <c r="A258" s="34"/>
      <c r="E258" s="37"/>
      <c r="I258" s="33"/>
    </row>
    <row r="259" spans="1:9" ht="11.25">
      <c r="A259" s="34"/>
      <c r="E259" s="37"/>
      <c r="I259" s="33"/>
    </row>
    <row r="260" spans="1:9" ht="11.25">
      <c r="A260" s="34"/>
      <c r="E260" s="37"/>
      <c r="I260" s="33"/>
    </row>
    <row r="261" spans="1:9" ht="11.25">
      <c r="A261" s="34"/>
      <c r="E261" s="37"/>
      <c r="I261" s="33"/>
    </row>
    <row r="262" spans="1:9" ht="11.25">
      <c r="A262" s="34"/>
      <c r="E262" s="37"/>
      <c r="I262" s="33"/>
    </row>
    <row r="263" spans="1:9" ht="11.25">
      <c r="A263" s="34"/>
      <c r="E263" s="37"/>
      <c r="I263" s="33"/>
    </row>
    <row r="264" spans="1:9" ht="11.25">
      <c r="A264" s="34"/>
      <c r="E264" s="37"/>
      <c r="I264" s="33"/>
    </row>
    <row r="265" spans="1:9" ht="11.25">
      <c r="A265" s="34"/>
      <c r="E265" s="37"/>
      <c r="I265" s="33"/>
    </row>
    <row r="266" spans="1:9" ht="11.25">
      <c r="A266" s="34"/>
      <c r="E266" s="37"/>
      <c r="I266" s="33"/>
    </row>
    <row r="267" spans="1:9" ht="11.25">
      <c r="A267" s="34"/>
      <c r="E267" s="37"/>
      <c r="I267" s="33"/>
    </row>
    <row r="268" spans="1:9" ht="11.25">
      <c r="A268" s="34"/>
      <c r="E268" s="37"/>
      <c r="I268" s="33"/>
    </row>
    <row r="269" spans="1:9" ht="11.25">
      <c r="A269" s="34"/>
      <c r="E269" s="37"/>
      <c r="I269" s="33"/>
    </row>
    <row r="270" spans="1:9" ht="11.25">
      <c r="A270" s="34"/>
      <c r="E270" s="37"/>
      <c r="I270" s="33"/>
    </row>
    <row r="271" spans="1:9" ht="11.25">
      <c r="A271" s="34"/>
      <c r="E271" s="37"/>
      <c r="I271" s="33"/>
    </row>
    <row r="272" spans="1:9" ht="11.25">
      <c r="A272" s="34"/>
      <c r="E272" s="37"/>
      <c r="I272" s="33"/>
    </row>
    <row r="273" spans="1:9" ht="11.25">
      <c r="A273" s="34"/>
      <c r="E273" s="37"/>
      <c r="I273" s="33"/>
    </row>
    <row r="274" spans="1:9" ht="11.25">
      <c r="A274" s="34"/>
      <c r="E274" s="37"/>
      <c r="I274" s="33"/>
    </row>
    <row r="275" spans="1:9" ht="11.25">
      <c r="A275" s="34"/>
      <c r="E275" s="37"/>
      <c r="I275" s="33"/>
    </row>
    <row r="276" spans="1:9" ht="11.25">
      <c r="A276" s="34"/>
      <c r="E276" s="37"/>
      <c r="I276" s="33"/>
    </row>
    <row r="277" spans="1:9" ht="11.25">
      <c r="A277" s="34"/>
      <c r="E277" s="37"/>
      <c r="I277" s="33"/>
    </row>
    <row r="278" spans="1:9" ht="11.25">
      <c r="A278" s="34"/>
      <c r="E278" s="37"/>
      <c r="I278" s="33"/>
    </row>
    <row r="279" spans="1:9" ht="11.25">
      <c r="A279" s="34"/>
      <c r="E279" s="37"/>
      <c r="I279" s="33"/>
    </row>
    <row r="280" spans="1:9" ht="11.25">
      <c r="A280" s="34"/>
      <c r="E280" s="37"/>
      <c r="I280" s="33"/>
    </row>
    <row r="281" spans="1:9" ht="11.25">
      <c r="A281" s="34"/>
      <c r="E281" s="37"/>
      <c r="I281" s="33"/>
    </row>
    <row r="282" spans="1:9" ht="11.25">
      <c r="A282" s="34"/>
      <c r="E282" s="37"/>
      <c r="I282" s="33"/>
    </row>
    <row r="283" spans="1:9" ht="11.25">
      <c r="A283" s="34"/>
      <c r="E283" s="37"/>
      <c r="I283" s="33"/>
    </row>
    <row r="284" spans="1:9" ht="11.25">
      <c r="A284" s="34"/>
      <c r="E284" s="37"/>
      <c r="I284" s="33"/>
    </row>
    <row r="285" spans="1:9" ht="11.25">
      <c r="A285" s="34"/>
      <c r="E285" s="37"/>
      <c r="I285" s="33"/>
    </row>
    <row r="286" spans="1:9" ht="11.25">
      <c r="A286" s="34"/>
      <c r="E286" s="37"/>
      <c r="I286" s="33"/>
    </row>
    <row r="287" spans="1:9" ht="11.25">
      <c r="A287" s="34"/>
      <c r="E287" s="37"/>
      <c r="I287" s="33"/>
    </row>
    <row r="288" spans="1:9" ht="11.25">
      <c r="A288" s="34"/>
      <c r="E288" s="37"/>
      <c r="I288" s="33"/>
    </row>
    <row r="289" spans="1:9" ht="11.25">
      <c r="A289" s="34"/>
      <c r="E289" s="37"/>
      <c r="I289" s="33"/>
    </row>
    <row r="290" spans="1:9" ht="11.25">
      <c r="A290" s="34"/>
      <c r="E290" s="37"/>
      <c r="I290" s="33"/>
    </row>
    <row r="291" spans="1:9" ht="11.25">
      <c r="A291" s="34"/>
      <c r="E291" s="37"/>
      <c r="I291" s="33"/>
    </row>
    <row r="292" spans="1:9" ht="11.25">
      <c r="A292" s="34"/>
      <c r="E292" s="37"/>
      <c r="I292" s="33"/>
    </row>
    <row r="293" spans="1:9" ht="11.25">
      <c r="A293" s="34"/>
      <c r="E293" s="37"/>
      <c r="I293" s="33"/>
    </row>
    <row r="294" spans="1:9" ht="11.25">
      <c r="A294" s="34"/>
      <c r="E294" s="37"/>
      <c r="I294" s="33"/>
    </row>
    <row r="295" spans="1:9" ht="11.25">
      <c r="A295" s="34"/>
      <c r="E295" s="37"/>
      <c r="I295" s="33"/>
    </row>
    <row r="296" spans="1:9" ht="11.25">
      <c r="A296" s="34"/>
      <c r="E296" s="37"/>
      <c r="I296" s="33"/>
    </row>
    <row r="297" spans="1:9" ht="11.25">
      <c r="A297" s="34"/>
      <c r="E297" s="37"/>
      <c r="I297" s="33"/>
    </row>
    <row r="298" spans="1:9" ht="11.25">
      <c r="A298" s="34"/>
      <c r="E298" s="37"/>
      <c r="I298" s="33"/>
    </row>
    <row r="299" spans="1:9" ht="11.25">
      <c r="A299" s="34"/>
      <c r="E299" s="37"/>
      <c r="I299" s="33"/>
    </row>
    <row r="300" spans="1:9" ht="11.25">
      <c r="A300" s="34"/>
      <c r="E300" s="37"/>
      <c r="I300" s="33"/>
    </row>
    <row r="301" spans="1:9" ht="11.25">
      <c r="A301" s="34"/>
      <c r="E301" s="37"/>
      <c r="I301" s="33"/>
    </row>
    <row r="302" spans="1:9" ht="11.25">
      <c r="A302" s="34"/>
      <c r="E302" s="37"/>
      <c r="I302" s="33"/>
    </row>
    <row r="303" spans="1:9" ht="11.25">
      <c r="A303" s="34"/>
      <c r="E303" s="37"/>
      <c r="I303" s="33"/>
    </row>
    <row r="304" spans="1:9" ht="11.25">
      <c r="A304" s="34"/>
      <c r="E304" s="37"/>
      <c r="I304" s="33"/>
    </row>
    <row r="305" spans="1:9" ht="11.25">
      <c r="A305" s="34"/>
      <c r="E305" s="37"/>
      <c r="I305" s="33"/>
    </row>
    <row r="306" spans="1:9" ht="11.25">
      <c r="A306" s="34"/>
      <c r="E306" s="37"/>
      <c r="I306" s="33"/>
    </row>
    <row r="307" spans="1:9" ht="11.25">
      <c r="A307" s="34"/>
      <c r="E307" s="37"/>
      <c r="I307" s="33"/>
    </row>
    <row r="308" spans="1:9" ht="11.25">
      <c r="A308" s="34"/>
      <c r="E308" s="37"/>
      <c r="I308" s="33"/>
    </row>
    <row r="309" spans="1:9" ht="11.25">
      <c r="A309" s="34"/>
      <c r="E309" s="37"/>
      <c r="I309" s="33"/>
    </row>
    <row r="310" spans="1:9" ht="11.25">
      <c r="A310" s="34"/>
      <c r="E310" s="37"/>
      <c r="I310" s="33"/>
    </row>
    <row r="311" spans="1:9" ht="11.25">
      <c r="A311" s="34"/>
      <c r="E311" s="37"/>
      <c r="I311" s="33"/>
    </row>
    <row r="312" spans="1:9" ht="11.25">
      <c r="A312" s="34"/>
      <c r="E312" s="37"/>
      <c r="I312" s="33"/>
    </row>
    <row r="313" spans="1:9" ht="11.25">
      <c r="A313" s="34"/>
      <c r="E313" s="37"/>
      <c r="I313" s="33"/>
    </row>
    <row r="314" spans="1:9" ht="11.25">
      <c r="A314" s="34"/>
      <c r="E314" s="37"/>
      <c r="I314" s="33"/>
    </row>
    <row r="315" spans="1:9" ht="11.25">
      <c r="A315" s="34"/>
      <c r="E315" s="37"/>
      <c r="I315" s="33"/>
    </row>
    <row r="316" spans="1:9" ht="11.25">
      <c r="A316" s="34"/>
      <c r="E316" s="37"/>
      <c r="I316" s="33"/>
    </row>
    <row r="317" spans="1:9" ht="11.25">
      <c r="A317" s="34"/>
      <c r="E317" s="37"/>
      <c r="I317" s="33"/>
    </row>
    <row r="318" spans="1:9" ht="11.25">
      <c r="A318" s="34"/>
      <c r="E318" s="37"/>
      <c r="I318" s="33"/>
    </row>
    <row r="319" spans="1:9" ht="11.25">
      <c r="A319" s="34"/>
      <c r="E319" s="37"/>
      <c r="I319" s="33"/>
    </row>
    <row r="320" spans="1:9" ht="11.25">
      <c r="A320" s="34"/>
      <c r="E320" s="37"/>
      <c r="I320" s="33"/>
    </row>
    <row r="321" spans="1:9" ht="11.25">
      <c r="A321" s="34"/>
      <c r="E321" s="37"/>
      <c r="I321" s="33"/>
    </row>
    <row r="322" spans="1:9" ht="11.25">
      <c r="A322" s="34"/>
      <c r="E322" s="37"/>
      <c r="I322" s="33"/>
    </row>
    <row r="323" spans="1:9" ht="11.25">
      <c r="A323" s="34"/>
      <c r="E323" s="37"/>
      <c r="I323" s="33"/>
    </row>
    <row r="324" spans="1:9" ht="11.25">
      <c r="A324" s="34"/>
      <c r="E324" s="37"/>
      <c r="I324" s="33"/>
    </row>
    <row r="325" spans="1:9" ht="11.25">
      <c r="A325" s="34"/>
      <c r="E325" s="37"/>
      <c r="I325" s="33"/>
    </row>
    <row r="326" spans="1:9" ht="11.25">
      <c r="A326" s="34"/>
      <c r="E326" s="37"/>
      <c r="I326" s="33"/>
    </row>
    <row r="327" spans="1:9" ht="11.25">
      <c r="A327" s="34"/>
      <c r="E327" s="37"/>
      <c r="I327" s="33"/>
    </row>
    <row r="328" spans="1:9" ht="11.25">
      <c r="A328" s="34"/>
      <c r="E328" s="37"/>
      <c r="I328" s="33"/>
    </row>
    <row r="329" spans="1:9" ht="11.25">
      <c r="A329" s="34"/>
      <c r="E329" s="37"/>
      <c r="I329" s="33"/>
    </row>
    <row r="330" spans="1:9" ht="11.25">
      <c r="A330" s="34"/>
      <c r="E330" s="37"/>
      <c r="I330" s="33"/>
    </row>
    <row r="331" spans="1:9" ht="11.25">
      <c r="A331" s="34"/>
      <c r="E331" s="37"/>
      <c r="I331" s="33"/>
    </row>
    <row r="332" spans="1:9" ht="11.25">
      <c r="A332" s="34"/>
      <c r="E332" s="37"/>
      <c r="I332" s="33"/>
    </row>
    <row r="333" spans="1:9" ht="11.25">
      <c r="A333" s="34"/>
      <c r="E333" s="37"/>
      <c r="I333" s="33"/>
    </row>
    <row r="334" spans="1:9" ht="11.25">
      <c r="A334" s="34"/>
      <c r="E334" s="37"/>
      <c r="I334" s="33"/>
    </row>
    <row r="335" spans="1:9" ht="11.25">
      <c r="A335" s="34"/>
      <c r="E335" s="37"/>
      <c r="I335" s="33"/>
    </row>
    <row r="336" spans="1:9" ht="11.25">
      <c r="A336" s="34"/>
      <c r="E336" s="37"/>
      <c r="I336" s="33"/>
    </row>
    <row r="337" spans="1:9" ht="11.25">
      <c r="A337" s="34"/>
      <c r="E337" s="37"/>
      <c r="I337" s="33"/>
    </row>
    <row r="338" spans="1:9" ht="11.25">
      <c r="A338" s="34"/>
      <c r="E338" s="37"/>
      <c r="I338" s="33"/>
    </row>
    <row r="339" spans="1:9" ht="11.25">
      <c r="A339" s="34"/>
      <c r="E339" s="37"/>
      <c r="I339" s="33"/>
    </row>
    <row r="340" spans="1:9" ht="11.25">
      <c r="A340" s="34"/>
      <c r="E340" s="37"/>
      <c r="I340" s="33"/>
    </row>
    <row r="341" spans="1:9" ht="11.25">
      <c r="A341" s="34"/>
      <c r="E341" s="37"/>
      <c r="I341" s="33"/>
    </row>
    <row r="342" spans="1:9" ht="11.25">
      <c r="A342" s="34"/>
      <c r="E342" s="37"/>
      <c r="I342" s="33"/>
    </row>
    <row r="343" spans="1:9" ht="11.25">
      <c r="A343" s="34"/>
      <c r="E343" s="37"/>
      <c r="I343" s="33"/>
    </row>
    <row r="344" spans="1:9" ht="11.25">
      <c r="A344" s="34"/>
      <c r="E344" s="37"/>
      <c r="I344" s="33"/>
    </row>
    <row r="345" spans="1:9" ht="11.25">
      <c r="A345" s="34"/>
      <c r="E345" s="37"/>
      <c r="I345" s="33"/>
    </row>
    <row r="346" spans="1:9" ht="11.25">
      <c r="A346" s="34"/>
      <c r="E346" s="37"/>
      <c r="I346" s="33"/>
    </row>
    <row r="347" spans="1:9" ht="11.25">
      <c r="A347" s="34"/>
      <c r="E347" s="37"/>
      <c r="I347" s="33"/>
    </row>
    <row r="348" spans="1:9" ht="11.25">
      <c r="A348" s="34"/>
      <c r="E348" s="37"/>
      <c r="I348" s="33"/>
    </row>
    <row r="349" spans="1:9" ht="11.25">
      <c r="A349" s="34"/>
      <c r="E349" s="37"/>
      <c r="I349" s="33"/>
    </row>
    <row r="350" spans="1:9" ht="11.25">
      <c r="A350" s="34"/>
      <c r="E350" s="37"/>
      <c r="I350" s="33"/>
    </row>
    <row r="351" spans="1:9" ht="11.25">
      <c r="A351" s="34"/>
      <c r="E351" s="37"/>
      <c r="I351" s="33"/>
    </row>
    <row r="352" spans="1:9" ht="11.25">
      <c r="A352" s="34"/>
      <c r="E352" s="37"/>
      <c r="I352" s="33"/>
    </row>
    <row r="353" spans="1:9" ht="11.25">
      <c r="A353" s="34"/>
      <c r="E353" s="37"/>
      <c r="I353" s="33"/>
    </row>
    <row r="354" spans="1:9" ht="11.25">
      <c r="A354" s="34"/>
      <c r="E354" s="37"/>
      <c r="I354" s="33"/>
    </row>
    <row r="355" spans="1:9" ht="11.25">
      <c r="A355" s="34"/>
      <c r="E355" s="37"/>
      <c r="I355" s="33"/>
    </row>
    <row r="356" spans="1:9" ht="11.25">
      <c r="A356" s="34"/>
      <c r="E356" s="37"/>
      <c r="I356" s="33"/>
    </row>
    <row r="357" spans="1:9" ht="11.25">
      <c r="A357" s="34"/>
      <c r="E357" s="37"/>
      <c r="I357" s="33"/>
    </row>
    <row r="358" spans="1:9" ht="11.25">
      <c r="A358" s="34"/>
      <c r="E358" s="37"/>
      <c r="I358" s="33"/>
    </row>
    <row r="359" spans="1:9" ht="11.25">
      <c r="A359" s="34"/>
      <c r="E359" s="37"/>
      <c r="I359" s="33"/>
    </row>
    <row r="360" spans="1:9" ht="11.25">
      <c r="A360" s="34"/>
      <c r="E360" s="37"/>
      <c r="I360" s="33"/>
    </row>
    <row r="361" spans="1:9" ht="11.25">
      <c r="A361" s="34"/>
      <c r="E361" s="37"/>
      <c r="I361" s="33"/>
    </row>
    <row r="362" spans="1:9" ht="11.25">
      <c r="A362" s="34"/>
      <c r="E362" s="37"/>
      <c r="I362" s="33"/>
    </row>
    <row r="363" spans="1:9" ht="11.25">
      <c r="A363" s="34"/>
      <c r="E363" s="37"/>
      <c r="I363" s="33"/>
    </row>
    <row r="364" spans="1:9" ht="11.25">
      <c r="A364" s="34"/>
      <c r="E364" s="37"/>
      <c r="I364" s="33"/>
    </row>
    <row r="365" spans="1:9" ht="11.25">
      <c r="A365" s="34"/>
      <c r="E365" s="37"/>
      <c r="I365" s="33"/>
    </row>
    <row r="366" spans="1:9" ht="11.25">
      <c r="A366" s="34"/>
      <c r="E366" s="37"/>
      <c r="I366" s="33"/>
    </row>
    <row r="367" spans="1:9" ht="11.25">
      <c r="A367" s="34"/>
      <c r="E367" s="37"/>
      <c r="I367" s="33"/>
    </row>
    <row r="368" spans="1:9" ht="11.25">
      <c r="A368" s="34"/>
      <c r="E368" s="37"/>
      <c r="I368" s="33"/>
    </row>
    <row r="369" spans="1:9" ht="11.25">
      <c r="A369" s="34"/>
      <c r="E369" s="37"/>
      <c r="I369" s="33"/>
    </row>
    <row r="370" spans="1:9" ht="11.25">
      <c r="A370" s="34"/>
      <c r="E370" s="37"/>
      <c r="I370" s="33"/>
    </row>
    <row r="371" spans="1:9" ht="11.25">
      <c r="A371" s="34"/>
      <c r="E371" s="37"/>
      <c r="I371" s="33"/>
    </row>
    <row r="372" spans="1:9" ht="11.25">
      <c r="A372" s="34"/>
      <c r="E372" s="37"/>
      <c r="I372" s="33"/>
    </row>
    <row r="373" spans="1:9" ht="11.25">
      <c r="A373" s="34"/>
      <c r="E373" s="37"/>
      <c r="I373" s="33"/>
    </row>
    <row r="374" spans="1:9" ht="11.25">
      <c r="A374" s="34"/>
      <c r="E374" s="37"/>
      <c r="I374" s="33"/>
    </row>
    <row r="375" spans="1:9" ht="11.25">
      <c r="A375" s="34"/>
      <c r="E375" s="37"/>
      <c r="I375" s="33"/>
    </row>
    <row r="376" spans="1:9" ht="11.25">
      <c r="A376" s="34"/>
      <c r="E376" s="37"/>
      <c r="I376" s="33"/>
    </row>
    <row r="377" spans="1:9" ht="11.25">
      <c r="A377" s="34"/>
      <c r="E377" s="37"/>
      <c r="I377" s="33"/>
    </row>
    <row r="378" spans="1:9" ht="11.25">
      <c r="A378" s="34"/>
      <c r="E378" s="37"/>
      <c r="I378" s="33"/>
    </row>
    <row r="379" spans="1:9" ht="11.25">
      <c r="A379" s="34"/>
      <c r="E379" s="37"/>
      <c r="I379" s="33"/>
    </row>
    <row r="380" spans="1:9" ht="11.25">
      <c r="A380" s="34"/>
      <c r="E380" s="37"/>
      <c r="I380" s="33"/>
    </row>
    <row r="381" spans="1:9" ht="11.25">
      <c r="A381" s="34"/>
      <c r="E381" s="37"/>
      <c r="I381" s="33"/>
    </row>
    <row r="382" spans="1:9" ht="11.25">
      <c r="A382" s="34"/>
      <c r="E382" s="37"/>
      <c r="I382" s="33"/>
    </row>
    <row r="383" spans="1:9" ht="11.25">
      <c r="A383" s="34"/>
      <c r="E383" s="37"/>
      <c r="I383" s="33"/>
    </row>
    <row r="384" spans="1:9" ht="11.25">
      <c r="A384" s="34"/>
      <c r="E384" s="37"/>
      <c r="I384" s="33"/>
    </row>
    <row r="385" spans="1:9" ht="11.25">
      <c r="A385" s="34"/>
      <c r="E385" s="37"/>
      <c r="I385" s="33"/>
    </row>
    <row r="386" spans="1:9" ht="9">
      <c r="A386" s="34"/>
      <c r="I386" s="33"/>
    </row>
    <row r="387" spans="1:9" ht="9">
      <c r="A387" s="34"/>
      <c r="I387" s="33"/>
    </row>
    <row r="388" spans="1:9" ht="9">
      <c r="A388" s="34"/>
      <c r="I388" s="33"/>
    </row>
    <row r="389" spans="1:9" ht="9">
      <c r="A389" s="34"/>
      <c r="I389" s="33"/>
    </row>
    <row r="390" spans="1:9" ht="9">
      <c r="A390" s="34"/>
      <c r="I390" s="33"/>
    </row>
    <row r="391" spans="1:9" ht="9">
      <c r="A391" s="34"/>
      <c r="I391" s="33"/>
    </row>
    <row r="392" spans="1:9" ht="9">
      <c r="A392" s="34"/>
      <c r="I392" s="33"/>
    </row>
    <row r="393" spans="1:9" ht="9">
      <c r="A393" s="34"/>
      <c r="I393" s="33"/>
    </row>
    <row r="394" spans="1:9" ht="9">
      <c r="A394" s="34"/>
      <c r="I394" s="33"/>
    </row>
    <row r="395" spans="1:9" ht="9">
      <c r="A395" s="34"/>
      <c r="I395" s="33"/>
    </row>
    <row r="396" spans="1:9" ht="9">
      <c r="A396" s="34"/>
      <c r="I396" s="33"/>
    </row>
    <row r="397" spans="1:9" ht="9">
      <c r="A397" s="34"/>
      <c r="I397" s="33"/>
    </row>
    <row r="398" spans="1:9" ht="9">
      <c r="A398" s="34"/>
      <c r="I398" s="33"/>
    </row>
    <row r="399" spans="1:9" ht="9">
      <c r="A399" s="34"/>
      <c r="I399" s="33"/>
    </row>
    <row r="400" spans="1:9" ht="9">
      <c r="A400" s="34"/>
      <c r="I400" s="33"/>
    </row>
    <row r="401" spans="1:9" ht="9">
      <c r="A401" s="34"/>
      <c r="I401" s="33"/>
    </row>
    <row r="402" spans="1:9" ht="9">
      <c r="A402" s="34"/>
      <c r="I402" s="33"/>
    </row>
    <row r="403" spans="1:9" ht="9">
      <c r="A403" s="34"/>
      <c r="I403" s="33"/>
    </row>
    <row r="404" spans="1:9" ht="9">
      <c r="A404" s="34"/>
      <c r="I404" s="33"/>
    </row>
    <row r="405" spans="1:9" ht="9">
      <c r="A405" s="34"/>
      <c r="I405" s="33"/>
    </row>
    <row r="406" spans="1:9" ht="9">
      <c r="A406" s="34"/>
      <c r="I406" s="33"/>
    </row>
    <row r="407" spans="1:9" ht="9">
      <c r="A407" s="34"/>
      <c r="I407" s="33"/>
    </row>
    <row r="408" spans="1:9" ht="9">
      <c r="A408" s="34"/>
      <c r="I408" s="33"/>
    </row>
    <row r="409" spans="1:9" ht="9">
      <c r="A409" s="34"/>
      <c r="I409" s="33"/>
    </row>
    <row r="410" spans="1:9" ht="9">
      <c r="A410" s="34"/>
      <c r="I410" s="33"/>
    </row>
    <row r="411" spans="1:9" ht="9">
      <c r="A411" s="34"/>
      <c r="I411" s="33"/>
    </row>
    <row r="412" spans="1:9" ht="9">
      <c r="A412" s="34"/>
      <c r="I412" s="33"/>
    </row>
    <row r="413" spans="1:9" ht="9">
      <c r="A413" s="34"/>
      <c r="I413" s="33"/>
    </row>
    <row r="414" spans="1:9" ht="9">
      <c r="A414" s="34"/>
      <c r="I414" s="33"/>
    </row>
    <row r="415" spans="1:9" ht="9">
      <c r="A415" s="34"/>
      <c r="I415" s="33"/>
    </row>
    <row r="416" spans="1:9" ht="9">
      <c r="A416" s="34"/>
      <c r="I416" s="33"/>
    </row>
    <row r="417" spans="1:9" ht="9">
      <c r="A417" s="34"/>
      <c r="I417" s="33"/>
    </row>
    <row r="418" spans="1:9" ht="9">
      <c r="A418" s="34"/>
      <c r="I418" s="33"/>
    </row>
    <row r="419" spans="1:9" ht="9">
      <c r="A419" s="34"/>
      <c r="I419" s="33"/>
    </row>
    <row r="420" spans="1:9" ht="9">
      <c r="A420" s="34"/>
      <c r="I420" s="33"/>
    </row>
    <row r="421" spans="1:9" ht="9">
      <c r="A421" s="34"/>
      <c r="I421" s="33"/>
    </row>
    <row r="422" spans="1:9" ht="9">
      <c r="A422" s="34"/>
      <c r="I422" s="33"/>
    </row>
    <row r="423" spans="1:9" ht="9">
      <c r="A423" s="34"/>
      <c r="I423" s="33"/>
    </row>
    <row r="424" spans="1:9" ht="9">
      <c r="A424" s="34"/>
      <c r="I424" s="33"/>
    </row>
    <row r="425" spans="1:9" ht="9">
      <c r="A425" s="34"/>
      <c r="I425" s="33"/>
    </row>
    <row r="426" spans="1:9" ht="9">
      <c r="A426" s="34"/>
      <c r="I426" s="33"/>
    </row>
    <row r="427" spans="1:9" ht="9">
      <c r="A427" s="34"/>
      <c r="I427" s="33"/>
    </row>
    <row r="428" spans="1:9" ht="9">
      <c r="A428" s="34"/>
      <c r="I428" s="33"/>
    </row>
    <row r="429" spans="1:9" ht="9">
      <c r="A429" s="34"/>
      <c r="I429" s="33"/>
    </row>
    <row r="430" spans="1:9" ht="9">
      <c r="A430" s="34"/>
      <c r="I430" s="33"/>
    </row>
    <row r="431" spans="1:9" ht="9">
      <c r="A431" s="34"/>
      <c r="I431" s="33"/>
    </row>
    <row r="432" spans="1:9" ht="9">
      <c r="A432" s="34"/>
      <c r="I432" s="33"/>
    </row>
    <row r="433" spans="1:9" ht="9">
      <c r="A433" s="34"/>
      <c r="I433" s="33"/>
    </row>
    <row r="434" spans="1:9" ht="9">
      <c r="A434" s="34"/>
      <c r="I434" s="33"/>
    </row>
    <row r="435" spans="1:9" ht="9">
      <c r="A435" s="34"/>
      <c r="I435" s="33"/>
    </row>
    <row r="436" spans="1:9" ht="9">
      <c r="A436" s="34"/>
      <c r="I436" s="33"/>
    </row>
    <row r="437" spans="1:9" ht="9">
      <c r="A437" s="34"/>
      <c r="I437" s="33"/>
    </row>
    <row r="438" spans="1:9" ht="9">
      <c r="A438" s="34"/>
      <c r="I438" s="33"/>
    </row>
    <row r="439" spans="1:9" ht="9">
      <c r="A439" s="34"/>
      <c r="I439" s="33"/>
    </row>
    <row r="440" spans="1:9" ht="9">
      <c r="A440" s="34"/>
      <c r="I440" s="33"/>
    </row>
    <row r="441" spans="1:9" ht="9">
      <c r="A441" s="34"/>
      <c r="I441" s="33"/>
    </row>
    <row r="442" spans="1:9" ht="9">
      <c r="A442" s="34"/>
      <c r="I442" s="33"/>
    </row>
    <row r="443" spans="1:9" ht="9">
      <c r="A443" s="34"/>
      <c r="I443" s="33"/>
    </row>
    <row r="444" spans="1:9" ht="9">
      <c r="A444" s="34"/>
      <c r="I444" s="33"/>
    </row>
    <row r="445" spans="1:9" ht="9">
      <c r="A445" s="34"/>
      <c r="I445" s="33"/>
    </row>
    <row r="446" spans="1:9" ht="9">
      <c r="A446" s="34"/>
      <c r="I446" s="33"/>
    </row>
    <row r="447" spans="1:9" ht="9">
      <c r="A447" s="34"/>
      <c r="I447" s="33"/>
    </row>
    <row r="448" spans="1:9" ht="9">
      <c r="A448" s="34"/>
      <c r="I448" s="33"/>
    </row>
    <row r="449" spans="1:9" ht="9">
      <c r="A449" s="34"/>
      <c r="I449" s="33"/>
    </row>
    <row r="450" spans="1:9" ht="9">
      <c r="A450" s="34"/>
      <c r="I450" s="33"/>
    </row>
    <row r="451" spans="1:9" ht="9">
      <c r="A451" s="34"/>
      <c r="I451" s="33"/>
    </row>
    <row r="452" spans="1:9" ht="9">
      <c r="A452" s="34"/>
      <c r="I452" s="33"/>
    </row>
    <row r="453" spans="1:9" ht="9">
      <c r="A453" s="34"/>
      <c r="I453" s="33"/>
    </row>
    <row r="454" spans="1:9" ht="9">
      <c r="A454" s="34"/>
      <c r="I454" s="33"/>
    </row>
    <row r="455" spans="1:9" ht="9">
      <c r="A455" s="34"/>
      <c r="I455" s="33"/>
    </row>
    <row r="456" spans="1:9" ht="9">
      <c r="A456" s="34"/>
      <c r="I456" s="33"/>
    </row>
    <row r="457" spans="1:9" ht="9">
      <c r="A457" s="34"/>
      <c r="I457" s="33"/>
    </row>
    <row r="458" spans="1:9" ht="9">
      <c r="A458" s="34"/>
      <c r="I458" s="33"/>
    </row>
    <row r="459" spans="1:9" ht="9">
      <c r="A459" s="34"/>
      <c r="I459" s="33"/>
    </row>
    <row r="460" spans="1:9" ht="9">
      <c r="A460" s="34"/>
      <c r="I460" s="33"/>
    </row>
    <row r="461" spans="1:9" ht="9">
      <c r="A461" s="34"/>
      <c r="I461" s="33"/>
    </row>
    <row r="462" spans="1:9" ht="9">
      <c r="A462" s="34"/>
      <c r="I462" s="33"/>
    </row>
    <row r="463" spans="1:9" ht="9">
      <c r="A463" s="34"/>
      <c r="I463" s="33"/>
    </row>
    <row r="464" spans="1:9" ht="9">
      <c r="A464" s="34"/>
      <c r="I464" s="33"/>
    </row>
    <row r="465" spans="1:9" ht="9">
      <c r="A465" s="34"/>
      <c r="I465" s="33"/>
    </row>
    <row r="466" spans="1:9" ht="9">
      <c r="A466" s="34"/>
      <c r="I466" s="33"/>
    </row>
    <row r="467" spans="1:9" ht="9">
      <c r="A467" s="34"/>
      <c r="I467" s="33"/>
    </row>
    <row r="468" spans="1:9" ht="9">
      <c r="A468" s="34"/>
      <c r="I468" s="33"/>
    </row>
    <row r="469" spans="1:9" ht="9">
      <c r="A469" s="34"/>
      <c r="I469" s="33"/>
    </row>
    <row r="470" spans="1:9" ht="9">
      <c r="A470" s="34"/>
      <c r="I470" s="33"/>
    </row>
    <row r="471" spans="1:9" ht="9">
      <c r="A471" s="34"/>
      <c r="I471" s="33"/>
    </row>
    <row r="472" spans="1:9" ht="9">
      <c r="A472" s="34"/>
      <c r="I472" s="33"/>
    </row>
    <row r="473" spans="1:9" ht="9">
      <c r="A473" s="34"/>
      <c r="I473" s="33"/>
    </row>
    <row r="474" spans="1:9" ht="9">
      <c r="A474" s="34"/>
      <c r="I474" s="33"/>
    </row>
    <row r="475" spans="1:9" ht="9">
      <c r="A475" s="34"/>
      <c r="I475" s="33"/>
    </row>
    <row r="476" spans="1:9" ht="9">
      <c r="A476" s="34"/>
      <c r="I476" s="33"/>
    </row>
    <row r="477" spans="1:9" ht="9">
      <c r="A477" s="34"/>
      <c r="I477" s="33"/>
    </row>
    <row r="478" spans="1:9" ht="9">
      <c r="A478" s="34"/>
      <c r="I478" s="33"/>
    </row>
    <row r="479" spans="1:9" ht="9">
      <c r="A479" s="34"/>
      <c r="I479" s="33"/>
    </row>
    <row r="480" spans="1:9" ht="9">
      <c r="A480" s="34"/>
      <c r="I480" s="33"/>
    </row>
    <row r="481" spans="1:9" ht="9">
      <c r="A481" s="34"/>
      <c r="I481" s="33"/>
    </row>
    <row r="482" spans="1:9" ht="9">
      <c r="A482" s="34"/>
      <c r="I482" s="33"/>
    </row>
    <row r="483" spans="1:9" ht="9">
      <c r="A483" s="34"/>
      <c r="I483" s="33"/>
    </row>
    <row r="484" spans="1:9" ht="9">
      <c r="A484" s="34"/>
      <c r="I484" s="33"/>
    </row>
    <row r="485" spans="1:9" ht="9">
      <c r="A485" s="34"/>
      <c r="I485" s="33"/>
    </row>
    <row r="486" spans="1:9" ht="9">
      <c r="A486" s="34"/>
      <c r="I486" s="33"/>
    </row>
    <row r="487" spans="1:9" ht="9">
      <c r="A487" s="34"/>
      <c r="I487" s="33"/>
    </row>
    <row r="488" spans="1:9" ht="9">
      <c r="A488" s="34"/>
      <c r="I488" s="33"/>
    </row>
    <row r="489" spans="1:9" ht="9">
      <c r="A489" s="34"/>
      <c r="I489" s="33"/>
    </row>
    <row r="490" spans="1:9" ht="9">
      <c r="A490" s="34"/>
      <c r="I490" s="33"/>
    </row>
    <row r="491" spans="1:9" ht="9">
      <c r="A491" s="34"/>
      <c r="I491" s="33"/>
    </row>
    <row r="492" spans="1:9" ht="9">
      <c r="A492" s="34"/>
      <c r="I492" s="33"/>
    </row>
    <row r="493" spans="1:9" ht="9">
      <c r="A493" s="34"/>
      <c r="I493" s="33"/>
    </row>
    <row r="494" spans="1:9" ht="9">
      <c r="A494" s="34"/>
      <c r="I494" s="33"/>
    </row>
    <row r="495" spans="1:9" ht="9">
      <c r="A495" s="34"/>
      <c r="I495" s="33"/>
    </row>
    <row r="496" spans="1:9" ht="9">
      <c r="A496" s="34"/>
      <c r="I496" s="33"/>
    </row>
    <row r="497" spans="1:9" ht="9">
      <c r="A497" s="34"/>
      <c r="I497" s="33"/>
    </row>
    <row r="498" spans="1:9" ht="9">
      <c r="A498" s="34"/>
      <c r="I498" s="33"/>
    </row>
    <row r="499" spans="1:9" ht="9">
      <c r="A499" s="34"/>
      <c r="I499" s="33"/>
    </row>
    <row r="500" spans="1:9" ht="9">
      <c r="A500" s="34"/>
      <c r="I500" s="33"/>
    </row>
    <row r="501" spans="1:9" ht="9">
      <c r="A501" s="34"/>
      <c r="I501" s="33"/>
    </row>
    <row r="502" spans="1:9" ht="9">
      <c r="A502" s="34"/>
      <c r="I502" s="33"/>
    </row>
    <row r="503" spans="1:9" ht="9">
      <c r="A503" s="34"/>
      <c r="I503" s="33"/>
    </row>
    <row r="504" spans="1:9" ht="9">
      <c r="A504" s="34"/>
      <c r="I504" s="33"/>
    </row>
    <row r="505" spans="1:9" ht="9">
      <c r="A505" s="34"/>
      <c r="I505" s="33"/>
    </row>
    <row r="506" spans="1:9" ht="9">
      <c r="A506" s="34"/>
      <c r="I506" s="33"/>
    </row>
    <row r="507" spans="1:9" ht="9">
      <c r="A507" s="34"/>
      <c r="I507" s="33"/>
    </row>
    <row r="508" spans="1:9" ht="9">
      <c r="A508" s="34"/>
      <c r="I508" s="33"/>
    </row>
    <row r="509" spans="1:9" ht="9">
      <c r="A509" s="34"/>
      <c r="I509" s="33"/>
    </row>
    <row r="510" spans="1:9" ht="9">
      <c r="A510" s="34"/>
      <c r="I510" s="33"/>
    </row>
    <row r="511" spans="1:9" ht="9">
      <c r="A511" s="34"/>
      <c r="I511" s="33"/>
    </row>
    <row r="512" spans="1:9" ht="9">
      <c r="A512" s="34"/>
      <c r="I512" s="33"/>
    </row>
    <row r="513" spans="1:9" ht="9">
      <c r="A513" s="34"/>
      <c r="I513" s="33"/>
    </row>
    <row r="514" spans="1:9" ht="9">
      <c r="A514" s="34"/>
      <c r="I514" s="33"/>
    </row>
    <row r="515" spans="1:9" ht="9">
      <c r="A515" s="34"/>
      <c r="I515" s="33"/>
    </row>
    <row r="516" spans="1:9" ht="9">
      <c r="A516" s="34"/>
      <c r="I516" s="33"/>
    </row>
    <row r="517" spans="1:9" ht="9">
      <c r="A517" s="34"/>
      <c r="I517" s="33"/>
    </row>
    <row r="518" spans="1:9" ht="9">
      <c r="A518" s="34"/>
      <c r="I518" s="33"/>
    </row>
    <row r="519" spans="1:9" ht="9">
      <c r="A519" s="34"/>
      <c r="I519" s="33"/>
    </row>
    <row r="520" spans="1:9" ht="9">
      <c r="A520" s="34"/>
      <c r="I520" s="33"/>
    </row>
    <row r="521" spans="1:9" ht="9">
      <c r="A521" s="34"/>
      <c r="I521" s="33"/>
    </row>
    <row r="522" spans="1:9" ht="9">
      <c r="A522" s="34"/>
      <c r="I522" s="33"/>
    </row>
    <row r="523" spans="1:9" ht="9">
      <c r="A523" s="34"/>
      <c r="I523" s="33"/>
    </row>
    <row r="524" spans="1:9" ht="9">
      <c r="A524" s="34"/>
      <c r="I524" s="33"/>
    </row>
    <row r="525" spans="1:9" ht="9">
      <c r="A525" s="34"/>
      <c r="I525" s="33"/>
    </row>
    <row r="526" spans="1:9" ht="9">
      <c r="A526" s="34"/>
      <c r="I526" s="33"/>
    </row>
    <row r="527" spans="1:9" ht="9">
      <c r="A527" s="34"/>
      <c r="I527" s="33"/>
    </row>
    <row r="528" spans="1:9" ht="9">
      <c r="A528" s="34"/>
      <c r="I528" s="33"/>
    </row>
    <row r="529" spans="1:9" ht="9">
      <c r="A529" s="34"/>
      <c r="I529" s="33"/>
    </row>
    <row r="530" spans="1:9" ht="9">
      <c r="A530" s="34"/>
      <c r="I530" s="33"/>
    </row>
    <row r="531" spans="1:9" ht="9">
      <c r="A531" s="34"/>
      <c r="I531" s="33"/>
    </row>
    <row r="532" spans="1:9" ht="9">
      <c r="A532" s="34"/>
      <c r="I532" s="33"/>
    </row>
    <row r="533" spans="1:9" ht="9">
      <c r="A533" s="34"/>
      <c r="I533" s="33"/>
    </row>
    <row r="534" spans="1:9" ht="9">
      <c r="A534" s="34"/>
      <c r="I534" s="33"/>
    </row>
    <row r="535" spans="1:9" ht="9">
      <c r="A535" s="34"/>
      <c r="I535" s="33"/>
    </row>
    <row r="536" spans="1:9" ht="9">
      <c r="A536" s="34"/>
      <c r="I536" s="33"/>
    </row>
    <row r="537" spans="1:9" ht="9">
      <c r="A537" s="34"/>
      <c r="I537" s="33"/>
    </row>
    <row r="538" spans="1:9" ht="9">
      <c r="A538" s="34"/>
      <c r="I538" s="33"/>
    </row>
    <row r="539" spans="1:9" ht="9">
      <c r="A539" s="34"/>
      <c r="I539" s="33"/>
    </row>
    <row r="540" spans="1:9" ht="9">
      <c r="A540" s="34"/>
      <c r="I540" s="33"/>
    </row>
    <row r="541" spans="1:9" ht="9">
      <c r="A541" s="34"/>
      <c r="I541" s="33"/>
    </row>
    <row r="542" spans="1:9" ht="9">
      <c r="A542" s="34"/>
      <c r="I542" s="33"/>
    </row>
    <row r="543" spans="1:9" ht="9">
      <c r="A543" s="34"/>
      <c r="I543" s="33"/>
    </row>
    <row r="544" spans="1:9" ht="9">
      <c r="A544" s="34"/>
      <c r="I544" s="33"/>
    </row>
    <row r="545" spans="1:9" ht="9">
      <c r="A545" s="34"/>
      <c r="I545" s="33"/>
    </row>
    <row r="546" spans="1:9" ht="9">
      <c r="A546" s="34"/>
      <c r="I546" s="33"/>
    </row>
    <row r="547" spans="1:9" ht="9">
      <c r="A547" s="34"/>
      <c r="I547" s="33"/>
    </row>
    <row r="548" spans="1:9" ht="9">
      <c r="A548" s="34"/>
      <c r="I548" s="33"/>
    </row>
    <row r="549" spans="1:9" ht="9">
      <c r="A549" s="34"/>
      <c r="I549" s="33"/>
    </row>
    <row r="550" spans="1:9" ht="9">
      <c r="A550" s="34"/>
      <c r="I550" s="33"/>
    </row>
    <row r="551" spans="1:9" ht="9">
      <c r="A551" s="34"/>
      <c r="I551" s="33"/>
    </row>
    <row r="552" spans="1:9" ht="9">
      <c r="A552" s="34"/>
      <c r="I552" s="33"/>
    </row>
    <row r="553" spans="1:9" ht="9">
      <c r="A553" s="34"/>
      <c r="I553" s="33"/>
    </row>
    <row r="554" spans="1:9" ht="9">
      <c r="A554" s="34"/>
      <c r="I554" s="33"/>
    </row>
    <row r="555" spans="1:9" ht="9">
      <c r="A555" s="34"/>
      <c r="I555" s="33"/>
    </row>
    <row r="556" spans="1:9" ht="9">
      <c r="A556" s="34"/>
      <c r="I556" s="33"/>
    </row>
    <row r="557" spans="1:9" ht="9">
      <c r="A557" s="34"/>
      <c r="I557" s="33"/>
    </row>
    <row r="558" spans="1:9" ht="9">
      <c r="A558" s="34"/>
      <c r="I558" s="33"/>
    </row>
    <row r="559" spans="1:9" ht="9">
      <c r="A559" s="34"/>
      <c r="I559" s="33"/>
    </row>
    <row r="560" spans="1:9" ht="9">
      <c r="A560" s="34"/>
      <c r="I560" s="33"/>
    </row>
    <row r="561" spans="1:9" ht="9">
      <c r="A561" s="34"/>
      <c r="I561" s="33"/>
    </row>
    <row r="562" spans="1:9" ht="9">
      <c r="A562" s="34"/>
      <c r="I562" s="33"/>
    </row>
    <row r="563" spans="1:9" ht="9">
      <c r="A563" s="34"/>
      <c r="I563" s="33"/>
    </row>
    <row r="564" spans="1:9" ht="9">
      <c r="A564" s="34"/>
      <c r="I564" s="33"/>
    </row>
    <row r="565" spans="1:9" ht="9">
      <c r="A565" s="34"/>
      <c r="I565" s="33"/>
    </row>
    <row r="566" spans="1:9" ht="9">
      <c r="A566" s="34"/>
      <c r="I566" s="33"/>
    </row>
    <row r="567" spans="1:9" ht="9">
      <c r="A567" s="34"/>
      <c r="I567" s="33"/>
    </row>
    <row r="568" spans="1:9" ht="9">
      <c r="A568" s="34"/>
      <c r="I568" s="33"/>
    </row>
    <row r="569" spans="1:9" ht="9">
      <c r="A569" s="34"/>
      <c r="I569" s="33"/>
    </row>
    <row r="570" spans="1:9" ht="9">
      <c r="A570" s="34"/>
      <c r="I570" s="33"/>
    </row>
    <row r="571" spans="1:9" ht="9">
      <c r="A571" s="34"/>
      <c r="I571" s="33"/>
    </row>
    <row r="572" spans="1:9" ht="9">
      <c r="A572" s="34"/>
      <c r="I572" s="33"/>
    </row>
    <row r="573" spans="1:9" ht="9">
      <c r="A573" s="34"/>
      <c r="I573" s="33"/>
    </row>
    <row r="574" spans="1:9" ht="9">
      <c r="A574" s="34"/>
      <c r="I574" s="33"/>
    </row>
    <row r="575" spans="1:9" ht="9">
      <c r="A575" s="34"/>
      <c r="I575" s="33"/>
    </row>
    <row r="576" spans="1:9" ht="9">
      <c r="A576" s="34"/>
      <c r="I576" s="33"/>
    </row>
    <row r="577" spans="1:9" ht="9">
      <c r="A577" s="34"/>
      <c r="I577" s="33"/>
    </row>
    <row r="578" spans="1:9" ht="9">
      <c r="A578" s="34"/>
      <c r="I578" s="33"/>
    </row>
    <row r="579" spans="1:9" ht="9">
      <c r="A579" s="34"/>
      <c r="I579" s="33"/>
    </row>
    <row r="580" spans="1:9" ht="9">
      <c r="A580" s="34"/>
      <c r="I580" s="33"/>
    </row>
    <row r="581" spans="1:9" ht="9">
      <c r="A581" s="34"/>
      <c r="I581" s="33"/>
    </row>
    <row r="582" spans="1:9" ht="9">
      <c r="A582" s="34"/>
      <c r="I582" s="33"/>
    </row>
    <row r="583" spans="1:9" ht="9">
      <c r="A583" s="34"/>
      <c r="I583" s="33"/>
    </row>
    <row r="584" spans="1:9" ht="9">
      <c r="A584" s="34"/>
      <c r="I584" s="33"/>
    </row>
    <row r="585" spans="1:9" ht="9">
      <c r="A585" s="34"/>
      <c r="I585" s="33"/>
    </row>
    <row r="586" spans="1:9" ht="9">
      <c r="A586" s="34"/>
      <c r="I586" s="33"/>
    </row>
    <row r="587" spans="1:9" ht="9">
      <c r="A587" s="34"/>
      <c r="I587" s="33"/>
    </row>
    <row r="588" spans="1:9" ht="9">
      <c r="A588" s="34"/>
      <c r="I588" s="33"/>
    </row>
    <row r="589" spans="1:9" ht="9">
      <c r="A589" s="34"/>
      <c r="I589" s="33"/>
    </row>
    <row r="590" spans="1:9" ht="9">
      <c r="A590" s="34"/>
      <c r="I590" s="33"/>
    </row>
    <row r="591" spans="1:9" ht="9">
      <c r="A591" s="34"/>
      <c r="I591" s="33"/>
    </row>
    <row r="592" spans="1:9" ht="9">
      <c r="A592" s="34"/>
      <c r="I592" s="33"/>
    </row>
    <row r="593" spans="1:9" ht="9">
      <c r="A593" s="34"/>
      <c r="I593" s="33"/>
    </row>
    <row r="594" spans="1:9" ht="9">
      <c r="A594" s="34"/>
      <c r="I594" s="33"/>
    </row>
    <row r="595" spans="1:9" ht="9">
      <c r="A595" s="34"/>
      <c r="I595" s="33"/>
    </row>
    <row r="596" spans="1:9" ht="9">
      <c r="A596" s="34"/>
      <c r="I596" s="33"/>
    </row>
    <row r="597" spans="1:9" ht="9">
      <c r="A597" s="34"/>
      <c r="I597" s="33"/>
    </row>
    <row r="598" spans="1:9" ht="9">
      <c r="A598" s="34"/>
      <c r="I598" s="33"/>
    </row>
    <row r="599" spans="1:9" ht="9">
      <c r="A599" s="34"/>
      <c r="I599" s="33"/>
    </row>
    <row r="600" spans="1:9" ht="9">
      <c r="A600" s="34"/>
      <c r="I600" s="33"/>
    </row>
    <row r="601" spans="1:9" ht="9">
      <c r="A601" s="34"/>
      <c r="I601" s="33"/>
    </row>
    <row r="602" spans="1:9" ht="9">
      <c r="A602" s="34"/>
      <c r="I602" s="33"/>
    </row>
    <row r="603" spans="1:9" ht="9">
      <c r="A603" s="34"/>
      <c r="I603" s="33"/>
    </row>
    <row r="604" spans="1:9" ht="9">
      <c r="A604" s="34"/>
      <c r="I604" s="33"/>
    </row>
    <row r="605" spans="1:9" ht="9">
      <c r="A605" s="34"/>
      <c r="I605" s="33"/>
    </row>
    <row r="606" spans="1:9" ht="9">
      <c r="A606" s="34"/>
      <c r="I606" s="33"/>
    </row>
    <row r="607" spans="1:9" ht="9">
      <c r="A607" s="34"/>
      <c r="I607" s="33"/>
    </row>
    <row r="608" spans="1:9" ht="9">
      <c r="A608" s="34"/>
      <c r="I608" s="33"/>
    </row>
    <row r="609" spans="1:9" ht="9">
      <c r="A609" s="34"/>
      <c r="I609" s="33"/>
    </row>
    <row r="610" spans="1:9" ht="9">
      <c r="A610" s="34"/>
      <c r="I610" s="33"/>
    </row>
    <row r="611" spans="1:9" ht="9">
      <c r="A611" s="34"/>
      <c r="I611" s="33"/>
    </row>
    <row r="612" spans="1:9" ht="9">
      <c r="A612" s="34"/>
      <c r="I612" s="33"/>
    </row>
    <row r="613" spans="1:9" ht="9">
      <c r="A613" s="34"/>
      <c r="I613" s="33"/>
    </row>
    <row r="614" spans="1:9" ht="9">
      <c r="A614" s="34"/>
      <c r="I614" s="33"/>
    </row>
    <row r="615" spans="1:9" ht="9">
      <c r="A615" s="34"/>
      <c r="I615" s="33"/>
    </row>
    <row r="616" spans="1:9" ht="9">
      <c r="A616" s="34"/>
      <c r="I616" s="33"/>
    </row>
    <row r="617" spans="1:9" ht="9">
      <c r="A617" s="34"/>
      <c r="I617" s="33"/>
    </row>
    <row r="618" spans="1:9" ht="9">
      <c r="A618" s="34"/>
      <c r="I618" s="33"/>
    </row>
    <row r="619" spans="1:9" ht="9">
      <c r="A619" s="34"/>
      <c r="I619" s="33"/>
    </row>
    <row r="620" spans="1:9" ht="9">
      <c r="A620" s="34"/>
      <c r="I620" s="33"/>
    </row>
    <row r="621" spans="1:9" ht="9">
      <c r="A621" s="34"/>
      <c r="I621" s="33"/>
    </row>
    <row r="622" spans="1:9" ht="9">
      <c r="A622" s="34"/>
      <c r="I622" s="33"/>
    </row>
    <row r="623" spans="1:9" ht="9">
      <c r="A623" s="34"/>
      <c r="I623" s="33"/>
    </row>
    <row r="624" spans="1:9" ht="9">
      <c r="A624" s="34"/>
      <c r="I624" s="33"/>
    </row>
    <row r="625" spans="1:9" ht="9">
      <c r="A625" s="34"/>
      <c r="I625" s="33"/>
    </row>
    <row r="626" spans="1:9" ht="9">
      <c r="A626" s="34"/>
      <c r="I626" s="33"/>
    </row>
    <row r="627" spans="1:9" ht="9">
      <c r="A627" s="34"/>
      <c r="I627" s="33"/>
    </row>
    <row r="628" spans="1:9" ht="9">
      <c r="A628" s="34"/>
      <c r="I628" s="33"/>
    </row>
    <row r="629" spans="1:9" ht="9">
      <c r="A629" s="34"/>
      <c r="I629" s="33"/>
    </row>
    <row r="630" spans="1:9" ht="9">
      <c r="A630" s="34"/>
      <c r="I630" s="33"/>
    </row>
    <row r="631" spans="1:9" ht="9">
      <c r="A631" s="34"/>
      <c r="I631" s="33"/>
    </row>
    <row r="632" spans="1:9" ht="9">
      <c r="A632" s="34"/>
      <c r="I632" s="33"/>
    </row>
    <row r="633" spans="1:9" ht="9">
      <c r="A633" s="34"/>
      <c r="I633" s="33"/>
    </row>
    <row r="634" spans="1:9" ht="9">
      <c r="A634" s="34"/>
      <c r="I634" s="33"/>
    </row>
    <row r="635" spans="1:9" ht="9">
      <c r="A635" s="34"/>
      <c r="I635" s="33"/>
    </row>
    <row r="636" spans="1:9" ht="9">
      <c r="A636" s="34"/>
      <c r="I636" s="33"/>
    </row>
    <row r="637" spans="1:9" ht="9">
      <c r="A637" s="34"/>
      <c r="I637" s="33"/>
    </row>
    <row r="638" spans="1:9" ht="9">
      <c r="A638" s="34"/>
      <c r="I638" s="33"/>
    </row>
    <row r="639" spans="1:9" ht="9">
      <c r="A639" s="34"/>
      <c r="I639" s="33"/>
    </row>
    <row r="640" spans="1:9" ht="9">
      <c r="A640" s="34"/>
      <c r="I640" s="33"/>
    </row>
    <row r="641" spans="1:9" ht="9">
      <c r="A641" s="34"/>
      <c r="I641" s="33"/>
    </row>
    <row r="642" spans="1:9" ht="9">
      <c r="A642" s="34"/>
      <c r="I642" s="33"/>
    </row>
    <row r="643" spans="1:9" ht="9">
      <c r="A643" s="34"/>
      <c r="I643" s="33"/>
    </row>
    <row r="644" spans="1:9" ht="9">
      <c r="A644" s="34"/>
      <c r="I644" s="33"/>
    </row>
    <row r="645" spans="1:9" ht="9">
      <c r="A645" s="34"/>
      <c r="I645" s="33"/>
    </row>
    <row r="646" spans="1:9" ht="9">
      <c r="A646" s="34"/>
      <c r="I646" s="33"/>
    </row>
    <row r="647" spans="1:9" ht="9">
      <c r="A647" s="34"/>
      <c r="I647" s="33"/>
    </row>
    <row r="648" spans="1:9" ht="9">
      <c r="A648" s="34"/>
      <c r="I648" s="33"/>
    </row>
    <row r="649" spans="1:9" ht="9">
      <c r="A649" s="34"/>
      <c r="I649" s="33"/>
    </row>
    <row r="650" spans="1:9" ht="9">
      <c r="A650" s="34"/>
      <c r="I650" s="33"/>
    </row>
    <row r="651" spans="1:9" ht="9">
      <c r="A651" s="34"/>
      <c r="I651" s="33"/>
    </row>
    <row r="652" spans="1:9" ht="9">
      <c r="A652" s="34"/>
      <c r="I652" s="33"/>
    </row>
    <row r="653" spans="1:9" ht="9">
      <c r="A653" s="34"/>
      <c r="I653" s="33"/>
    </row>
    <row r="654" spans="1:9" ht="9">
      <c r="A654" s="34"/>
      <c r="I654" s="33"/>
    </row>
    <row r="655" spans="1:9" ht="9">
      <c r="A655" s="34"/>
      <c r="I655" s="33"/>
    </row>
    <row r="656" spans="1:9" ht="9">
      <c r="A656" s="34"/>
      <c r="I656" s="33"/>
    </row>
    <row r="657" spans="1:9" ht="9">
      <c r="A657" s="34"/>
      <c r="I657" s="33"/>
    </row>
    <row r="658" spans="1:9" ht="9">
      <c r="A658" s="34"/>
      <c r="I658" s="33"/>
    </row>
    <row r="659" spans="1:9" ht="9">
      <c r="A659" s="34"/>
      <c r="I659" s="33"/>
    </row>
    <row r="660" spans="1:9" ht="9">
      <c r="A660" s="34"/>
      <c r="I660" s="33"/>
    </row>
    <row r="661" spans="1:9" ht="9">
      <c r="A661" s="34"/>
      <c r="I661" s="33"/>
    </row>
    <row r="662" spans="1:9" ht="9">
      <c r="A662" s="34"/>
      <c r="I662" s="33"/>
    </row>
    <row r="663" spans="1:9" ht="9">
      <c r="A663" s="34"/>
      <c r="I663" s="33"/>
    </row>
    <row r="664" spans="1:9" ht="9">
      <c r="A664" s="34"/>
      <c r="I664" s="33"/>
    </row>
    <row r="665" spans="1:9" ht="9">
      <c r="A665" s="34"/>
      <c r="I665" s="33"/>
    </row>
    <row r="666" spans="1:9" ht="9">
      <c r="A666" s="34"/>
      <c r="I666" s="33"/>
    </row>
    <row r="667" spans="1:9" ht="9">
      <c r="A667" s="34"/>
      <c r="I667" s="33"/>
    </row>
    <row r="668" spans="1:9" ht="9">
      <c r="A668" s="34"/>
      <c r="I668" s="33"/>
    </row>
    <row r="669" spans="1:9" ht="9">
      <c r="A669" s="34"/>
      <c r="I669" s="33"/>
    </row>
    <row r="670" spans="1:9" ht="9">
      <c r="A670" s="34"/>
      <c r="I670" s="33"/>
    </row>
    <row r="671" spans="1:9" ht="9">
      <c r="A671" s="34"/>
      <c r="I671" s="33"/>
    </row>
    <row r="672" spans="1:9" ht="9">
      <c r="A672" s="34"/>
      <c r="I672" s="33"/>
    </row>
    <row r="673" spans="1:9" ht="9">
      <c r="A673" s="34"/>
      <c r="I673" s="33"/>
    </row>
    <row r="674" spans="1:9" ht="9">
      <c r="A674" s="34"/>
      <c r="I674" s="33"/>
    </row>
    <row r="675" spans="1:9" ht="9">
      <c r="A675" s="34"/>
      <c r="I675" s="33"/>
    </row>
    <row r="676" spans="1:9" ht="9">
      <c r="A676" s="34"/>
      <c r="I676" s="33"/>
    </row>
    <row r="677" spans="1:9" ht="9">
      <c r="A677" s="34"/>
      <c r="I677" s="33"/>
    </row>
    <row r="678" spans="1:9" ht="9">
      <c r="A678" s="34"/>
      <c r="I678" s="33"/>
    </row>
    <row r="679" spans="1:9" ht="9">
      <c r="A679" s="34"/>
      <c r="I679" s="33"/>
    </row>
    <row r="680" spans="1:9" ht="9">
      <c r="A680" s="34"/>
      <c r="I680" s="33"/>
    </row>
    <row r="681" spans="1:9" ht="9">
      <c r="A681" s="34"/>
      <c r="I681" s="33"/>
    </row>
    <row r="682" spans="1:9" ht="9">
      <c r="A682" s="34"/>
      <c r="I682" s="33"/>
    </row>
    <row r="683" spans="1:9" ht="9">
      <c r="A683" s="34"/>
      <c r="I683" s="33"/>
    </row>
    <row r="684" spans="1:9" ht="9">
      <c r="A684" s="34"/>
      <c r="I684" s="33"/>
    </row>
    <row r="685" spans="1:9" ht="9">
      <c r="A685" s="34"/>
      <c r="I685" s="33"/>
    </row>
    <row r="686" spans="1:9" ht="9">
      <c r="A686" s="34"/>
      <c r="I686" s="33"/>
    </row>
    <row r="687" spans="1:9" ht="9">
      <c r="A687" s="34"/>
      <c r="I687" s="33"/>
    </row>
    <row r="688" spans="1:9" ht="9">
      <c r="A688" s="34"/>
      <c r="I688" s="33"/>
    </row>
    <row r="689" spans="1:9" ht="9">
      <c r="A689" s="34"/>
      <c r="I689" s="33"/>
    </row>
    <row r="690" spans="1:9" ht="9">
      <c r="A690" s="34"/>
      <c r="I690" s="33"/>
    </row>
    <row r="691" spans="1:9" ht="9">
      <c r="A691" s="34"/>
      <c r="I691" s="33"/>
    </row>
    <row r="692" spans="1:9" ht="9">
      <c r="A692" s="34"/>
      <c r="I692" s="33"/>
    </row>
    <row r="693" spans="1:9" ht="9">
      <c r="A693" s="34"/>
      <c r="I693" s="33"/>
    </row>
    <row r="694" spans="1:9" ht="9">
      <c r="A694" s="34"/>
      <c r="I694" s="33"/>
    </row>
    <row r="695" spans="1:9" ht="9">
      <c r="A695" s="34"/>
      <c r="I695" s="33"/>
    </row>
    <row r="696" spans="1:9" ht="9">
      <c r="A696" s="34"/>
      <c r="I696" s="33"/>
    </row>
    <row r="697" spans="1:9" ht="9">
      <c r="A697" s="34"/>
      <c r="I697" s="33"/>
    </row>
    <row r="698" spans="1:9" ht="9">
      <c r="A698" s="34"/>
      <c r="I698" s="33"/>
    </row>
    <row r="699" spans="1:9" ht="9">
      <c r="A699" s="34"/>
      <c r="I699" s="33"/>
    </row>
    <row r="700" spans="1:9" ht="9">
      <c r="A700" s="34"/>
      <c r="I700" s="33"/>
    </row>
    <row r="701" spans="1:9" ht="9">
      <c r="A701" s="34"/>
      <c r="I701" s="33"/>
    </row>
    <row r="702" spans="1:9" ht="9">
      <c r="A702" s="34"/>
      <c r="I702" s="33"/>
    </row>
    <row r="703" spans="1:9" ht="9">
      <c r="A703" s="34"/>
      <c r="I703" s="33"/>
    </row>
    <row r="704" spans="1:9" ht="9">
      <c r="A704" s="34"/>
      <c r="I704" s="33"/>
    </row>
    <row r="705" spans="1:9" ht="9">
      <c r="A705" s="34"/>
      <c r="I705" s="33"/>
    </row>
    <row r="706" spans="1:9" ht="9">
      <c r="A706" s="34"/>
      <c r="I706" s="33"/>
    </row>
    <row r="707" spans="1:9" ht="9">
      <c r="A707" s="34"/>
      <c r="I707" s="33"/>
    </row>
    <row r="708" spans="1:9" ht="9">
      <c r="A708" s="34"/>
      <c r="I708" s="33"/>
    </row>
    <row r="709" spans="1:9" ht="9">
      <c r="A709" s="34"/>
      <c r="I709" s="33"/>
    </row>
    <row r="710" spans="1:9" ht="9">
      <c r="A710" s="34"/>
      <c r="I710" s="33"/>
    </row>
    <row r="711" spans="1:9" ht="9">
      <c r="A711" s="34"/>
      <c r="I711" s="33"/>
    </row>
    <row r="712" spans="1:9" ht="9">
      <c r="A712" s="34"/>
      <c r="I712" s="33"/>
    </row>
    <row r="713" spans="1:9" ht="9">
      <c r="A713" s="34"/>
      <c r="I713" s="33"/>
    </row>
    <row r="714" spans="1:9" ht="9">
      <c r="A714" s="34"/>
      <c r="I714" s="33"/>
    </row>
    <row r="715" spans="1:9" ht="9">
      <c r="A715" s="34"/>
      <c r="I715" s="33"/>
    </row>
    <row r="716" spans="1:9" ht="9">
      <c r="A716" s="34"/>
      <c r="I716" s="33"/>
    </row>
    <row r="717" spans="1:9" ht="9">
      <c r="A717" s="34"/>
      <c r="I717" s="33"/>
    </row>
    <row r="718" spans="1:9" ht="9">
      <c r="A718" s="34"/>
      <c r="I718" s="33"/>
    </row>
    <row r="719" spans="1:9" ht="9">
      <c r="A719" s="34"/>
      <c r="I719" s="33"/>
    </row>
    <row r="720" spans="1:9" ht="9">
      <c r="A720" s="34"/>
      <c r="I720" s="33"/>
    </row>
    <row r="721" spans="1:9" ht="9">
      <c r="A721" s="34"/>
      <c r="I721" s="33"/>
    </row>
    <row r="722" ht="9">
      <c r="A722" s="34"/>
    </row>
    <row r="723" ht="9">
      <c r="A723" s="34"/>
    </row>
    <row r="724" ht="9">
      <c r="A724" s="34"/>
    </row>
    <row r="725" ht="9">
      <c r="A725" s="34"/>
    </row>
    <row r="726" ht="9">
      <c r="A726" s="34"/>
    </row>
    <row r="727" ht="9">
      <c r="A727" s="34"/>
    </row>
    <row r="728" ht="9">
      <c r="A728" s="34"/>
    </row>
    <row r="729" ht="9">
      <c r="A729" s="34"/>
    </row>
    <row r="730" ht="9">
      <c r="A730" s="34"/>
    </row>
    <row r="731" ht="9">
      <c r="A731" s="34"/>
    </row>
    <row r="732" ht="9">
      <c r="A732" s="34"/>
    </row>
    <row r="733" ht="9">
      <c r="A733" s="34"/>
    </row>
    <row r="734" ht="9">
      <c r="A734" s="34"/>
    </row>
    <row r="735" ht="9">
      <c r="A735" s="34"/>
    </row>
    <row r="736" ht="9">
      <c r="A736" s="34"/>
    </row>
    <row r="737" ht="9">
      <c r="A737" s="34"/>
    </row>
    <row r="738" ht="9">
      <c r="A738" s="34"/>
    </row>
    <row r="739" ht="9">
      <c r="A739" s="34"/>
    </row>
    <row r="740" ht="9">
      <c r="A740" s="34"/>
    </row>
    <row r="741" ht="9">
      <c r="A741" s="34"/>
    </row>
    <row r="742" ht="9">
      <c r="A742" s="34"/>
    </row>
    <row r="743" ht="9">
      <c r="A743" s="34"/>
    </row>
    <row r="744" ht="9">
      <c r="A744" s="34"/>
    </row>
    <row r="745" ht="9">
      <c r="A745" s="34"/>
    </row>
    <row r="746" ht="9">
      <c r="A746" s="34"/>
    </row>
    <row r="747" ht="9">
      <c r="A747" s="34"/>
    </row>
    <row r="748" ht="9">
      <c r="A748" s="34"/>
    </row>
    <row r="749" ht="9">
      <c r="A749" s="34"/>
    </row>
    <row r="750" ht="9">
      <c r="A750" s="34"/>
    </row>
    <row r="751" ht="9">
      <c r="A751" s="34"/>
    </row>
    <row r="752" ht="9">
      <c r="A752" s="34"/>
    </row>
    <row r="753" ht="9">
      <c r="A753" s="34"/>
    </row>
    <row r="754" ht="9">
      <c r="A754" s="34"/>
    </row>
    <row r="755" ht="9">
      <c r="A755" s="34"/>
    </row>
    <row r="756" ht="9">
      <c r="A756" s="34"/>
    </row>
    <row r="757" ht="9">
      <c r="A757" s="34"/>
    </row>
    <row r="758" ht="9">
      <c r="A758" s="34"/>
    </row>
    <row r="759" ht="9">
      <c r="A759" s="34"/>
    </row>
    <row r="760" ht="9">
      <c r="A760" s="34"/>
    </row>
    <row r="761" ht="9">
      <c r="A761" s="34"/>
    </row>
    <row r="762" ht="9">
      <c r="A762" s="34"/>
    </row>
    <row r="763" ht="9">
      <c r="A763" s="34"/>
    </row>
    <row r="764" ht="9">
      <c r="A764" s="34"/>
    </row>
    <row r="765" ht="9">
      <c r="A765" s="34"/>
    </row>
    <row r="766" ht="9">
      <c r="A766" s="34"/>
    </row>
    <row r="767" ht="9">
      <c r="A767" s="34"/>
    </row>
    <row r="768" ht="9">
      <c r="A768" s="34"/>
    </row>
    <row r="769" ht="9">
      <c r="A769" s="34"/>
    </row>
    <row r="770" ht="9">
      <c r="A770" s="34"/>
    </row>
    <row r="771" ht="9">
      <c r="A771" s="34"/>
    </row>
    <row r="772" ht="9">
      <c r="A772" s="34"/>
    </row>
    <row r="773" ht="9">
      <c r="A773" s="34"/>
    </row>
    <row r="774" ht="9">
      <c r="A774" s="34"/>
    </row>
    <row r="775" ht="9">
      <c r="A775" s="34"/>
    </row>
    <row r="776" ht="9">
      <c r="A776" s="34"/>
    </row>
    <row r="777" ht="9">
      <c r="A777" s="34"/>
    </row>
    <row r="778" ht="9">
      <c r="A778" s="34"/>
    </row>
    <row r="779" ht="9">
      <c r="A779" s="34"/>
    </row>
    <row r="780" ht="9">
      <c r="A780" s="34"/>
    </row>
    <row r="781" ht="9">
      <c r="A781" s="34"/>
    </row>
    <row r="782" ht="9">
      <c r="A782" s="34"/>
    </row>
    <row r="783" ht="9">
      <c r="A783" s="34"/>
    </row>
    <row r="784" ht="9">
      <c r="A784" s="34"/>
    </row>
    <row r="785" ht="9">
      <c r="A785" s="34"/>
    </row>
    <row r="786" ht="9">
      <c r="A786" s="34"/>
    </row>
    <row r="787" ht="9">
      <c r="A787" s="34"/>
    </row>
    <row r="788" ht="9">
      <c r="A788" s="34"/>
    </row>
    <row r="789" ht="9">
      <c r="A789" s="34"/>
    </row>
    <row r="790" ht="9">
      <c r="A790" s="34"/>
    </row>
    <row r="791" ht="9">
      <c r="A791" s="34"/>
    </row>
    <row r="792" ht="9">
      <c r="A792" s="34"/>
    </row>
    <row r="793" ht="9">
      <c r="A793" s="34"/>
    </row>
    <row r="794" ht="9">
      <c r="A794" s="34"/>
    </row>
    <row r="795" ht="9">
      <c r="A795" s="34"/>
    </row>
    <row r="796" ht="9">
      <c r="A796" s="34"/>
    </row>
    <row r="797" ht="9">
      <c r="A797" s="34"/>
    </row>
    <row r="798" ht="9">
      <c r="A798" s="34"/>
    </row>
    <row r="799" ht="9">
      <c r="A799" s="34"/>
    </row>
    <row r="800" ht="9">
      <c r="A800" s="34"/>
    </row>
    <row r="801" ht="9">
      <c r="A801" s="34"/>
    </row>
    <row r="802" ht="9">
      <c r="A802" s="34"/>
    </row>
    <row r="803" ht="9">
      <c r="A803" s="34"/>
    </row>
    <row r="804" ht="9">
      <c r="A804" s="34"/>
    </row>
    <row r="805" ht="9">
      <c r="A805" s="34"/>
    </row>
    <row r="806" ht="9">
      <c r="A806" s="34"/>
    </row>
    <row r="807" ht="9">
      <c r="A807" s="34"/>
    </row>
    <row r="808" ht="9">
      <c r="A808" s="34"/>
    </row>
    <row r="809" ht="9">
      <c r="A809" s="34"/>
    </row>
    <row r="810" ht="9">
      <c r="A810" s="34"/>
    </row>
    <row r="811" ht="9">
      <c r="A811" s="34"/>
    </row>
    <row r="812" ht="9">
      <c r="A812" s="34"/>
    </row>
    <row r="813" ht="9">
      <c r="A813" s="34"/>
    </row>
    <row r="814" ht="9">
      <c r="A814" s="34"/>
    </row>
    <row r="815" ht="9">
      <c r="A815" s="34"/>
    </row>
    <row r="816" ht="9">
      <c r="A816" s="34"/>
    </row>
    <row r="817" ht="9">
      <c r="A817" s="34"/>
    </row>
    <row r="818" ht="9">
      <c r="A818" s="34"/>
    </row>
    <row r="819" ht="9">
      <c r="A819" s="34"/>
    </row>
    <row r="820" ht="9">
      <c r="A820" s="34"/>
    </row>
    <row r="821" ht="9">
      <c r="A821" s="34"/>
    </row>
    <row r="822" ht="9">
      <c r="A822" s="34"/>
    </row>
    <row r="823" ht="9">
      <c r="A823" s="34"/>
    </row>
    <row r="824" ht="9">
      <c r="A824" s="34"/>
    </row>
    <row r="825" ht="9">
      <c r="A825" s="34"/>
    </row>
    <row r="826" ht="9">
      <c r="A826" s="34"/>
    </row>
    <row r="827" ht="9">
      <c r="A827" s="34"/>
    </row>
    <row r="828" ht="9">
      <c r="A828" s="34"/>
    </row>
    <row r="829" ht="9">
      <c r="A829" s="34"/>
    </row>
    <row r="830" ht="9">
      <c r="A830" s="34"/>
    </row>
    <row r="831" ht="9">
      <c r="A831" s="34"/>
    </row>
    <row r="832" ht="9">
      <c r="A832" s="34"/>
    </row>
    <row r="833" ht="9">
      <c r="A833" s="34"/>
    </row>
    <row r="834" ht="9">
      <c r="A834" s="34"/>
    </row>
    <row r="835" ht="9">
      <c r="A835" s="34"/>
    </row>
    <row r="836" ht="9">
      <c r="A836" s="34"/>
    </row>
    <row r="837" ht="9">
      <c r="A837" s="34"/>
    </row>
    <row r="838" ht="9">
      <c r="A838" s="34"/>
    </row>
    <row r="839" ht="9">
      <c r="A839" s="34"/>
    </row>
    <row r="840" ht="9">
      <c r="A840" s="34"/>
    </row>
    <row r="841" ht="9">
      <c r="A841" s="34"/>
    </row>
    <row r="842" ht="9">
      <c r="A842" s="34"/>
    </row>
    <row r="843" ht="9">
      <c r="A843" s="34"/>
    </row>
    <row r="844" ht="9">
      <c r="A844" s="34"/>
    </row>
    <row r="845" ht="9">
      <c r="A845" s="34"/>
    </row>
    <row r="846" ht="9">
      <c r="A846" s="34"/>
    </row>
    <row r="847" ht="9">
      <c r="A847" s="34"/>
    </row>
    <row r="848" ht="9">
      <c r="A848" s="34"/>
    </row>
    <row r="849" ht="9">
      <c r="A849" s="34"/>
    </row>
    <row r="850" ht="9">
      <c r="A850" s="34"/>
    </row>
    <row r="851" ht="9">
      <c r="A851" s="34"/>
    </row>
    <row r="852" ht="9">
      <c r="A852" s="34"/>
    </row>
    <row r="853" ht="9">
      <c r="A853" s="34"/>
    </row>
    <row r="854" ht="9">
      <c r="A854" s="34"/>
    </row>
    <row r="855" ht="9">
      <c r="A855" s="34"/>
    </row>
    <row r="856" ht="9">
      <c r="A856" s="34"/>
    </row>
    <row r="857" ht="9">
      <c r="A857" s="34"/>
    </row>
    <row r="858" ht="9">
      <c r="A858" s="34"/>
    </row>
    <row r="859" ht="9">
      <c r="A859" s="34"/>
    </row>
    <row r="860" ht="9">
      <c r="A860" s="34"/>
    </row>
    <row r="861" ht="9">
      <c r="A861" s="34"/>
    </row>
    <row r="862" ht="9">
      <c r="A862" s="34"/>
    </row>
    <row r="863" ht="9">
      <c r="A863" s="34"/>
    </row>
    <row r="864" ht="9">
      <c r="A864" s="34"/>
    </row>
    <row r="865" ht="9">
      <c r="A865" s="34"/>
    </row>
    <row r="866" ht="9">
      <c r="A866" s="34"/>
    </row>
    <row r="867" ht="9">
      <c r="A867" s="34"/>
    </row>
    <row r="868" ht="9">
      <c r="A868" s="34"/>
    </row>
    <row r="869" ht="9">
      <c r="A869" s="34"/>
    </row>
    <row r="870" ht="9">
      <c r="A870" s="34"/>
    </row>
    <row r="871" ht="9">
      <c r="A871" s="34"/>
    </row>
    <row r="872" ht="9">
      <c r="A872" s="34"/>
    </row>
    <row r="873" ht="9">
      <c r="A873" s="34"/>
    </row>
    <row r="874" ht="9">
      <c r="A874" s="34"/>
    </row>
    <row r="875" ht="9">
      <c r="A875" s="34"/>
    </row>
    <row r="876" ht="9">
      <c r="A876" s="34"/>
    </row>
    <row r="877" ht="9">
      <c r="A877" s="34"/>
    </row>
    <row r="878" ht="9">
      <c r="A878" s="34"/>
    </row>
    <row r="879" ht="9">
      <c r="A879" s="34"/>
    </row>
    <row r="880" ht="9">
      <c r="A880" s="34"/>
    </row>
    <row r="881" ht="9">
      <c r="A881" s="34"/>
    </row>
    <row r="882" ht="9">
      <c r="A882" s="34"/>
    </row>
    <row r="883" ht="9">
      <c r="A883" s="34"/>
    </row>
    <row r="884" ht="9">
      <c r="A884" s="34"/>
    </row>
    <row r="885" ht="9">
      <c r="A885" s="34"/>
    </row>
    <row r="886" ht="9">
      <c r="A886" s="34"/>
    </row>
    <row r="887" ht="9">
      <c r="A887" s="34"/>
    </row>
    <row r="888" ht="9">
      <c r="A888" s="34"/>
    </row>
    <row r="889" ht="9">
      <c r="A889" s="34"/>
    </row>
    <row r="890" ht="9">
      <c r="A890" s="34"/>
    </row>
    <row r="891" ht="9">
      <c r="A891" s="34"/>
    </row>
    <row r="892" ht="9">
      <c r="A892" s="34"/>
    </row>
    <row r="893" ht="9">
      <c r="A893" s="34"/>
    </row>
    <row r="894" ht="9">
      <c r="A894" s="34"/>
    </row>
    <row r="895" ht="9">
      <c r="A895" s="34"/>
    </row>
    <row r="896" ht="9">
      <c r="A896" s="34"/>
    </row>
    <row r="897" ht="9">
      <c r="A897" s="34"/>
    </row>
    <row r="898" ht="9">
      <c r="A898" s="34"/>
    </row>
    <row r="899" ht="9">
      <c r="A899" s="34"/>
    </row>
    <row r="900" ht="9">
      <c r="A900" s="34"/>
    </row>
    <row r="901" ht="9">
      <c r="A901" s="34"/>
    </row>
    <row r="902" ht="9">
      <c r="A902" s="34"/>
    </row>
    <row r="903" ht="9">
      <c r="A903" s="34"/>
    </row>
    <row r="904" ht="9">
      <c r="A904" s="34"/>
    </row>
    <row r="905" ht="9">
      <c r="A905" s="34"/>
    </row>
    <row r="906" ht="9">
      <c r="A906" s="34"/>
    </row>
    <row r="907" ht="9">
      <c r="A907" s="34"/>
    </row>
    <row r="908" ht="9">
      <c r="A908" s="34"/>
    </row>
    <row r="909" ht="9">
      <c r="A909" s="34"/>
    </row>
    <row r="910" ht="9">
      <c r="A910" s="34"/>
    </row>
    <row r="911" ht="9">
      <c r="A911" s="34"/>
    </row>
    <row r="912" ht="9">
      <c r="A912" s="34"/>
    </row>
    <row r="913" ht="9">
      <c r="A913" s="34"/>
    </row>
    <row r="914" ht="9">
      <c r="A914" s="34"/>
    </row>
    <row r="915" ht="9">
      <c r="A915" s="34"/>
    </row>
    <row r="916" ht="9">
      <c r="A916" s="34"/>
    </row>
    <row r="917" ht="9">
      <c r="A917" s="34"/>
    </row>
    <row r="918" ht="9">
      <c r="A918" s="34"/>
    </row>
    <row r="919" ht="9">
      <c r="A919" s="34"/>
    </row>
    <row r="920" ht="9">
      <c r="A920" s="34"/>
    </row>
    <row r="921" ht="9">
      <c r="A921" s="34"/>
    </row>
    <row r="922" ht="9">
      <c r="A922" s="34"/>
    </row>
    <row r="923" ht="9">
      <c r="A923" s="34"/>
    </row>
    <row r="924" ht="9">
      <c r="A924" s="34"/>
    </row>
    <row r="925" ht="9">
      <c r="A925" s="34"/>
    </row>
    <row r="926" ht="9">
      <c r="A926" s="34"/>
    </row>
    <row r="927" ht="9">
      <c r="A927" s="34"/>
    </row>
    <row r="928" ht="9">
      <c r="A928" s="34"/>
    </row>
    <row r="929" ht="9">
      <c r="A929" s="34"/>
    </row>
    <row r="930" ht="9">
      <c r="A930" s="34"/>
    </row>
    <row r="931" ht="9">
      <c r="A931" s="34"/>
    </row>
    <row r="932" ht="9">
      <c r="A932" s="34"/>
    </row>
    <row r="933" ht="9">
      <c r="A933" s="34"/>
    </row>
    <row r="934" ht="9">
      <c r="A934" s="34"/>
    </row>
    <row r="935" ht="9">
      <c r="A935" s="34"/>
    </row>
    <row r="936" ht="9">
      <c r="A936" s="34"/>
    </row>
    <row r="937" ht="9">
      <c r="A937" s="34"/>
    </row>
    <row r="938" ht="9">
      <c r="A938" s="34"/>
    </row>
    <row r="939" ht="9">
      <c r="A939" s="34"/>
    </row>
    <row r="940" ht="9">
      <c r="A940" s="34"/>
    </row>
    <row r="941" ht="9">
      <c r="A941" s="34"/>
    </row>
    <row r="942" ht="9">
      <c r="A942" s="34"/>
    </row>
    <row r="943" ht="9">
      <c r="A943" s="34"/>
    </row>
    <row r="944" ht="9">
      <c r="A944" s="34"/>
    </row>
    <row r="945" ht="9">
      <c r="A945" s="34"/>
    </row>
    <row r="946" ht="9">
      <c r="A946" s="34"/>
    </row>
    <row r="947" ht="9">
      <c r="A947" s="34"/>
    </row>
    <row r="948" ht="9">
      <c r="A948" s="34"/>
    </row>
    <row r="949" ht="9">
      <c r="A949" s="34"/>
    </row>
    <row r="950" ht="9">
      <c r="A950" s="34"/>
    </row>
    <row r="951" ht="9">
      <c r="A951" s="34"/>
    </row>
    <row r="952" ht="9">
      <c r="A952" s="34"/>
    </row>
    <row r="953" ht="9">
      <c r="A953" s="34"/>
    </row>
    <row r="954" ht="9">
      <c r="A954" s="34"/>
    </row>
    <row r="955" ht="9">
      <c r="A955" s="34"/>
    </row>
    <row r="956" ht="9">
      <c r="A956" s="34"/>
    </row>
    <row r="957" ht="9">
      <c r="A957" s="34"/>
    </row>
    <row r="958" ht="9">
      <c r="A958" s="34"/>
    </row>
    <row r="959" ht="9">
      <c r="A959" s="34"/>
    </row>
    <row r="960" ht="9">
      <c r="A960" s="34"/>
    </row>
    <row r="961" ht="9">
      <c r="A961" s="34"/>
    </row>
    <row r="962" ht="9">
      <c r="A962" s="34"/>
    </row>
    <row r="963" ht="9">
      <c r="A963" s="34"/>
    </row>
    <row r="964" ht="9">
      <c r="A964" s="34"/>
    </row>
    <row r="965" ht="9">
      <c r="A965" s="34"/>
    </row>
    <row r="966" ht="9">
      <c r="A966" s="34"/>
    </row>
    <row r="967" ht="9">
      <c r="A967" s="34"/>
    </row>
    <row r="968" ht="9">
      <c r="A968" s="34"/>
    </row>
    <row r="969" ht="9">
      <c r="A969" s="34"/>
    </row>
    <row r="970" ht="9">
      <c r="A970" s="34"/>
    </row>
    <row r="971" ht="9">
      <c r="A971" s="34"/>
    </row>
    <row r="972" ht="9">
      <c r="A972" s="34"/>
    </row>
    <row r="973" ht="9">
      <c r="A973" s="34"/>
    </row>
    <row r="974" ht="9">
      <c r="A974" s="34"/>
    </row>
    <row r="975" ht="9">
      <c r="A975" s="34"/>
    </row>
    <row r="976" ht="9">
      <c r="A976" s="34"/>
    </row>
    <row r="977" ht="9">
      <c r="A977" s="34"/>
    </row>
    <row r="978" ht="9">
      <c r="A978" s="34"/>
    </row>
    <row r="979" ht="9">
      <c r="A979" s="34"/>
    </row>
    <row r="980" ht="9">
      <c r="A980" s="34"/>
    </row>
    <row r="981" ht="9">
      <c r="A981" s="34"/>
    </row>
    <row r="982" ht="9">
      <c r="A982" s="34"/>
    </row>
    <row r="983" ht="9">
      <c r="A983" s="34"/>
    </row>
    <row r="984" ht="9">
      <c r="A984" s="34"/>
    </row>
    <row r="985" ht="9">
      <c r="A985" s="34"/>
    </row>
    <row r="986" ht="9">
      <c r="A986" s="34"/>
    </row>
    <row r="987" ht="9">
      <c r="A987" s="34"/>
    </row>
    <row r="988" ht="9">
      <c r="A988" s="34"/>
    </row>
    <row r="989" ht="9">
      <c r="A989" s="34"/>
    </row>
    <row r="990" ht="9">
      <c r="A990" s="34"/>
    </row>
    <row r="991" ht="9">
      <c r="A991" s="34"/>
    </row>
    <row r="992" ht="9">
      <c r="A992" s="34"/>
    </row>
    <row r="993" ht="9">
      <c r="A993" s="34"/>
    </row>
    <row r="994" ht="9">
      <c r="A994" s="34"/>
    </row>
    <row r="995" ht="9">
      <c r="A995" s="34"/>
    </row>
    <row r="996" ht="9">
      <c r="A996" s="34"/>
    </row>
    <row r="997" ht="9">
      <c r="A997" s="34"/>
    </row>
    <row r="998" ht="9">
      <c r="A998" s="34"/>
    </row>
    <row r="999" ht="9">
      <c r="A999" s="34"/>
    </row>
    <row r="1000" ht="9">
      <c r="A1000" s="34"/>
    </row>
    <row r="1001" ht="9">
      <c r="A1001" s="34"/>
    </row>
    <row r="1002" ht="9">
      <c r="A1002" s="34"/>
    </row>
    <row r="1003" ht="9">
      <c r="A1003" s="34"/>
    </row>
    <row r="1004" ht="9">
      <c r="A1004" s="34"/>
    </row>
    <row r="1005" ht="9">
      <c r="A1005" s="34"/>
    </row>
    <row r="1006" ht="9">
      <c r="A1006" s="34"/>
    </row>
    <row r="1007" ht="9">
      <c r="A1007" s="34"/>
    </row>
    <row r="1008" ht="9">
      <c r="A1008" s="34"/>
    </row>
    <row r="1009" ht="9">
      <c r="A1009" s="34"/>
    </row>
    <row r="1010" ht="9">
      <c r="A1010" s="34"/>
    </row>
    <row r="1011" ht="9">
      <c r="A1011" s="34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F38"/>
  <sheetViews>
    <sheetView workbookViewId="0" topLeftCell="A1">
      <selection activeCell="F10" sqref="F10"/>
    </sheetView>
  </sheetViews>
  <sheetFormatPr defaultColWidth="9.140625" defaultRowHeight="12.75"/>
  <cols>
    <col min="1" max="3" width="20.421875" style="0" customWidth="1"/>
    <col min="6" max="6" width="11.421875" style="0" bestFit="1" customWidth="1"/>
  </cols>
  <sheetData>
    <row r="2" spans="1:3" ht="12.75">
      <c r="A2" s="194" t="s">
        <v>65</v>
      </c>
      <c r="B2" s="195" t="s">
        <v>66</v>
      </c>
      <c r="C2" s="196" t="s">
        <v>51</v>
      </c>
    </row>
    <row r="3" spans="1:3" ht="12.75">
      <c r="A3" s="197"/>
      <c r="B3" s="198" t="s">
        <v>67</v>
      </c>
      <c r="C3" s="199" t="s">
        <v>67</v>
      </c>
    </row>
    <row r="4" spans="1:6" ht="12.75">
      <c r="A4" s="200">
        <v>0.01</v>
      </c>
      <c r="B4" s="201">
        <v>-120</v>
      </c>
      <c r="C4" s="202">
        <f>NPV(A4,$B$4:$B$38)</f>
        <v>7548.457310959681</v>
      </c>
      <c r="F4" s="193"/>
    </row>
    <row r="5" spans="1:6" ht="12.75">
      <c r="A5" s="200">
        <v>0.02</v>
      </c>
      <c r="B5" s="201">
        <v>-120</v>
      </c>
      <c r="C5" s="202">
        <f>NPV(A5,$B$4:$B$38)</f>
        <v>6101.559607904386</v>
      </c>
      <c r="F5" s="193"/>
    </row>
    <row r="6" spans="1:6" ht="12.75">
      <c r="A6" s="200">
        <v>0.03</v>
      </c>
      <c r="B6" s="201">
        <v>-120</v>
      </c>
      <c r="C6" s="202">
        <f aca="true" t="shared" si="0" ref="C6:C38">NPV(A6,$B$4:$B$38)</f>
        <v>4967.199274233008</v>
      </c>
      <c r="F6" s="193"/>
    </row>
    <row r="7" spans="1:6" ht="12.75">
      <c r="A7" s="200">
        <v>0.04</v>
      </c>
      <c r="B7" s="201">
        <v>-120</v>
      </c>
      <c r="C7" s="202">
        <f t="shared" si="0"/>
        <v>4070.6865416975775</v>
      </c>
      <c r="F7" s="193"/>
    </row>
    <row r="8" spans="1:6" ht="12.75">
      <c r="A8" s="200">
        <v>0.05</v>
      </c>
      <c r="B8" s="201">
        <v>-120</v>
      </c>
      <c r="C8" s="202">
        <f t="shared" si="0"/>
        <v>3356.511853375505</v>
      </c>
      <c r="F8" s="193"/>
    </row>
    <row r="9" spans="1:6" ht="12.75">
      <c r="A9" s="200">
        <v>0.06</v>
      </c>
      <c r="B9" s="201">
        <v>286.91587035683995</v>
      </c>
      <c r="C9" s="202">
        <f t="shared" si="0"/>
        <v>2783.149296453079</v>
      </c>
      <c r="F9" s="193"/>
    </row>
    <row r="10" spans="1:6" ht="12.75">
      <c r="A10" s="200">
        <v>0.07</v>
      </c>
      <c r="B10" s="201">
        <v>289.8450290604083</v>
      </c>
      <c r="C10" s="202">
        <f t="shared" si="0"/>
        <v>2319.3288647602344</v>
      </c>
      <c r="F10" s="193"/>
    </row>
    <row r="11" spans="1:6" ht="12.75">
      <c r="A11" s="200">
        <v>0.08</v>
      </c>
      <c r="B11" s="201">
        <v>292.8034793510125</v>
      </c>
      <c r="C11" s="202">
        <f t="shared" si="0"/>
        <v>1941.3475377903198</v>
      </c>
      <c r="F11" s="193"/>
    </row>
    <row r="12" spans="1:6" ht="12.75">
      <c r="A12" s="200">
        <v>0.09</v>
      </c>
      <c r="B12" s="201">
        <v>295.7915141445226</v>
      </c>
      <c r="C12" s="202">
        <f t="shared" si="0"/>
        <v>1631.1189145905828</v>
      </c>
      <c r="F12" s="193"/>
    </row>
    <row r="13" spans="1:6" ht="12.75">
      <c r="A13" s="200">
        <v>0.1</v>
      </c>
      <c r="B13" s="201">
        <v>298.8094292859679</v>
      </c>
      <c r="C13" s="202">
        <f t="shared" si="0"/>
        <v>1374.7506826281979</v>
      </c>
      <c r="F13" s="193"/>
    </row>
    <row r="14" spans="1:6" ht="12.75">
      <c r="A14" s="200">
        <v>0.11</v>
      </c>
      <c r="B14" s="201">
        <v>301.8575184478688</v>
      </c>
      <c r="C14" s="202">
        <f t="shared" si="0"/>
        <v>1161.5012977622239</v>
      </c>
      <c r="F14" s="193"/>
    </row>
    <row r="15" spans="1:6" ht="12.75">
      <c r="A15" s="200">
        <v>0.12</v>
      </c>
      <c r="B15" s="201">
        <v>304.9360943726715</v>
      </c>
      <c r="C15" s="202">
        <f t="shared" si="0"/>
        <v>983.0105240803204</v>
      </c>
      <c r="F15" s="193"/>
    </row>
    <row r="16" spans="1:6" ht="12.75">
      <c r="A16" s="200">
        <v>0.13</v>
      </c>
      <c r="B16" s="201">
        <v>308.0454558771937</v>
      </c>
      <c r="C16" s="202">
        <f t="shared" si="0"/>
        <v>832.7287835960195</v>
      </c>
      <c r="F16" s="193"/>
    </row>
    <row r="17" spans="1:6" ht="12.75">
      <c r="A17" s="200">
        <v>0.14</v>
      </c>
      <c r="B17" s="201">
        <v>311.1859108765017</v>
      </c>
      <c r="C17" s="202">
        <f t="shared" si="0"/>
        <v>705.4915860738204</v>
      </c>
      <c r="F17" s="193"/>
    </row>
    <row r="18" spans="1:6" ht="12.75">
      <c r="A18" s="200">
        <v>0.15</v>
      </c>
      <c r="B18" s="201">
        <v>314.3577703412198</v>
      </c>
      <c r="C18" s="202">
        <f t="shared" si="0"/>
        <v>597.2003822320129</v>
      </c>
      <c r="F18" s="193"/>
    </row>
    <row r="19" spans="1:6" ht="12.75">
      <c r="A19" s="200">
        <v>0.16</v>
      </c>
      <c r="B19" s="201">
        <v>317.56134833877866</v>
      </c>
      <c r="C19" s="202">
        <f t="shared" si="0"/>
        <v>504.58189061607885</v>
      </c>
      <c r="F19" s="193"/>
    </row>
    <row r="20" spans="1:6" ht="12.75">
      <c r="A20" s="200">
        <v>0.17</v>
      </c>
      <c r="B20" s="201">
        <v>320.79696206973995</v>
      </c>
      <c r="C20" s="202">
        <f t="shared" si="0"/>
        <v>425.00559021591175</v>
      </c>
      <c r="F20" s="193"/>
    </row>
    <row r="21" spans="1:6" ht="12.75">
      <c r="A21" s="200">
        <v>0.18</v>
      </c>
      <c r="B21" s="201">
        <v>324.0649319020174</v>
      </c>
      <c r="C21" s="202">
        <f t="shared" si="0"/>
        <v>356.3445507124044</v>
      </c>
      <c r="F21" s="193"/>
    </row>
    <row r="22" spans="1:6" ht="12.75">
      <c r="A22" s="200">
        <v>0.19</v>
      </c>
      <c r="B22" s="201">
        <v>327.3655814042054</v>
      </c>
      <c r="C22" s="202">
        <f t="shared" si="0"/>
        <v>296.86872022262634</v>
      </c>
      <c r="F22" s="193"/>
    </row>
    <row r="23" spans="1:6" ht="12.75">
      <c r="A23" s="200">
        <v>0.2</v>
      </c>
      <c r="B23" s="201">
        <v>330.6992373785805</v>
      </c>
      <c r="C23" s="202">
        <f t="shared" si="0"/>
        <v>245.1626481104187</v>
      </c>
      <c r="F23" s="193"/>
    </row>
    <row r="24" spans="1:6" ht="12.75">
      <c r="A24" s="200">
        <v>0.21</v>
      </c>
      <c r="B24" s="201">
        <v>334.06622989406054</v>
      </c>
      <c r="C24" s="202">
        <f t="shared" si="0"/>
        <v>200.06169860338085</v>
      </c>
      <c r="F24" s="193"/>
    </row>
    <row r="25" spans="1:6" ht="12.75">
      <c r="A25" s="200">
        <v>0.22</v>
      </c>
      <c r="B25" s="201">
        <v>337.46689231927576</v>
      </c>
      <c r="C25" s="202">
        <f t="shared" si="0"/>
        <v>160.60232928651558</v>
      </c>
      <c r="F25" s="193"/>
    </row>
    <row r="26" spans="1:6" ht="12.75">
      <c r="A26" s="200">
        <v>0.23</v>
      </c>
      <c r="B26" s="201">
        <v>340.9015613558349</v>
      </c>
      <c r="C26" s="202">
        <f t="shared" si="0"/>
        <v>125.98312299730111</v>
      </c>
      <c r="F26" s="193"/>
    </row>
    <row r="27" spans="1:6" ht="12.75">
      <c r="A27" s="200">
        <v>0.24</v>
      </c>
      <c r="B27" s="201">
        <v>344.37057707184096</v>
      </c>
      <c r="C27" s="202">
        <f t="shared" si="0"/>
        <v>95.5340834448677</v>
      </c>
      <c r="F27" s="193"/>
    </row>
    <row r="28" spans="1:6" ht="12.75">
      <c r="A28" s="200">
        <v>0.25</v>
      </c>
      <c r="B28" s="201">
        <v>347.87428293568416</v>
      </c>
      <c r="C28" s="202">
        <f t="shared" si="0"/>
        <v>68.69231366658917</v>
      </c>
      <c r="F28" s="193"/>
    </row>
    <row r="29" spans="1:6" ht="12.75">
      <c r="A29" s="200">
        <v>0.26</v>
      </c>
      <c r="B29" s="201">
        <v>351.4130258501393</v>
      </c>
      <c r="C29" s="202">
        <f t="shared" si="0"/>
        <v>44.98264950496307</v>
      </c>
      <c r="F29" s="193"/>
    </row>
    <row r="30" spans="1:6" ht="12.75">
      <c r="A30" s="200">
        <v>0.27</v>
      </c>
      <c r="B30" s="201">
        <v>354.9871561867763</v>
      </c>
      <c r="C30" s="202">
        <f t="shared" si="0"/>
        <v>24.002159014071513</v>
      </c>
      <c r="F30" s="193"/>
    </row>
    <row r="31" spans="1:6" ht="12.75">
      <c r="A31" s="200">
        <v>0.28</v>
      </c>
      <c r="B31" s="201">
        <v>358.59702782069894</v>
      </c>
      <c r="C31" s="202">
        <f t="shared" si="0"/>
        <v>5.407673102756441</v>
      </c>
      <c r="F31" s="193"/>
    </row>
    <row r="32" spans="1:6" ht="12.75">
      <c r="A32" s="200">
        <v>0.29</v>
      </c>
      <c r="B32" s="201">
        <v>362.2429981656166</v>
      </c>
      <c r="C32" s="202">
        <f t="shared" si="0"/>
        <v>-11.094295345177274</v>
      </c>
      <c r="F32" s="193"/>
    </row>
    <row r="33" spans="1:6" ht="12.75">
      <c r="A33" s="200">
        <v>0.3</v>
      </c>
      <c r="B33" s="201">
        <v>365.9254282092604</v>
      </c>
      <c r="C33" s="202">
        <f t="shared" si="0"/>
        <v>-25.755741171170126</v>
      </c>
      <c r="F33" s="193"/>
    </row>
    <row r="34" spans="1:6" ht="12.75">
      <c r="A34" s="200">
        <v>0.31</v>
      </c>
      <c r="B34" s="201">
        <v>369.64468254914436</v>
      </c>
      <c r="C34" s="202">
        <f t="shared" si="0"/>
        <v>-38.79385201993076</v>
      </c>
      <c r="F34" s="193"/>
    </row>
    <row r="35" spans="1:6" ht="12.75">
      <c r="A35" s="200">
        <v>0.32</v>
      </c>
      <c r="B35" s="201">
        <v>373.40112942868166</v>
      </c>
      <c r="C35" s="202">
        <f t="shared" si="0"/>
        <v>-50.396490668496284</v>
      </c>
      <c r="F35" s="193"/>
    </row>
    <row r="36" spans="1:6" ht="12.75">
      <c r="A36" s="200">
        <v>0.33</v>
      </c>
      <c r="B36" s="201">
        <v>377.1951407736557</v>
      </c>
      <c r="C36" s="202">
        <f t="shared" si="0"/>
        <v>-60.7267114319067</v>
      </c>
      <c r="F36" s="193"/>
    </row>
    <row r="37" spans="1:6" ht="12.75">
      <c r="A37" s="200">
        <v>0.34</v>
      </c>
      <c r="B37" s="201">
        <v>381.0270922290557</v>
      </c>
      <c r="C37" s="202">
        <f t="shared" si="0"/>
        <v>-69.9264972854704</v>
      </c>
      <c r="F37" s="193"/>
    </row>
    <row r="38" spans="1:6" ht="12.75">
      <c r="A38" s="203">
        <v>0.35</v>
      </c>
      <c r="B38" s="204">
        <v>384.89736319627696</v>
      </c>
      <c r="C38" s="205">
        <f t="shared" si="0"/>
        <v>-78.11986545424652</v>
      </c>
      <c r="F38" s="193"/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cols>
    <col min="1" max="16384" width="0.9921875" style="187" customWidth="1"/>
  </cols>
  <sheetData/>
  <sheetProtection sheet="1"/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PBrush" shapeId="3876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Seattle Research &amp; Training Ctr</dc:creator>
  <cp:keywords/>
  <dc:description/>
  <cp:lastModifiedBy>Registered User</cp:lastModifiedBy>
  <cp:lastPrinted>2003-12-30T02:21:27Z</cp:lastPrinted>
  <dcterms:created xsi:type="dcterms:W3CDTF">1997-01-06T03:47:39Z</dcterms:created>
  <dcterms:modified xsi:type="dcterms:W3CDTF">1999-06-28T12:51:10Z</dcterms:modified>
  <cp:category/>
  <cp:version/>
  <cp:contentType/>
  <cp:contentStatus/>
</cp:coreProperties>
</file>