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71" yWindow="1845" windowWidth="11340" windowHeight="6540" firstSheet="6" activeTab="6"/>
  </bookViews>
  <sheets>
    <sheet name="F Construction" sheetId="1" r:id="rId1"/>
    <sheet name="F Permanent" sheetId="2" r:id="rId2"/>
    <sheet name=" Unit Mix" sheetId="3" r:id="rId3"/>
    <sheet name="Sales Fin Sched (w sample #s)" sheetId="4" r:id="rId4"/>
    <sheet name="Sales Financing Schedule Blank" sheetId="5" r:id="rId5"/>
    <sheet name="PHA Mortgage Analysis Filled In" sheetId="6" r:id="rId6"/>
    <sheet name="PHA Mortgage Analysis Blank" sheetId="7" r:id="rId7"/>
  </sheets>
  <definedNames>
    <definedName name="_xlnm.Print_Area" localSheetId="2">' Unit Mix'!$A$1:$K$45</definedName>
    <definedName name="_xlnm.Print_Area" localSheetId="0">'F Construction'!$A$1:$E$75</definedName>
    <definedName name="_xlnm.Print_Area" localSheetId="1">'F Permanent'!$A$1:$E$53</definedName>
    <definedName name="_xlnm.Print_Area" localSheetId="6">'PHA Mortgage Analysis Blank'!$A$1:$F$47</definedName>
    <definedName name="_xlnm.Print_Area" localSheetId="5">'PHA Mortgage Analysis Filled In'!$A$1:$E$60</definedName>
    <definedName name="_xlnm.Print_Titles" localSheetId="0">'F Construction'!$1:$6</definedName>
    <definedName name="_xlnm.Print_Titles" localSheetId="1">'F Permanent'!$1:$6</definedName>
    <definedName name="Z_FC2FC6F0_4258_4BD6_88EE_FEF1D6B30F70_.wvu.Cols" localSheetId="6" hidden="1">'PHA Mortgage Analysis Blank'!$B:$B</definedName>
    <definedName name="Z_FC2FC6F0_4258_4BD6_88EE_FEF1D6B30F70_.wvu.PrintArea" localSheetId="2" hidden="1">' Unit Mix'!$A$1:$K$45</definedName>
    <definedName name="Z_FC2FC6F0_4258_4BD6_88EE_FEF1D6B30F70_.wvu.PrintArea" localSheetId="6" hidden="1">'PHA Mortgage Analysis Blank'!$A$1:$F$47</definedName>
  </definedNames>
  <calcPr fullCalcOnLoad="1"/>
</workbook>
</file>

<file path=xl/sharedStrings.xml><?xml version="1.0" encoding="utf-8"?>
<sst xmlns="http://schemas.openxmlformats.org/spreadsheetml/2006/main" count="377" uniqueCount="228">
  <si>
    <t>Monthly income</t>
  </si>
  <si>
    <t>Total monthly housing escrows and other debt</t>
  </si>
  <si>
    <t>Average HOPE VI loan</t>
  </si>
  <si>
    <t>% of AMI of Average Homebuyer</t>
  </si>
  <si>
    <t>Average AMI within income bracket</t>
  </si>
  <si>
    <t>Monthly Escrows (Insurance &amp; Taxes)</t>
  </si>
  <si>
    <t>Avg. Monthly Payment - Other Debt</t>
  </si>
  <si>
    <t>First Mortgage Interest Rate</t>
  </si>
  <si>
    <t>Loan Term (years)</t>
  </si>
  <si>
    <t>HOPE VI Loan Interest Rate</t>
  </si>
  <si>
    <t>Per Unit Calculation of Maximum Supportable Debt and Resource Requirements by AMI</t>
  </si>
  <si>
    <t>Projected number of loans to families within this income bracket</t>
  </si>
  <si>
    <t>Financial Assumptions</t>
  </si>
  <si>
    <t>Income available for monthly housing escrows and other debt</t>
  </si>
  <si>
    <t>Net available for debt service</t>
  </si>
  <si>
    <t>Max. supportable first mortgage</t>
  </si>
  <si>
    <t>40% - 50%</t>
  </si>
  <si>
    <t>Annual Income - 2002 AMI</t>
  </si>
  <si>
    <t>70-80%</t>
  </si>
  <si>
    <t xml:space="preserve">  Less Max. Supportable First Mortgage</t>
  </si>
  <si>
    <t>Minimum Downpayment from Purchaser</t>
  </si>
  <si>
    <t>Average Sale Price Affordable by Income Tier</t>
  </si>
  <si>
    <t>Average PHA funds needed for loans</t>
  </si>
  <si>
    <t>Calculation of Total PHA Funds Required for Direct Purchase Program</t>
  </si>
  <si>
    <t>40-50%</t>
  </si>
  <si>
    <t>50-60%</t>
  </si>
  <si>
    <t>60-70%</t>
  </si>
  <si>
    <t>Grantee:</t>
  </si>
  <si>
    <t>Type of Structure</t>
  </si>
  <si>
    <t>Number of Bedrooms</t>
  </si>
  <si>
    <t>Affordable Homeownership Replacement Units</t>
  </si>
  <si>
    <t>Market Homeownership</t>
  </si>
  <si>
    <t>Detached</t>
  </si>
  <si>
    <t>Other (describe)</t>
  </si>
  <si>
    <t>Semi-Detached</t>
  </si>
  <si>
    <t>Row House</t>
  </si>
  <si>
    <t>Walk-Up</t>
  </si>
  <si>
    <t>Elevator</t>
  </si>
  <si>
    <t>Totals</t>
  </si>
  <si>
    <t>Describe methods to be used to make the development visitable:</t>
  </si>
  <si>
    <t>Development/Phase Name:</t>
  </si>
  <si>
    <t>Proposed Homeownership Unit Mix Post Revitalization</t>
  </si>
  <si>
    <t>Substantial Rehabilitation</t>
  </si>
  <si>
    <t>New Construction</t>
  </si>
  <si>
    <t>Maximum Program Sale Price (if applicable)</t>
  </si>
  <si>
    <t>Local Program Downpayment/Closing Cost Assistance</t>
  </si>
  <si>
    <t>Maximum Closing Costs</t>
  </si>
  <si>
    <t xml:space="preserve">  Less Max. Local Program Downpayment/Closing Cost Assistance</t>
  </si>
  <si>
    <t>PHA Funded Loan Required for Avg. Program Purchase Price</t>
  </si>
  <si>
    <t>Average Program Purchase Price + Closing Costs</t>
  </si>
  <si>
    <t xml:space="preserve">  Less Purchaser Downpayment</t>
  </si>
  <si>
    <t>Average PHA Funded Loan</t>
  </si>
  <si>
    <t>Area Median Income - FY 2002</t>
  </si>
  <si>
    <t>Max. Payment - Housing (%)</t>
  </si>
  <si>
    <t>Max. Payment - Housing/Other Debt (%)</t>
  </si>
  <si>
    <t>Acquisition Only</t>
  </si>
  <si>
    <t>Other Affordable Homeownership</t>
  </si>
  <si>
    <t>Name of Homeownership Project:</t>
  </si>
  <si>
    <r>
      <t xml:space="preserve">Income bracket - </t>
    </r>
    <r>
      <rPr>
        <sz val="9"/>
        <color indexed="48"/>
        <rFont val="Arial"/>
        <family val="2"/>
      </rPr>
      <t>PHAs may elect to use income brackets.  The following brackets are intended for illustration purposes and may be changed or omitted.</t>
    </r>
  </si>
  <si>
    <t xml:space="preserve">Direct Financing Budget </t>
  </si>
  <si>
    <t>Note: This spreadsheet serves as a model, but can be modified by the PHA to adapt to specific project terms.</t>
  </si>
  <si>
    <t>EXHIBIT F-1</t>
  </si>
  <si>
    <t>(Rename columns with actual development sources)</t>
  </si>
  <si>
    <t>Public Hsg Funds</t>
  </si>
  <si>
    <t>Private Funds</t>
  </si>
  <si>
    <t>Other Public Funds</t>
  </si>
  <si>
    <t>Total Funds</t>
  </si>
  <si>
    <t>A.  Proposal: Development Sources</t>
  </si>
  <si>
    <t>HOPE VI Funds</t>
  </si>
  <si>
    <t>Capital Funds</t>
  </si>
  <si>
    <t xml:space="preserve">HOME </t>
  </si>
  <si>
    <t>CDBG</t>
  </si>
  <si>
    <t>Federal Home Loan Bank Aff. Hsg. Funds</t>
  </si>
  <si>
    <t>Bridge Loan</t>
  </si>
  <si>
    <t>Other City Funds</t>
  </si>
  <si>
    <t xml:space="preserve">Other:  </t>
  </si>
  <si>
    <t>Subtotal Development Sources</t>
  </si>
  <si>
    <t>B. Additional Project Sources</t>
  </si>
  <si>
    <t>Other:</t>
  </si>
  <si>
    <t>TOTAL SOURCES (A &amp; B)</t>
  </si>
  <si>
    <t>A. Proposal: Development Uses</t>
  </si>
  <si>
    <t>Construction Costs:</t>
  </si>
  <si>
    <t xml:space="preserve">  Residential Construction</t>
  </si>
  <si>
    <t xml:space="preserve">  Site Work</t>
  </si>
  <si>
    <t xml:space="preserve">  General Requirements</t>
  </si>
  <si>
    <t xml:space="preserve">  Builder's Overhead</t>
  </si>
  <si>
    <t xml:space="preserve">  Builder's Profit</t>
  </si>
  <si>
    <t xml:space="preserve">  Bond Premium</t>
  </si>
  <si>
    <t xml:space="preserve">  Utilities from the Street</t>
  </si>
  <si>
    <t xml:space="preserve">  Finish Landscaping</t>
  </si>
  <si>
    <t xml:space="preserve">  Public Improvements</t>
  </si>
  <si>
    <t xml:space="preserve">  Contingency</t>
  </si>
  <si>
    <t xml:space="preserve">  Other:</t>
  </si>
  <si>
    <t>Subtotal</t>
  </si>
  <si>
    <t>Development Fees:</t>
  </si>
  <si>
    <t xml:space="preserve">  Architects</t>
  </si>
  <si>
    <t xml:space="preserve">  Accounting</t>
  </si>
  <si>
    <t xml:space="preserve">  PHA Legal</t>
  </si>
  <si>
    <t xml:space="preserve">  Developer Legal</t>
  </si>
  <si>
    <t xml:space="preserve">  Permits</t>
  </si>
  <si>
    <t xml:space="preserve">  Appraisal</t>
  </si>
  <si>
    <t xml:space="preserve">  Environmental</t>
  </si>
  <si>
    <t xml:space="preserve">  Engineering</t>
  </si>
  <si>
    <t xml:space="preserve">  Constr. PILOT &amp; Taxes</t>
  </si>
  <si>
    <t xml:space="preserve">  Insurance</t>
  </si>
  <si>
    <t xml:space="preserve">  Title &amp; Recording Fees</t>
  </si>
  <si>
    <t xml:space="preserve">  Bridge Loan Interest</t>
  </si>
  <si>
    <t xml:space="preserve">  Consultants</t>
  </si>
  <si>
    <t xml:space="preserve">  Equipment &amp; Furnishings</t>
  </si>
  <si>
    <t xml:space="preserve">  Marketing</t>
  </si>
  <si>
    <t xml:space="preserve">  Developer's Fee</t>
  </si>
  <si>
    <t>Total Project Development Costs (Proposal)</t>
  </si>
  <si>
    <t>B. Additional Project Uses</t>
  </si>
  <si>
    <t>Housing Authority Administration</t>
  </si>
  <si>
    <t>Program Management</t>
  </si>
  <si>
    <t>Community &amp; Supportive Services</t>
  </si>
  <si>
    <t>Demolition &amp; Remediation</t>
  </si>
  <si>
    <t>Relocation</t>
  </si>
  <si>
    <t>Total Additional Uses</t>
  </si>
  <si>
    <t>TOTAL PROJECT USES (A &amp; B)</t>
  </si>
  <si>
    <t xml:space="preserve">Grantee:                                                            (Development Name)                                         </t>
  </si>
  <si>
    <t>SALES FINANCING SCHEDULE (A)</t>
  </si>
  <si>
    <t>Model 1 (1)</t>
  </si>
  <si>
    <t>Model 2</t>
  </si>
  <si>
    <t>Model 3</t>
  </si>
  <si>
    <t>Model 4</t>
  </si>
  <si>
    <t>Total</t>
  </si>
  <si>
    <t>Number of Units</t>
  </si>
  <si>
    <t>Total Project Uses (2)</t>
  </si>
  <si>
    <t xml:space="preserve">Write Down </t>
  </si>
  <si>
    <t xml:space="preserve">   PH Funds</t>
  </si>
  <si>
    <t xml:space="preserve">   Other Funds</t>
  </si>
  <si>
    <t>Total Write Down Amount</t>
  </si>
  <si>
    <t>Closing Costs (3)</t>
  </si>
  <si>
    <t xml:space="preserve">   Closing Costs from Purchaser's Funds</t>
  </si>
  <si>
    <t>Average Projected Closing Costs</t>
  </si>
  <si>
    <t>Average Projected 1st Mortgage (5)</t>
  </si>
  <si>
    <t>Down Payment (6)</t>
  </si>
  <si>
    <t xml:space="preserve">   Downpayment From Purchaser's Funds</t>
  </si>
  <si>
    <t>Average Projected Down Payment</t>
  </si>
  <si>
    <t>2nd Mortgage</t>
  </si>
  <si>
    <t>Average Projected 2nd Mortgage</t>
  </si>
  <si>
    <t>Cross Check Total Project Uses</t>
  </si>
  <si>
    <t>Cross Check - If Not Zero, then error</t>
  </si>
  <si>
    <t>Total PH Funds Per Unit</t>
  </si>
  <si>
    <t>Total Other Funds Per Unit</t>
  </si>
  <si>
    <t>Total from Purchaser's Fund Per Unit</t>
  </si>
  <si>
    <t>Total 1st Mortgage Per Unit</t>
  </si>
  <si>
    <t>Total Funds Per Unit</t>
  </si>
  <si>
    <t xml:space="preserve">Overall </t>
  </si>
  <si>
    <t>Total (7)</t>
  </si>
  <si>
    <t>Total PH Funds</t>
  </si>
  <si>
    <t>Total Other Funds</t>
  </si>
  <si>
    <t>Total from Purchaser's Funds</t>
  </si>
  <si>
    <t>Total 1st Mortgage</t>
  </si>
  <si>
    <t>Cross Check</t>
  </si>
  <si>
    <t>(A) The underlying intent of this schedule is to provide a format by which the PHA can demonstrate what its projected sales</t>
  </si>
  <si>
    <t xml:space="preserve">      structure is, and be able to tie that into its permanent Exhibit F.  It is expected that PHAs will modify this schedule as necessary</t>
  </si>
  <si>
    <t xml:space="preserve">(1) In its homownership term sheet, the housing authority should identify and describe each model type it is proposing to construct.  </t>
  </si>
  <si>
    <t xml:space="preserve">     The above noted information should tie into both this Sales Financing Schedule, and the TDC Schedule. </t>
  </si>
  <si>
    <t>(4) Should be supported by a market study.</t>
  </si>
  <si>
    <t xml:space="preserve">      and that they support the projected average first mortgage, which in turn impacts the 2nd Mortgage, downpayment, etc.</t>
  </si>
  <si>
    <t>(7) These Figures Should Tie into the Permanent Exhibit F for the Phase</t>
  </si>
  <si>
    <t>Homeownership Phase (list number of units and income tiers)</t>
  </si>
  <si>
    <t xml:space="preserve">  Acquisition</t>
  </si>
  <si>
    <t>PERMANENT BUDGET FOR SPECIFIC PHASE</t>
  </si>
  <si>
    <t xml:space="preserve">  Construction Loan Interest</t>
  </si>
  <si>
    <t>CONSTRUCTION BUDGET FOR SPECIFIC PHASE</t>
  </si>
  <si>
    <t>Construction Loan</t>
  </si>
  <si>
    <t xml:space="preserve">Grantee:                                                            (Development Name)                                          </t>
  </si>
  <si>
    <t>Homeownership Counseling</t>
  </si>
  <si>
    <t>Mobility Impaired - % of Category and Number of Units</t>
  </si>
  <si>
    <t>Hearing and sight impaired - % of Category and Number of Units</t>
  </si>
  <si>
    <t>Average Projected Sales Price/Appraised Value (4)</t>
  </si>
  <si>
    <t>(3) Closing Costs should be included in Total Project Uses.</t>
  </si>
  <si>
    <t xml:space="preserve">Name of PHA: </t>
  </si>
  <si>
    <t>N/A</t>
  </si>
  <si>
    <t>Average Sales Price and HOPE VI Loan Amounts</t>
  </si>
  <si>
    <t>MSA Median Income - FY 2002</t>
  </si>
  <si>
    <t xml:space="preserve">Maximum Sale Price - New Construction </t>
  </si>
  <si>
    <t>Maximum Sale Price - Existing Homes</t>
  </si>
  <si>
    <t>Targeted Homebuyers</t>
  </si>
  <si>
    <t>50% - 80% AMI</t>
  </si>
  <si>
    <t>Max. Payment - Housing</t>
  </si>
  <si>
    <t>Max. Payment - Housing/Other Debt</t>
  </si>
  <si>
    <t>Max. Closing Costs (4%) - New Construction</t>
  </si>
  <si>
    <t>Max. Closing Costs (4%) - Existing</t>
  </si>
  <si>
    <t>WIN Downpayment/Closing Cost Assistance &lt; 80% AMI</t>
  </si>
  <si>
    <t>Income bracket</t>
  </si>
  <si>
    <t>50%-60%</t>
  </si>
  <si>
    <t>60%-70%</t>
  </si>
  <si>
    <t>Average HOPE VI Loan Required - New Construction</t>
  </si>
  <si>
    <t>Average Program Purchase Price ($100K) + Closing Costs</t>
  </si>
  <si>
    <t xml:space="preserve">  Less Max. WIN Downpayment/Closing Cost Assistance</t>
  </si>
  <si>
    <t>HOPE VI Loan Required for Avg. Program Purchase Price</t>
  </si>
  <si>
    <t>Average HOPE VI Loan Required - Existing Homes</t>
  </si>
  <si>
    <t>Average Program Purchase Price ($85K) + Closing Costs</t>
  </si>
  <si>
    <t>Calculation of Total HOPE VI Available for City-Wide Loan-to-Purchaser Program</t>
  </si>
  <si>
    <t>Average HOPE VI needed for loans (assuming 20 loans for new construction + 80 loans for existing homes)</t>
  </si>
  <si>
    <t>Number of average sized HOPE VI loans which could be financed</t>
  </si>
  <si>
    <t xml:space="preserve">Sample Housing Authority </t>
  </si>
  <si>
    <t>HOPE VI Funds Homebuyer Subordinate Loan</t>
  </si>
  <si>
    <t>HOPE VI Funds Cost Writedown</t>
  </si>
  <si>
    <t>CGP Funds</t>
  </si>
  <si>
    <t>CDGB</t>
  </si>
  <si>
    <t>Homebuyer's First Mortgage</t>
  </si>
  <si>
    <t>Homebuyer's Downpayment and Closing Costs</t>
  </si>
  <si>
    <t>TIF Funds</t>
  </si>
  <si>
    <t>B. Additional Grant Agreement Sources</t>
  </si>
  <si>
    <t>A. Proposal: Uses of Funds for Development</t>
  </si>
  <si>
    <t xml:space="preserve">  Section 3/MWBE Compliance</t>
  </si>
  <si>
    <t xml:space="preserve">  Security</t>
  </si>
  <si>
    <t xml:space="preserve">  Fees and Permit</t>
  </si>
  <si>
    <t xml:space="preserve">  Carrying Costs</t>
  </si>
  <si>
    <t xml:space="preserve">  Closing Costs</t>
  </si>
  <si>
    <t xml:space="preserve">  Other Development Costs</t>
  </si>
  <si>
    <t>B. Additional Grant Agreement Uses</t>
  </si>
  <si>
    <t xml:space="preserve">  Second Mortgage</t>
  </si>
  <si>
    <t xml:space="preserve">  Downpayment Assistance</t>
  </si>
  <si>
    <t xml:space="preserve">  Construction Loan Repayment</t>
  </si>
  <si>
    <t>HOPE VI Loan Limit (i.e. 33% of appraised value)</t>
  </si>
  <si>
    <t xml:space="preserve">  Less Purchaser Downpayment (i.e. 2% of purchase price)</t>
  </si>
  <si>
    <t xml:space="preserve">      to fit the specifics of their homeownership program.  However, the schedule when modified, should still reflect (A) the projected</t>
  </si>
  <si>
    <t xml:space="preserve">      sales structure, and (B) tie into the permanent Exhibit F.</t>
  </si>
  <si>
    <t>(2) This is the total cost to construct and closing costs.  The average for all models should tie into Total Per Unit Part A costs.</t>
  </si>
  <si>
    <t xml:space="preserve">(5) Based upon Projected Income Levels of Purchaser as projected by PHA.  </t>
  </si>
  <si>
    <r>
      <t xml:space="preserve">(6) See </t>
    </r>
    <r>
      <rPr>
        <b/>
        <i/>
        <sz val="10"/>
        <rFont val="Arial"/>
        <family val="2"/>
      </rPr>
      <t>Some Homeownership Guidelines for PHAs</t>
    </r>
    <r>
      <rPr>
        <b/>
        <sz val="10"/>
        <rFont val="Arial"/>
        <family val="2"/>
      </rPr>
      <t xml:space="preserve"> for additional background on requirements of different programs.</t>
    </r>
  </si>
  <si>
    <t xml:space="preserve">      HUD does not underwrite the deal, it is the PHA's responsibility to ensure that projections are accurate,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</si>
</sst>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_(&quot;$&quot;* #,##0.000_);_(&quot;$&quot;* \(#,##0.000\);_(&quot;$&quot;* &quot;-&quot;??_);_(@_)"/>
    <numFmt numFmtId="172" formatCode="0.0%"/>
    <numFmt numFmtId="173" formatCode="&quot;$&quot;#,##0.0_);[Red]\(&quot;$&quot;#,##0.0\)"/>
    <numFmt numFmtId="174" formatCode="0.0"/>
    <numFmt numFmtId="175" formatCode="00000"/>
    <numFmt numFmtId="176" formatCode="&quot;$&quot;#,##0.0"/>
  </numFmts>
  <fonts count="1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ck"/>
      <bottom style="hair"/>
    </border>
    <border>
      <left style="thin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n"/>
      <top style="thick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wrapText="1"/>
    </xf>
    <xf numFmtId="9" fontId="2" fillId="0" borderId="0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 vertical="center"/>
    </xf>
    <xf numFmtId="6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6" fontId="2" fillId="0" borderId="0" xfId="0" applyNumberFormat="1" applyFont="1" applyFill="1" applyAlignment="1">
      <alignment horizontal="right"/>
    </xf>
    <xf numFmtId="164" fontId="2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164" fontId="7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9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7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3" borderId="0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3" borderId="16" xfId="0" applyFont="1" applyFill="1" applyBorder="1" applyAlignment="1">
      <alignment/>
    </xf>
    <xf numFmtId="0" fontId="9" fillId="3" borderId="17" xfId="0" applyFont="1" applyFill="1" applyBorder="1" applyAlignment="1">
      <alignment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 horizontal="right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Border="1" applyAlignment="1">
      <alignment/>
    </xf>
    <xf numFmtId="0" fontId="9" fillId="3" borderId="20" xfId="0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9" fillId="3" borderId="19" xfId="0" applyFont="1" applyFill="1" applyBorder="1" applyAlignment="1">
      <alignment/>
    </xf>
    <xf numFmtId="0" fontId="9" fillId="3" borderId="15" xfId="0" applyFont="1" applyFill="1" applyBorder="1" applyAlignment="1">
      <alignment/>
    </xf>
    <xf numFmtId="0" fontId="9" fillId="0" borderId="7" xfId="0" applyFont="1" applyBorder="1" applyAlignment="1">
      <alignment/>
    </xf>
    <xf numFmtId="0" fontId="9" fillId="3" borderId="11" xfId="0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3" borderId="22" xfId="0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3" borderId="21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8" fillId="0" borderId="25" xfId="0" applyFont="1" applyBorder="1" applyAlignment="1" quotePrefix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 quotePrefix="1">
      <alignment horizontal="left"/>
    </xf>
    <xf numFmtId="0" fontId="9" fillId="4" borderId="14" xfId="0" applyFont="1" applyFill="1" applyBorder="1" applyAlignment="1">
      <alignment/>
    </xf>
    <xf numFmtId="0" fontId="9" fillId="4" borderId="16" xfId="0" applyFont="1" applyFill="1" applyBorder="1" applyAlignment="1">
      <alignment/>
    </xf>
    <xf numFmtId="0" fontId="9" fillId="4" borderId="17" xfId="0" applyFont="1" applyFill="1" applyBorder="1" applyAlignment="1">
      <alignment/>
    </xf>
    <xf numFmtId="0" fontId="9" fillId="0" borderId="28" xfId="0" applyFont="1" applyBorder="1" applyAlignment="1">
      <alignment horizontal="left"/>
    </xf>
    <xf numFmtId="166" fontId="9" fillId="4" borderId="14" xfId="17" applyNumberFormat="1" applyFont="1" applyFill="1" applyBorder="1" applyAlignment="1">
      <alignment/>
    </xf>
    <xf numFmtId="166" fontId="9" fillId="4" borderId="17" xfId="0" applyNumberFormat="1" applyFont="1" applyFill="1" applyBorder="1" applyAlignment="1">
      <alignment/>
    </xf>
    <xf numFmtId="0" fontId="9" fillId="0" borderId="28" xfId="0" applyFont="1" applyBorder="1" applyAlignment="1">
      <alignment/>
    </xf>
    <xf numFmtId="166" fontId="9" fillId="4" borderId="16" xfId="17" applyNumberFormat="1" applyFont="1" applyFill="1" applyBorder="1" applyAlignment="1">
      <alignment/>
    </xf>
    <xf numFmtId="0" fontId="9" fillId="0" borderId="28" xfId="0" applyFont="1" applyBorder="1" applyAlignment="1" quotePrefix="1">
      <alignment horizontal="left"/>
    </xf>
    <xf numFmtId="0" fontId="9" fillId="0" borderId="28" xfId="0" applyFont="1" applyBorder="1" applyAlignment="1">
      <alignment horizontal="left"/>
    </xf>
    <xf numFmtId="166" fontId="9" fillId="4" borderId="14" xfId="17" applyNumberFormat="1" applyFont="1" applyFill="1" applyBorder="1" applyAlignment="1" quotePrefix="1">
      <alignment horizontal="right"/>
    </xf>
    <xf numFmtId="166" fontId="9" fillId="4" borderId="14" xfId="0" applyNumberFormat="1" applyFont="1" applyFill="1" applyBorder="1" applyAlignment="1">
      <alignment/>
    </xf>
    <xf numFmtId="166" fontId="9" fillId="4" borderId="17" xfId="17" applyNumberFormat="1" applyFont="1" applyFill="1" applyBorder="1" applyAlignment="1">
      <alignment/>
    </xf>
    <xf numFmtId="166" fontId="9" fillId="0" borderId="14" xfId="17" applyNumberFormat="1" applyFont="1" applyBorder="1" applyAlignment="1">
      <alignment/>
    </xf>
    <xf numFmtId="166" fontId="9" fillId="0" borderId="16" xfId="17" applyNumberFormat="1" applyFont="1" applyBorder="1" applyAlignment="1">
      <alignment/>
    </xf>
    <xf numFmtId="166" fontId="9" fillId="0" borderId="17" xfId="17" applyNumberFormat="1" applyFont="1" applyBorder="1" applyAlignment="1">
      <alignment/>
    </xf>
    <xf numFmtId="0" fontId="8" fillId="0" borderId="28" xfId="0" applyFont="1" applyBorder="1" applyAlignment="1">
      <alignment/>
    </xf>
    <xf numFmtId="0" fontId="0" fillId="0" borderId="28" xfId="0" applyBorder="1" applyAlignment="1">
      <alignment/>
    </xf>
    <xf numFmtId="0" fontId="12" fillId="0" borderId="28" xfId="0" applyFont="1" applyBorder="1" applyAlignment="1" quotePrefix="1">
      <alignment horizontal="left"/>
    </xf>
    <xf numFmtId="0" fontId="12" fillId="0" borderId="29" xfId="0" applyFont="1" applyBorder="1" applyAlignment="1" quotePrefix="1">
      <alignment horizontal="left"/>
    </xf>
    <xf numFmtId="166" fontId="9" fillId="0" borderId="30" xfId="17" applyNumberFormat="1" applyFont="1" applyBorder="1" applyAlignment="1">
      <alignment/>
    </xf>
    <xf numFmtId="166" fontId="9" fillId="0" borderId="31" xfId="17" applyNumberFormat="1" applyFont="1" applyBorder="1" applyAlignment="1">
      <alignment/>
    </xf>
    <xf numFmtId="166" fontId="9" fillId="0" borderId="31" xfId="17" applyNumberFormat="1" applyFont="1" applyBorder="1" applyAlignment="1">
      <alignment horizontal="centerContinuous"/>
    </xf>
    <xf numFmtId="166" fontId="9" fillId="0" borderId="32" xfId="17" applyNumberFormat="1" applyFont="1" applyBorder="1" applyAlignment="1">
      <alignment/>
    </xf>
    <xf numFmtId="0" fontId="8" fillId="0" borderId="33" xfId="0" applyFont="1" applyBorder="1" applyAlignment="1">
      <alignment/>
    </xf>
    <xf numFmtId="166" fontId="9" fillId="0" borderId="34" xfId="17" applyNumberFormat="1" applyFont="1" applyBorder="1" applyAlignment="1">
      <alignment/>
    </xf>
    <xf numFmtId="166" fontId="9" fillId="0" borderId="35" xfId="17" applyNumberFormat="1" applyFont="1" applyBorder="1" applyAlignment="1">
      <alignment/>
    </xf>
    <xf numFmtId="166" fontId="9" fillId="0" borderId="36" xfId="17" applyNumberFormat="1" applyFont="1" applyBorder="1" applyAlignment="1">
      <alignment/>
    </xf>
    <xf numFmtId="166" fontId="9" fillId="4" borderId="6" xfId="17" applyNumberFormat="1" applyFont="1" applyFill="1" applyBorder="1" applyAlignment="1">
      <alignment/>
    </xf>
    <xf numFmtId="166" fontId="9" fillId="4" borderId="8" xfId="17" applyNumberFormat="1" applyFont="1" applyFill="1" applyBorder="1" applyAlignment="1">
      <alignment/>
    </xf>
    <xf numFmtId="166" fontId="9" fillId="4" borderId="9" xfId="17" applyNumberFormat="1" applyFont="1" applyFill="1" applyBorder="1" applyAlignment="1">
      <alignment/>
    </xf>
    <xf numFmtId="0" fontId="9" fillId="0" borderId="37" xfId="0" applyFont="1" applyBorder="1" applyAlignment="1">
      <alignment horizontal="left"/>
    </xf>
    <xf numFmtId="166" fontId="9" fillId="4" borderId="10" xfId="17" applyNumberFormat="1" applyFont="1" applyFill="1" applyBorder="1" applyAlignment="1">
      <alignment/>
    </xf>
    <xf numFmtId="166" fontId="9" fillId="4" borderId="12" xfId="17" applyNumberFormat="1" applyFont="1" applyFill="1" applyBorder="1" applyAlignment="1">
      <alignment/>
    </xf>
    <xf numFmtId="166" fontId="9" fillId="4" borderId="13" xfId="17" applyNumberFormat="1" applyFont="1" applyFill="1" applyBorder="1" applyAlignment="1">
      <alignment/>
    </xf>
    <xf numFmtId="0" fontId="9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170" fontId="4" fillId="0" borderId="0" xfId="15" applyNumberFormat="1" applyFont="1" applyAlignment="1">
      <alignment horizontal="center"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0" fontId="0" fillId="4" borderId="39" xfId="0" applyFill="1" applyBorder="1" applyAlignment="1">
      <alignment/>
    </xf>
    <xf numFmtId="170" fontId="0" fillId="4" borderId="40" xfId="15" applyNumberFormat="1" applyFill="1" applyBorder="1" applyAlignment="1">
      <alignment/>
    </xf>
    <xf numFmtId="170" fontId="0" fillId="4" borderId="41" xfId="15" applyNumberFormat="1" applyFill="1" applyBorder="1" applyAlignment="1">
      <alignment/>
    </xf>
    <xf numFmtId="170" fontId="4" fillId="5" borderId="42" xfId="15" applyNumberFormat="1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/>
    </xf>
    <xf numFmtId="170" fontId="0" fillId="5" borderId="44" xfId="15" applyNumberFormat="1" applyFill="1" applyBorder="1" applyAlignment="1">
      <alignment/>
    </xf>
    <xf numFmtId="170" fontId="0" fillId="5" borderId="45" xfId="15" applyNumberFormat="1" applyFill="1" applyBorder="1" applyAlignment="1">
      <alignment/>
    </xf>
    <xf numFmtId="170" fontId="0" fillId="5" borderId="43" xfId="15" applyNumberFormat="1" applyFill="1" applyBorder="1" applyAlignment="1">
      <alignment/>
    </xf>
    <xf numFmtId="0" fontId="4" fillId="0" borderId="0" xfId="0" applyFont="1" applyAlignment="1" quotePrefix="1">
      <alignment/>
    </xf>
    <xf numFmtId="0" fontId="4" fillId="5" borderId="39" xfId="0" applyFont="1" applyFill="1" applyBorder="1" applyAlignment="1">
      <alignment/>
    </xf>
    <xf numFmtId="170" fontId="0" fillId="5" borderId="41" xfId="15" applyNumberFormat="1" applyFill="1" applyBorder="1" applyAlignment="1">
      <alignment/>
    </xf>
    <xf numFmtId="0" fontId="0" fillId="0" borderId="0" xfId="0" applyAlignment="1">
      <alignment horizontal="centerContinuous"/>
    </xf>
    <xf numFmtId="1" fontId="2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0" fontId="2" fillId="0" borderId="46" xfId="0" applyFont="1" applyBorder="1" applyAlignment="1">
      <alignment wrapText="1"/>
    </xf>
    <xf numFmtId="164" fontId="2" fillId="0" borderId="46" xfId="0" applyNumberFormat="1" applyFont="1" applyBorder="1" applyAlignment="1">
      <alignment/>
    </xf>
    <xf numFmtId="164" fontId="2" fillId="2" borderId="46" xfId="0" applyNumberFormat="1" applyFont="1" applyFill="1" applyBorder="1" applyAlignment="1">
      <alignment/>
    </xf>
    <xf numFmtId="164" fontId="7" fillId="0" borderId="2" xfId="0" applyNumberFormat="1" applyFont="1" applyBorder="1" applyAlignment="1">
      <alignment/>
    </xf>
    <xf numFmtId="164" fontId="2" fillId="2" borderId="3" xfId="0" applyNumberFormat="1" applyFont="1" applyFill="1" applyBorder="1" applyAlignment="1">
      <alignment/>
    </xf>
    <xf numFmtId="0" fontId="9" fillId="0" borderId="47" xfId="0" applyFont="1" applyBorder="1" applyAlignment="1">
      <alignment wrapText="1"/>
    </xf>
    <xf numFmtId="0" fontId="9" fillId="0" borderId="47" xfId="0" applyFont="1" applyBorder="1" applyAlignment="1">
      <alignment/>
    </xf>
    <xf numFmtId="0" fontId="8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8" fillId="0" borderId="49" xfId="0" applyFont="1" applyBorder="1" applyAlignment="1">
      <alignment/>
    </xf>
    <xf numFmtId="166" fontId="9" fillId="0" borderId="14" xfId="17" applyNumberFormat="1" applyFont="1" applyFill="1" applyBorder="1" applyAlignment="1">
      <alignment/>
    </xf>
    <xf numFmtId="166" fontId="9" fillId="0" borderId="16" xfId="17" applyNumberFormat="1" applyFont="1" applyFill="1" applyBorder="1" applyAlignment="1">
      <alignment/>
    </xf>
    <xf numFmtId="166" fontId="9" fillId="0" borderId="17" xfId="17" applyNumberFormat="1" applyFont="1" applyFill="1" applyBorder="1" applyAlignment="1">
      <alignment/>
    </xf>
    <xf numFmtId="166" fontId="9" fillId="0" borderId="10" xfId="17" applyNumberFormat="1" applyFont="1" applyFill="1" applyBorder="1" applyAlignment="1">
      <alignment/>
    </xf>
    <xf numFmtId="166" fontId="9" fillId="0" borderId="12" xfId="17" applyNumberFormat="1" applyFont="1" applyFill="1" applyBorder="1" applyAlignment="1">
      <alignment/>
    </xf>
    <xf numFmtId="166" fontId="9" fillId="0" borderId="13" xfId="17" applyNumberFormat="1" applyFont="1" applyFill="1" applyBorder="1" applyAlignment="1">
      <alignment/>
    </xf>
    <xf numFmtId="166" fontId="9" fillId="0" borderId="50" xfId="17" applyNumberFormat="1" applyFont="1" applyFill="1" applyBorder="1" applyAlignment="1">
      <alignment/>
    </xf>
    <xf numFmtId="166" fontId="9" fillId="0" borderId="51" xfId="17" applyNumberFormat="1" applyFont="1" applyFill="1" applyBorder="1" applyAlignment="1">
      <alignment/>
    </xf>
    <xf numFmtId="166" fontId="9" fillId="0" borderId="52" xfId="17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9" fillId="0" borderId="38" xfId="0" applyFont="1" applyBorder="1" applyAlignment="1">
      <alignment horizontal="left" wrapText="1"/>
    </xf>
    <xf numFmtId="0" fontId="9" fillId="0" borderId="53" xfId="0" applyFont="1" applyBorder="1" applyAlignment="1">
      <alignment horizontal="left" wrapText="1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56" xfId="0" applyFont="1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56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workbookViewId="0" topLeftCell="A1">
      <selection activeCell="A23" sqref="A23"/>
    </sheetView>
  </sheetViews>
  <sheetFormatPr defaultColWidth="9.140625" defaultRowHeight="12.75"/>
  <cols>
    <col min="1" max="1" width="31.28125" style="0" customWidth="1"/>
    <col min="2" max="2" width="15.00390625" style="0" customWidth="1"/>
    <col min="3" max="3" width="12.28125" style="0" customWidth="1"/>
    <col min="4" max="4" width="15.8515625" style="0" customWidth="1"/>
    <col min="5" max="5" width="16.8515625" style="0" customWidth="1"/>
    <col min="6" max="6" width="12.28125" style="0" customWidth="1"/>
  </cols>
  <sheetData>
    <row r="1" spans="1:5" ht="12.75">
      <c r="A1" s="176" t="s">
        <v>169</v>
      </c>
      <c r="B1" s="176"/>
      <c r="C1" s="176"/>
      <c r="D1" s="176"/>
      <c r="E1" s="176"/>
    </row>
    <row r="2" spans="1:5" ht="12.75">
      <c r="A2" s="177" t="s">
        <v>163</v>
      </c>
      <c r="B2" s="177"/>
      <c r="C2" s="177"/>
      <c r="D2" s="177"/>
      <c r="E2" s="177"/>
    </row>
    <row r="3" spans="1:5" ht="12.75">
      <c r="A3" s="175" t="s">
        <v>61</v>
      </c>
      <c r="B3" s="175"/>
      <c r="C3" s="175"/>
      <c r="D3" s="175"/>
      <c r="E3" s="175"/>
    </row>
    <row r="4" spans="1:5" ht="12.75">
      <c r="A4" s="175" t="s">
        <v>167</v>
      </c>
      <c r="B4" s="175"/>
      <c r="C4" s="175"/>
      <c r="D4" s="175"/>
      <c r="E4" s="175"/>
    </row>
    <row r="5" spans="1:5" ht="12.75">
      <c r="A5" s="151" t="s">
        <v>62</v>
      </c>
      <c r="B5" s="151"/>
      <c r="C5" s="151"/>
      <c r="D5" s="151"/>
      <c r="E5" s="151"/>
    </row>
    <row r="6" spans="1:6" ht="12.75">
      <c r="A6" s="89"/>
      <c r="B6" s="90" t="s">
        <v>63</v>
      </c>
      <c r="C6" s="91" t="s">
        <v>64</v>
      </c>
      <c r="D6" s="91" t="s">
        <v>65</v>
      </c>
      <c r="E6" s="92" t="s">
        <v>66</v>
      </c>
      <c r="F6" s="131"/>
    </row>
    <row r="7" spans="1:5" ht="12.75">
      <c r="A7" s="93" t="s">
        <v>67</v>
      </c>
      <c r="B7" s="94"/>
      <c r="C7" s="95"/>
      <c r="D7" s="95"/>
      <c r="E7" s="96"/>
    </row>
    <row r="8" spans="1:5" ht="12.75">
      <c r="A8" s="97" t="s">
        <v>68</v>
      </c>
      <c r="B8" s="98"/>
      <c r="C8" s="95"/>
      <c r="D8" s="95"/>
      <c r="E8" s="99"/>
    </row>
    <row r="9" spans="1:5" ht="12.75">
      <c r="A9" s="100" t="s">
        <v>69</v>
      </c>
      <c r="B9" s="98"/>
      <c r="C9" s="101"/>
      <c r="D9" s="101"/>
      <c r="E9" s="99"/>
    </row>
    <row r="10" spans="1:5" ht="12.75">
      <c r="A10" s="100" t="s">
        <v>70</v>
      </c>
      <c r="B10" s="98"/>
      <c r="C10" s="101"/>
      <c r="D10" s="101"/>
      <c r="E10" s="99"/>
    </row>
    <row r="11" spans="1:5" ht="12.75">
      <c r="A11" s="100" t="s">
        <v>71</v>
      </c>
      <c r="B11" s="98"/>
      <c r="C11" s="101"/>
      <c r="D11" s="101"/>
      <c r="E11" s="99"/>
    </row>
    <row r="12" spans="1:5" ht="12.75">
      <c r="A12" s="103" t="s">
        <v>168</v>
      </c>
      <c r="B12" s="98"/>
      <c r="C12" s="101"/>
      <c r="D12" s="101"/>
      <c r="E12" s="99"/>
    </row>
    <row r="13" spans="1:5" ht="12.75">
      <c r="A13" s="103" t="s">
        <v>73</v>
      </c>
      <c r="B13" s="98"/>
      <c r="C13" s="101"/>
      <c r="D13" s="101"/>
      <c r="E13" s="99"/>
    </row>
    <row r="14" spans="1:5" ht="12.75">
      <c r="A14" s="102" t="s">
        <v>74</v>
      </c>
      <c r="B14" s="104"/>
      <c r="C14" s="101"/>
      <c r="D14" s="101"/>
      <c r="E14" s="99"/>
    </row>
    <row r="15" spans="1:6" ht="12.75">
      <c r="A15" s="100" t="s">
        <v>75</v>
      </c>
      <c r="B15" s="105"/>
      <c r="C15" s="101"/>
      <c r="D15" s="101"/>
      <c r="E15" s="99"/>
      <c r="F15" s="132"/>
    </row>
    <row r="16" spans="1:5" ht="12.75">
      <c r="A16" s="102" t="s">
        <v>76</v>
      </c>
      <c r="B16" s="98"/>
      <c r="C16" s="101"/>
      <c r="D16" s="101"/>
      <c r="E16" s="106"/>
    </row>
    <row r="17" spans="1:5" ht="12.75">
      <c r="A17" s="102"/>
      <c r="B17" s="107"/>
      <c r="C17" s="108"/>
      <c r="D17" s="108"/>
      <c r="E17" s="109"/>
    </row>
    <row r="18" spans="1:5" ht="12.75">
      <c r="A18" s="110" t="s">
        <v>77</v>
      </c>
      <c r="B18" s="107"/>
      <c r="C18" s="108"/>
      <c r="D18" s="108"/>
      <c r="E18" s="109"/>
    </row>
    <row r="19" spans="1:5" ht="12.75">
      <c r="A19" s="100" t="s">
        <v>68</v>
      </c>
      <c r="B19" s="98"/>
      <c r="C19" s="101"/>
      <c r="D19" s="101"/>
      <c r="E19" s="106"/>
    </row>
    <row r="20" spans="1:5" ht="12.75">
      <c r="A20" s="100" t="s">
        <v>69</v>
      </c>
      <c r="B20" s="98"/>
      <c r="C20" s="101"/>
      <c r="D20" s="101"/>
      <c r="E20" s="106"/>
    </row>
    <row r="21" spans="1:5" ht="12.75">
      <c r="A21" s="100" t="s">
        <v>78</v>
      </c>
      <c r="B21" s="98"/>
      <c r="C21" s="101"/>
      <c r="D21" s="101"/>
      <c r="E21" s="106"/>
    </row>
    <row r="22" spans="1:5" ht="12.75">
      <c r="A22" s="111"/>
      <c r="B22" s="107"/>
      <c r="C22" s="108"/>
      <c r="D22" s="108"/>
      <c r="E22" s="109"/>
    </row>
    <row r="23" spans="1:5" ht="12.75">
      <c r="A23" s="112" t="s">
        <v>79</v>
      </c>
      <c r="B23" s="107"/>
      <c r="C23" s="108"/>
      <c r="D23" s="108"/>
      <c r="E23" s="109"/>
    </row>
    <row r="24" spans="1:5" ht="13.5" thickBot="1">
      <c r="A24" s="113"/>
      <c r="B24" s="114"/>
      <c r="C24" s="115"/>
      <c r="D24" s="116"/>
      <c r="E24" s="117"/>
    </row>
    <row r="25" spans="1:5" ht="13.5" thickTop="1">
      <c r="A25" s="118" t="s">
        <v>80</v>
      </c>
      <c r="B25" s="119"/>
      <c r="C25" s="120"/>
      <c r="D25" s="120"/>
      <c r="E25" s="121"/>
    </row>
    <row r="26" spans="1:5" ht="12.75">
      <c r="A26" s="102" t="s">
        <v>81</v>
      </c>
      <c r="B26" s="98"/>
      <c r="C26" s="101"/>
      <c r="D26" s="101"/>
      <c r="E26" s="106"/>
    </row>
    <row r="27" spans="1:5" ht="12.75">
      <c r="A27" s="102" t="s">
        <v>82</v>
      </c>
      <c r="B27" s="98"/>
      <c r="C27" s="101"/>
      <c r="D27" s="101"/>
      <c r="E27" s="106"/>
    </row>
    <row r="28" spans="1:5" ht="12.75">
      <c r="A28" s="100" t="s">
        <v>83</v>
      </c>
      <c r="B28" s="98"/>
      <c r="C28" s="101"/>
      <c r="D28" s="101"/>
      <c r="E28" s="106"/>
    </row>
    <row r="29" spans="1:5" ht="12.75">
      <c r="A29" s="103" t="s">
        <v>84</v>
      </c>
      <c r="B29" s="98"/>
      <c r="C29" s="101"/>
      <c r="D29" s="101"/>
      <c r="E29" s="106"/>
    </row>
    <row r="30" spans="1:5" ht="12.75">
      <c r="A30" s="100" t="s">
        <v>85</v>
      </c>
      <c r="B30" s="98"/>
      <c r="C30" s="101"/>
      <c r="D30" s="101"/>
      <c r="E30" s="106"/>
    </row>
    <row r="31" spans="1:5" ht="12.75">
      <c r="A31" s="100" t="s">
        <v>86</v>
      </c>
      <c r="B31" s="98"/>
      <c r="C31" s="101"/>
      <c r="D31" s="101"/>
      <c r="E31" s="106"/>
    </row>
    <row r="32" spans="1:5" ht="12.75">
      <c r="A32" s="100" t="s">
        <v>87</v>
      </c>
      <c r="B32" s="98"/>
      <c r="C32" s="101"/>
      <c r="D32" s="101"/>
      <c r="E32" s="106"/>
    </row>
    <row r="33" spans="1:5" ht="12.75">
      <c r="A33" s="100" t="s">
        <v>88</v>
      </c>
      <c r="B33" s="98"/>
      <c r="C33" s="101"/>
      <c r="D33" s="101"/>
      <c r="E33" s="106"/>
    </row>
    <row r="34" spans="1:5" ht="12.75">
      <c r="A34" s="100" t="s">
        <v>89</v>
      </c>
      <c r="B34" s="98"/>
      <c r="C34" s="101"/>
      <c r="D34" s="101"/>
      <c r="E34" s="106"/>
    </row>
    <row r="35" spans="1:5" ht="12.75">
      <c r="A35" s="100" t="s">
        <v>90</v>
      </c>
      <c r="B35" s="98"/>
      <c r="C35" s="101"/>
      <c r="D35" s="101"/>
      <c r="E35" s="106"/>
    </row>
    <row r="36" spans="1:5" ht="12.75">
      <c r="A36" s="100" t="s">
        <v>91</v>
      </c>
      <c r="B36" s="98"/>
      <c r="C36" s="101"/>
      <c r="D36" s="101"/>
      <c r="E36" s="106"/>
    </row>
    <row r="37" spans="1:5" ht="12.75">
      <c r="A37" s="100" t="s">
        <v>92</v>
      </c>
      <c r="B37" s="98"/>
      <c r="C37" s="101"/>
      <c r="D37" s="101"/>
      <c r="E37" s="106"/>
    </row>
    <row r="38" spans="1:5" ht="12.75">
      <c r="A38" s="100" t="s">
        <v>92</v>
      </c>
      <c r="B38" s="98"/>
      <c r="C38" s="101"/>
      <c r="D38" s="101"/>
      <c r="E38" s="106"/>
    </row>
    <row r="39" spans="1:5" ht="12.75">
      <c r="A39" s="102" t="s">
        <v>93</v>
      </c>
      <c r="B39" s="98"/>
      <c r="C39" s="101"/>
      <c r="D39" s="101"/>
      <c r="E39" s="106"/>
    </row>
    <row r="40" spans="1:5" ht="12.75">
      <c r="A40" s="102"/>
      <c r="B40" s="107"/>
      <c r="C40" s="108"/>
      <c r="D40" s="108"/>
      <c r="E40" s="109"/>
    </row>
    <row r="41" spans="1:5" ht="12.75">
      <c r="A41" s="100" t="s">
        <v>94</v>
      </c>
      <c r="B41" s="107"/>
      <c r="C41" s="108"/>
      <c r="D41" s="108"/>
      <c r="E41" s="109"/>
    </row>
    <row r="42" spans="1:5" ht="12.75">
      <c r="A42" s="102" t="s">
        <v>95</v>
      </c>
      <c r="B42" s="98"/>
      <c r="C42" s="101"/>
      <c r="D42" s="101"/>
      <c r="E42" s="106"/>
    </row>
    <row r="43" spans="1:5" ht="12.75">
      <c r="A43" s="100" t="s">
        <v>96</v>
      </c>
      <c r="B43" s="98"/>
      <c r="C43" s="101"/>
      <c r="D43" s="101"/>
      <c r="E43" s="106"/>
    </row>
    <row r="44" spans="1:5" ht="12.75">
      <c r="A44" s="100" t="s">
        <v>97</v>
      </c>
      <c r="B44" s="98"/>
      <c r="C44" s="101"/>
      <c r="D44" s="101"/>
      <c r="E44" s="106"/>
    </row>
    <row r="45" spans="1:5" ht="12.75">
      <c r="A45" s="100" t="s">
        <v>98</v>
      </c>
      <c r="B45" s="98"/>
      <c r="C45" s="101"/>
      <c r="D45" s="101"/>
      <c r="E45" s="106"/>
    </row>
    <row r="46" spans="1:5" ht="12.75">
      <c r="A46" s="102" t="s">
        <v>99</v>
      </c>
      <c r="B46" s="98"/>
      <c r="C46" s="101"/>
      <c r="D46" s="101"/>
      <c r="E46" s="106"/>
    </row>
    <row r="47" spans="1:5" ht="12.75">
      <c r="A47" s="100" t="s">
        <v>100</v>
      </c>
      <c r="B47" s="98"/>
      <c r="C47" s="101"/>
      <c r="D47" s="101"/>
      <c r="E47" s="106"/>
    </row>
    <row r="48" spans="1:5" ht="12.75">
      <c r="A48" s="100" t="s">
        <v>101</v>
      </c>
      <c r="B48" s="98"/>
      <c r="C48" s="101"/>
      <c r="D48" s="101"/>
      <c r="E48" s="106"/>
    </row>
    <row r="49" spans="1:5" ht="12.75">
      <c r="A49" s="125" t="s">
        <v>102</v>
      </c>
      <c r="B49" s="126"/>
      <c r="C49" s="127"/>
      <c r="D49" s="127"/>
      <c r="E49" s="128"/>
    </row>
    <row r="50" spans="1:5" ht="12.75">
      <c r="A50" s="102" t="s">
        <v>103</v>
      </c>
      <c r="B50" s="98"/>
      <c r="C50" s="101"/>
      <c r="D50" s="101"/>
      <c r="E50" s="106"/>
    </row>
    <row r="51" spans="1:5" ht="12.75">
      <c r="A51" s="129" t="s">
        <v>104</v>
      </c>
      <c r="B51" s="126"/>
      <c r="C51" s="127"/>
      <c r="D51" s="127"/>
      <c r="E51" s="128"/>
    </row>
    <row r="52" spans="1:5" ht="12.75">
      <c r="A52" s="102" t="s">
        <v>105</v>
      </c>
      <c r="B52" s="98"/>
      <c r="C52" s="101"/>
      <c r="D52" s="101"/>
      <c r="E52" s="106"/>
    </row>
    <row r="53" spans="1:5" ht="12.75">
      <c r="A53" s="103" t="s">
        <v>166</v>
      </c>
      <c r="B53" s="98"/>
      <c r="C53" s="101"/>
      <c r="D53" s="101"/>
      <c r="E53" s="106"/>
    </row>
    <row r="54" spans="1:5" ht="12.75">
      <c r="A54" s="103" t="s">
        <v>106</v>
      </c>
      <c r="B54" s="98"/>
      <c r="C54" s="101"/>
      <c r="D54" s="101"/>
      <c r="E54" s="106"/>
    </row>
    <row r="55" spans="1:5" ht="12.75">
      <c r="A55" s="100" t="s">
        <v>107</v>
      </c>
      <c r="B55" s="98"/>
      <c r="C55" s="101"/>
      <c r="D55" s="101"/>
      <c r="E55" s="106"/>
    </row>
    <row r="56" spans="1:5" ht="12.75">
      <c r="A56" s="100" t="s">
        <v>108</v>
      </c>
      <c r="B56" s="98"/>
      <c r="C56" s="101"/>
      <c r="D56" s="101"/>
      <c r="E56" s="106"/>
    </row>
    <row r="57" spans="1:5" ht="12.75">
      <c r="A57" s="100" t="s">
        <v>109</v>
      </c>
      <c r="B57" s="98"/>
      <c r="C57" s="101"/>
      <c r="D57" s="101"/>
      <c r="E57" s="106"/>
    </row>
    <row r="58" spans="1:5" ht="12.75">
      <c r="A58" s="102" t="s">
        <v>110</v>
      </c>
      <c r="B58" s="98"/>
      <c r="C58" s="101"/>
      <c r="D58" s="101"/>
      <c r="E58" s="106"/>
    </row>
    <row r="59" spans="1:5" ht="12.75">
      <c r="A59" s="103" t="s">
        <v>164</v>
      </c>
      <c r="B59" s="98"/>
      <c r="C59" s="101"/>
      <c r="D59" s="101"/>
      <c r="E59" s="106"/>
    </row>
    <row r="60" spans="1:5" ht="12.75">
      <c r="A60" s="103" t="s">
        <v>92</v>
      </c>
      <c r="B60" s="98"/>
      <c r="C60" s="101"/>
      <c r="D60" s="101"/>
      <c r="E60" s="106"/>
    </row>
    <row r="61" spans="1:5" ht="12.75">
      <c r="A61" s="100" t="s">
        <v>93</v>
      </c>
      <c r="B61" s="98"/>
      <c r="C61" s="101"/>
      <c r="D61" s="101"/>
      <c r="E61" s="106"/>
    </row>
    <row r="62" spans="1:5" ht="12.75">
      <c r="A62" s="102"/>
      <c r="B62" s="107"/>
      <c r="C62" s="108"/>
      <c r="D62" s="108"/>
      <c r="E62" s="109"/>
    </row>
    <row r="63" spans="1:5" ht="12.75">
      <c r="A63" s="100" t="s">
        <v>111</v>
      </c>
      <c r="B63" s="98"/>
      <c r="C63" s="101"/>
      <c r="D63" s="101"/>
      <c r="E63" s="106"/>
    </row>
    <row r="64" spans="1:5" ht="12.75">
      <c r="A64" s="100"/>
      <c r="B64" s="107"/>
      <c r="C64" s="108"/>
      <c r="D64" s="108"/>
      <c r="E64" s="109"/>
    </row>
    <row r="65" spans="1:5" ht="12.75">
      <c r="A65" s="93" t="s">
        <v>112</v>
      </c>
      <c r="B65" s="107"/>
      <c r="C65" s="108"/>
      <c r="D65" s="108"/>
      <c r="E65" s="109"/>
    </row>
    <row r="66" spans="1:5" ht="12.75">
      <c r="A66" s="100" t="s">
        <v>113</v>
      </c>
      <c r="B66" s="98"/>
      <c r="C66" s="101"/>
      <c r="D66" s="101"/>
      <c r="E66" s="106"/>
    </row>
    <row r="67" spans="1:5" ht="12.75">
      <c r="A67" s="100" t="s">
        <v>114</v>
      </c>
      <c r="B67" s="98"/>
      <c r="C67" s="101"/>
      <c r="D67" s="101"/>
      <c r="E67" s="106"/>
    </row>
    <row r="68" spans="1:5" ht="12.75">
      <c r="A68" s="100" t="s">
        <v>115</v>
      </c>
      <c r="B68" s="98"/>
      <c r="C68" s="101"/>
      <c r="D68" s="101"/>
      <c r="E68" s="106"/>
    </row>
    <row r="69" spans="1:5" ht="12.75">
      <c r="A69" s="100" t="s">
        <v>170</v>
      </c>
      <c r="B69" s="98"/>
      <c r="C69" s="101"/>
      <c r="D69" s="101"/>
      <c r="E69" s="106"/>
    </row>
    <row r="70" spans="1:5" ht="12.75">
      <c r="A70" s="102" t="s">
        <v>116</v>
      </c>
      <c r="B70" s="98"/>
      <c r="C70" s="101"/>
      <c r="D70" s="101"/>
      <c r="E70" s="106"/>
    </row>
    <row r="71" spans="1:5" ht="12.75">
      <c r="A71" s="100" t="s">
        <v>117</v>
      </c>
      <c r="B71" s="98"/>
      <c r="C71" s="101"/>
      <c r="D71" s="101"/>
      <c r="E71" s="106"/>
    </row>
    <row r="72" spans="1:5" ht="12.75">
      <c r="A72" s="100" t="s">
        <v>78</v>
      </c>
      <c r="B72" s="98"/>
      <c r="C72" s="101"/>
      <c r="D72" s="101"/>
      <c r="E72" s="106"/>
    </row>
    <row r="73" spans="1:5" ht="12.75">
      <c r="A73" s="102" t="s">
        <v>118</v>
      </c>
      <c r="B73" s="98"/>
      <c r="C73" s="101"/>
      <c r="D73" s="101"/>
      <c r="E73" s="106"/>
    </row>
    <row r="74" spans="1:5" ht="12.75">
      <c r="A74" s="100"/>
      <c r="B74" s="107"/>
      <c r="C74" s="108"/>
      <c r="D74" s="108"/>
      <c r="E74" s="109"/>
    </row>
    <row r="75" spans="1:5" ht="12.75">
      <c r="A75" s="130" t="s">
        <v>119</v>
      </c>
      <c r="B75" s="122"/>
      <c r="C75" s="123"/>
      <c r="D75" s="123"/>
      <c r="E75" s="124"/>
    </row>
  </sheetData>
  <mergeCells count="4">
    <mergeCell ref="A4:E4"/>
    <mergeCell ref="A1:E1"/>
    <mergeCell ref="A3:E3"/>
    <mergeCell ref="A2:E2"/>
  </mergeCells>
  <printOptions horizontalCentered="1"/>
  <pageMargins left="0.72" right="0.75" top="0.61" bottom="1" header="0.51" footer="0.5"/>
  <pageSetup horizontalDpi="300" verticalDpi="300" orientation="portrait" r:id="rId1"/>
  <headerFooter alignWithMargins="0">
    <oddFooter>&amp;L&amp;8&amp;D
EXHIBIT F &amp;R&amp;8Page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showGridLines="0" workbookViewId="0" topLeftCell="A1">
      <selection activeCell="D15" sqref="D15"/>
    </sheetView>
  </sheetViews>
  <sheetFormatPr defaultColWidth="9.140625" defaultRowHeight="12.75"/>
  <cols>
    <col min="1" max="1" width="32.8515625" style="0" customWidth="1"/>
    <col min="2" max="2" width="15.00390625" style="0" customWidth="1"/>
    <col min="3" max="3" width="11.421875" style="0" customWidth="1"/>
    <col min="4" max="4" width="15.00390625" style="0" customWidth="1"/>
    <col min="5" max="5" width="16.8515625" style="0" customWidth="1"/>
    <col min="6" max="6" width="12.28125" style="0" customWidth="1"/>
  </cols>
  <sheetData>
    <row r="1" spans="1:5" ht="12.75">
      <c r="A1" s="176" t="s">
        <v>120</v>
      </c>
      <c r="B1" s="176"/>
      <c r="C1" s="176"/>
      <c r="D1" s="176"/>
      <c r="E1" s="176"/>
    </row>
    <row r="2" spans="1:5" ht="12.75">
      <c r="A2" s="177" t="s">
        <v>163</v>
      </c>
      <c r="B2" s="177"/>
      <c r="C2" s="177"/>
      <c r="D2" s="177"/>
      <c r="E2" s="177"/>
    </row>
    <row r="3" spans="1:5" ht="12.75">
      <c r="A3" s="175" t="s">
        <v>61</v>
      </c>
      <c r="B3" s="175"/>
      <c r="C3" s="175"/>
      <c r="D3" s="175"/>
      <c r="E3" s="175"/>
    </row>
    <row r="4" spans="1:5" ht="12.75">
      <c r="A4" s="175" t="s">
        <v>165</v>
      </c>
      <c r="B4" s="175"/>
      <c r="C4" s="175"/>
      <c r="D4" s="175"/>
      <c r="E4" s="175"/>
    </row>
    <row r="5" spans="1:5" ht="12.75">
      <c r="A5" s="151" t="s">
        <v>62</v>
      </c>
      <c r="B5" s="151"/>
      <c r="C5" s="151"/>
      <c r="D5" s="151"/>
      <c r="E5" s="151"/>
    </row>
    <row r="6" spans="1:6" ht="12.75">
      <c r="A6" s="89"/>
      <c r="B6" s="90" t="s">
        <v>63</v>
      </c>
      <c r="C6" s="91" t="s">
        <v>64</v>
      </c>
      <c r="D6" s="91" t="s">
        <v>65</v>
      </c>
      <c r="E6" s="92" t="s">
        <v>66</v>
      </c>
      <c r="F6" s="131"/>
    </row>
    <row r="7" spans="1:5" ht="12.75">
      <c r="A7" s="93" t="s">
        <v>67</v>
      </c>
      <c r="B7" s="94"/>
      <c r="C7" s="95"/>
      <c r="D7" s="95"/>
      <c r="E7" s="96"/>
    </row>
    <row r="8" spans="1:5" ht="22.5">
      <c r="A8" s="161" t="s">
        <v>201</v>
      </c>
      <c r="B8" s="98"/>
      <c r="C8" s="95"/>
      <c r="D8" s="95"/>
      <c r="E8" s="99"/>
    </row>
    <row r="9" spans="1:5" ht="12.75">
      <c r="A9" s="161" t="s">
        <v>202</v>
      </c>
      <c r="B9" s="98"/>
      <c r="C9" s="101"/>
      <c r="D9" s="101"/>
      <c r="E9" s="99"/>
    </row>
    <row r="10" spans="1:5" ht="12.75">
      <c r="A10" s="162" t="s">
        <v>203</v>
      </c>
      <c r="B10" s="98"/>
      <c r="C10" s="101"/>
      <c r="D10" s="101"/>
      <c r="E10" s="99"/>
    </row>
    <row r="11" spans="1:5" ht="12.75">
      <c r="A11" s="162" t="s">
        <v>70</v>
      </c>
      <c r="B11" s="98"/>
      <c r="C11" s="101"/>
      <c r="D11" s="101"/>
      <c r="E11" s="99"/>
    </row>
    <row r="12" spans="1:5" ht="12.75">
      <c r="A12" s="162" t="s">
        <v>204</v>
      </c>
      <c r="B12" s="98"/>
      <c r="C12" s="101"/>
      <c r="D12" s="101"/>
      <c r="E12" s="99"/>
    </row>
    <row r="13" spans="1:5" ht="12.75">
      <c r="A13" s="162" t="s">
        <v>72</v>
      </c>
      <c r="B13" s="98"/>
      <c r="C13" s="101"/>
      <c r="D13" s="101"/>
      <c r="E13" s="99"/>
    </row>
    <row r="14" spans="1:5" ht="12.75">
      <c r="A14" s="162" t="s">
        <v>205</v>
      </c>
      <c r="B14" s="104"/>
      <c r="C14" s="101"/>
      <c r="D14" s="101"/>
      <c r="E14" s="99"/>
    </row>
    <row r="15" spans="1:5" ht="12.75">
      <c r="A15" s="162" t="s">
        <v>206</v>
      </c>
      <c r="B15" s="104"/>
      <c r="C15" s="101"/>
      <c r="D15" s="101"/>
      <c r="E15" s="99"/>
    </row>
    <row r="16" spans="1:6" ht="12.75">
      <c r="A16" s="162" t="s">
        <v>73</v>
      </c>
      <c r="B16" s="105"/>
      <c r="C16" s="101"/>
      <c r="D16" s="101"/>
      <c r="E16" s="99"/>
      <c r="F16" s="132"/>
    </row>
    <row r="17" spans="1:5" ht="12.75">
      <c r="A17" s="162" t="s">
        <v>207</v>
      </c>
      <c r="B17" s="98"/>
      <c r="C17" s="101"/>
      <c r="D17" s="101"/>
      <c r="E17" s="106"/>
    </row>
    <row r="18" spans="1:5" ht="12.75">
      <c r="A18" s="162" t="s">
        <v>75</v>
      </c>
      <c r="B18" s="104"/>
      <c r="C18" s="101"/>
      <c r="D18" s="101"/>
      <c r="E18" s="99"/>
    </row>
    <row r="19" spans="1:5" ht="12.75">
      <c r="A19" s="162" t="s">
        <v>75</v>
      </c>
      <c r="B19" s="104"/>
      <c r="C19" s="101"/>
      <c r="D19" s="101"/>
      <c r="E19" s="99"/>
    </row>
    <row r="20" spans="1:5" ht="12.75">
      <c r="A20" s="162" t="s">
        <v>76</v>
      </c>
      <c r="B20" s="105"/>
      <c r="C20" s="101"/>
      <c r="D20" s="101"/>
      <c r="E20" s="99"/>
    </row>
    <row r="21" spans="1:5" ht="12.75">
      <c r="A21" s="162"/>
      <c r="B21" s="166"/>
      <c r="C21" s="167"/>
      <c r="D21" s="167"/>
      <c r="E21" s="168"/>
    </row>
    <row r="22" spans="1:5" ht="12.75">
      <c r="A22" s="163" t="s">
        <v>208</v>
      </c>
      <c r="B22" s="166"/>
      <c r="C22" s="167"/>
      <c r="D22" s="167"/>
      <c r="E22" s="168"/>
    </row>
    <row r="23" spans="1:5" ht="12.75">
      <c r="A23" s="162" t="s">
        <v>68</v>
      </c>
      <c r="B23" s="104"/>
      <c r="C23" s="101"/>
      <c r="D23" s="101"/>
      <c r="E23" s="99"/>
    </row>
    <row r="24" spans="1:5" ht="12.75">
      <c r="A24" s="162" t="s">
        <v>207</v>
      </c>
      <c r="B24" s="104"/>
      <c r="C24" s="101"/>
      <c r="D24" s="101"/>
      <c r="E24" s="99"/>
    </row>
    <row r="25" spans="1:5" ht="12.75">
      <c r="A25" s="162" t="s">
        <v>203</v>
      </c>
      <c r="B25" s="105"/>
      <c r="C25" s="101"/>
      <c r="D25" s="101"/>
      <c r="E25" s="99"/>
    </row>
    <row r="26" spans="1:5" ht="12.75">
      <c r="A26" s="162"/>
      <c r="B26" s="166"/>
      <c r="C26" s="167"/>
      <c r="D26" s="167"/>
      <c r="E26" s="168"/>
    </row>
    <row r="27" spans="1:5" ht="12.75">
      <c r="A27" s="112" t="s">
        <v>79</v>
      </c>
      <c r="B27" s="169"/>
      <c r="C27" s="170"/>
      <c r="D27" s="170"/>
      <c r="E27" s="171"/>
    </row>
    <row r="28" spans="1:5" ht="13.5" thickBot="1">
      <c r="A28" s="164"/>
      <c r="B28" s="172"/>
      <c r="C28" s="173"/>
      <c r="D28" s="173"/>
      <c r="E28" s="174"/>
    </row>
    <row r="29" spans="1:5" ht="13.5" thickTop="1">
      <c r="A29" s="165" t="s">
        <v>209</v>
      </c>
      <c r="B29" s="169"/>
      <c r="C29" s="170"/>
      <c r="D29" s="170"/>
      <c r="E29" s="171"/>
    </row>
    <row r="30" spans="1:5" ht="12.75">
      <c r="A30" s="162" t="s">
        <v>110</v>
      </c>
      <c r="B30" s="98"/>
      <c r="C30" s="101"/>
      <c r="D30" s="101"/>
      <c r="E30" s="106"/>
    </row>
    <row r="31" spans="1:5" ht="12.75">
      <c r="A31" s="162" t="s">
        <v>210</v>
      </c>
      <c r="B31" s="98"/>
      <c r="C31" s="101"/>
      <c r="D31" s="101"/>
      <c r="E31" s="106"/>
    </row>
    <row r="32" spans="1:5" ht="12.75">
      <c r="A32" s="162" t="s">
        <v>211</v>
      </c>
      <c r="B32" s="98"/>
      <c r="C32" s="101"/>
      <c r="D32" s="101"/>
      <c r="E32" s="106"/>
    </row>
    <row r="33" spans="1:5" ht="12.75">
      <c r="A33" s="162" t="s">
        <v>212</v>
      </c>
      <c r="B33" s="98"/>
      <c r="C33" s="101"/>
      <c r="D33" s="101"/>
      <c r="E33" s="106"/>
    </row>
    <row r="34" spans="1:5" ht="12.75">
      <c r="A34" s="162" t="s">
        <v>91</v>
      </c>
      <c r="B34" s="98"/>
      <c r="C34" s="101"/>
      <c r="D34" s="101"/>
      <c r="E34" s="106"/>
    </row>
    <row r="35" spans="1:5" ht="12.75">
      <c r="A35" s="162" t="s">
        <v>217</v>
      </c>
      <c r="B35" s="98"/>
      <c r="C35" s="101"/>
      <c r="D35" s="101"/>
      <c r="E35" s="106"/>
    </row>
    <row r="36" spans="1:5" ht="12.75">
      <c r="A36" s="162" t="s">
        <v>213</v>
      </c>
      <c r="B36" s="98"/>
      <c r="C36" s="101"/>
      <c r="D36" s="101"/>
      <c r="E36" s="106"/>
    </row>
    <row r="37" spans="1:5" ht="12.75">
      <c r="A37" s="162" t="s">
        <v>218</v>
      </c>
      <c r="B37" s="98"/>
      <c r="C37" s="101"/>
      <c r="D37" s="101"/>
      <c r="E37" s="106"/>
    </row>
    <row r="38" spans="1:5" ht="12.75">
      <c r="A38" s="162" t="s">
        <v>214</v>
      </c>
      <c r="B38" s="98"/>
      <c r="C38" s="101"/>
      <c r="D38" s="101"/>
      <c r="E38" s="106"/>
    </row>
    <row r="39" spans="1:5" ht="12.75">
      <c r="A39" s="162" t="s">
        <v>219</v>
      </c>
      <c r="B39" s="98"/>
      <c r="C39" s="101"/>
      <c r="D39" s="101"/>
      <c r="E39" s="106"/>
    </row>
    <row r="40" spans="1:5" ht="12.75">
      <c r="A40" s="162" t="s">
        <v>215</v>
      </c>
      <c r="B40" s="98"/>
      <c r="C40" s="101"/>
      <c r="D40" s="101"/>
      <c r="E40" s="106"/>
    </row>
    <row r="41" spans="1:5" ht="12.75">
      <c r="A41" s="163" t="s">
        <v>93</v>
      </c>
      <c r="B41" s="98"/>
      <c r="C41" s="101"/>
      <c r="D41" s="101"/>
      <c r="E41" s="106"/>
    </row>
    <row r="42" spans="1:5" ht="12.75">
      <c r="A42" s="162"/>
      <c r="B42" s="166"/>
      <c r="C42" s="167"/>
      <c r="D42" s="167"/>
      <c r="E42" s="168"/>
    </row>
    <row r="43" spans="1:5" ht="12.75">
      <c r="A43" s="162" t="s">
        <v>111</v>
      </c>
      <c r="B43" s="98"/>
      <c r="C43" s="101"/>
      <c r="D43" s="101"/>
      <c r="E43" s="106"/>
    </row>
    <row r="44" spans="1:5" ht="12.75">
      <c r="A44" s="162"/>
      <c r="B44" s="166"/>
      <c r="C44" s="167"/>
      <c r="D44" s="167"/>
      <c r="E44" s="168"/>
    </row>
    <row r="45" spans="1:5" ht="12.75">
      <c r="A45" s="163" t="s">
        <v>216</v>
      </c>
      <c r="B45" s="166"/>
      <c r="C45" s="167"/>
      <c r="D45" s="167"/>
      <c r="E45" s="168"/>
    </row>
    <row r="46" spans="1:5" ht="12.75">
      <c r="A46" s="162" t="s">
        <v>113</v>
      </c>
      <c r="B46" s="98"/>
      <c r="C46" s="101"/>
      <c r="D46" s="101"/>
      <c r="E46" s="106"/>
    </row>
    <row r="47" spans="1:5" ht="12.75">
      <c r="A47" s="161" t="s">
        <v>114</v>
      </c>
      <c r="B47" s="98"/>
      <c r="C47" s="101"/>
      <c r="D47" s="101"/>
      <c r="E47" s="106"/>
    </row>
    <row r="48" spans="1:5" ht="12.75">
      <c r="A48" s="162" t="s">
        <v>170</v>
      </c>
      <c r="B48" s="98"/>
      <c r="C48" s="101"/>
      <c r="D48" s="101"/>
      <c r="E48" s="106"/>
    </row>
    <row r="49" spans="1:5" ht="12.75">
      <c r="A49" s="162" t="s">
        <v>115</v>
      </c>
      <c r="B49" s="98"/>
      <c r="C49" s="101"/>
      <c r="D49" s="101"/>
      <c r="E49" s="106"/>
    </row>
    <row r="50" spans="1:5" ht="12.75">
      <c r="A50" s="162" t="s">
        <v>116</v>
      </c>
      <c r="B50" s="98"/>
      <c r="C50" s="101"/>
      <c r="D50" s="101"/>
      <c r="E50" s="106"/>
    </row>
    <row r="51" spans="1:5" ht="12.75">
      <c r="A51" s="162" t="s">
        <v>117</v>
      </c>
      <c r="B51" s="98"/>
      <c r="C51" s="101"/>
      <c r="D51" s="101"/>
      <c r="E51" s="106"/>
    </row>
    <row r="52" spans="1:5" ht="12.75">
      <c r="A52" s="162"/>
      <c r="B52" s="98"/>
      <c r="C52" s="101"/>
      <c r="D52" s="101"/>
      <c r="E52" s="106"/>
    </row>
    <row r="53" spans="1:5" ht="12.75">
      <c r="A53" s="130" t="s">
        <v>119</v>
      </c>
      <c r="B53" s="166"/>
      <c r="C53" s="167"/>
      <c r="D53" s="167"/>
      <c r="E53" s="168"/>
    </row>
  </sheetData>
  <mergeCells count="4">
    <mergeCell ref="A4:E4"/>
    <mergeCell ref="A1:E1"/>
    <mergeCell ref="A3:E3"/>
    <mergeCell ref="A2:E2"/>
  </mergeCells>
  <printOptions horizontalCentered="1"/>
  <pageMargins left="0.72" right="0.75" top="0.61" bottom="1" header="0.51" footer="0.5"/>
  <pageSetup horizontalDpi="300" verticalDpi="300" orientation="portrait" r:id="rId1"/>
  <headerFooter alignWithMargins="0">
    <oddFooter>&amp;L&amp;8&amp;D
EXHIBIT F &amp;R&amp;8Page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="75" zoomScaleSheetLayoutView="75" workbookViewId="0" topLeftCell="A1">
      <selection activeCell="F50" sqref="F49:F50"/>
    </sheetView>
  </sheetViews>
  <sheetFormatPr defaultColWidth="9.140625" defaultRowHeight="12.75"/>
  <cols>
    <col min="1" max="1" width="13.7109375" style="45" bestFit="1" customWidth="1"/>
    <col min="2" max="2" width="8.140625" style="45" customWidth="1"/>
    <col min="3" max="3" width="11.7109375" style="45" customWidth="1"/>
    <col min="4" max="5" width="12.28125" style="45" customWidth="1"/>
    <col min="6" max="11" width="11.7109375" style="45" customWidth="1"/>
    <col min="12" max="16384" width="9.140625" style="45" customWidth="1"/>
  </cols>
  <sheetData>
    <row r="1" spans="1:11" ht="11.25">
      <c r="A1" s="43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1.25">
      <c r="A2" s="46" t="s">
        <v>27</v>
      </c>
      <c r="B2" s="46"/>
      <c r="C2" s="46" t="s">
        <v>40</v>
      </c>
      <c r="D2" s="46"/>
      <c r="E2" s="46"/>
      <c r="F2" s="46"/>
      <c r="G2" s="46"/>
      <c r="H2" s="46"/>
      <c r="I2" s="46"/>
      <c r="J2" s="46"/>
      <c r="K2" s="46"/>
    </row>
    <row r="3" spans="1:11" ht="11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49" customFormat="1" ht="12.75" customHeight="1">
      <c r="A4" s="47"/>
      <c r="B4" s="48"/>
      <c r="C4" s="180" t="s">
        <v>43</v>
      </c>
      <c r="D4" s="180"/>
      <c r="E4" s="181"/>
      <c r="F4" s="180" t="s">
        <v>42</v>
      </c>
      <c r="G4" s="180"/>
      <c r="H4" s="181"/>
      <c r="I4" s="186" t="s">
        <v>55</v>
      </c>
      <c r="J4" s="180"/>
      <c r="K4" s="181"/>
    </row>
    <row r="5" spans="1:11" s="54" customFormat="1" ht="45">
      <c r="A5" s="50" t="s">
        <v>28</v>
      </c>
      <c r="B5" s="51" t="s">
        <v>29</v>
      </c>
      <c r="C5" s="52" t="s">
        <v>30</v>
      </c>
      <c r="D5" s="51" t="s">
        <v>56</v>
      </c>
      <c r="E5" s="53" t="s">
        <v>31</v>
      </c>
      <c r="F5" s="72" t="s">
        <v>30</v>
      </c>
      <c r="G5" s="51" t="s">
        <v>56</v>
      </c>
      <c r="H5" s="53" t="s">
        <v>31</v>
      </c>
      <c r="I5" s="52" t="s">
        <v>30</v>
      </c>
      <c r="J5" s="51" t="s">
        <v>56</v>
      </c>
      <c r="K5" s="53" t="s">
        <v>31</v>
      </c>
    </row>
    <row r="6" spans="1:11" ht="11.25">
      <c r="A6" s="55" t="s">
        <v>32</v>
      </c>
      <c r="B6" s="56"/>
      <c r="C6" s="57"/>
      <c r="D6" s="56"/>
      <c r="E6" s="58"/>
      <c r="F6" s="73"/>
      <c r="G6" s="81"/>
      <c r="H6" s="58"/>
      <c r="I6" s="57"/>
      <c r="J6" s="56"/>
      <c r="K6" s="58"/>
    </row>
    <row r="7" spans="1:11" ht="11.25">
      <c r="A7" s="59"/>
      <c r="B7" s="60">
        <v>1</v>
      </c>
      <c r="C7" s="61"/>
      <c r="D7" s="78"/>
      <c r="E7" s="62"/>
      <c r="F7" s="74"/>
      <c r="G7" s="82"/>
      <c r="H7" s="62"/>
      <c r="I7" s="61"/>
      <c r="J7" s="78"/>
      <c r="K7" s="62"/>
    </row>
    <row r="8" spans="1:11" ht="11.25">
      <c r="A8" s="59"/>
      <c r="B8" s="60">
        <v>2</v>
      </c>
      <c r="C8" s="61"/>
      <c r="D8" s="78"/>
      <c r="E8" s="62"/>
      <c r="F8" s="74"/>
      <c r="G8" s="82"/>
      <c r="H8" s="62"/>
      <c r="I8" s="61"/>
      <c r="J8" s="78"/>
      <c r="K8" s="62"/>
    </row>
    <row r="9" spans="1:11" ht="11.25">
      <c r="A9" s="59"/>
      <c r="B9" s="60">
        <v>3</v>
      </c>
      <c r="C9" s="61"/>
      <c r="D9" s="78"/>
      <c r="E9" s="62"/>
      <c r="F9" s="74"/>
      <c r="G9" s="82"/>
      <c r="H9" s="62"/>
      <c r="I9" s="61"/>
      <c r="J9" s="78"/>
      <c r="K9" s="62"/>
    </row>
    <row r="10" spans="1:11" ht="11.25">
      <c r="A10" s="59"/>
      <c r="B10" s="60">
        <v>4</v>
      </c>
      <c r="C10" s="61"/>
      <c r="D10" s="78"/>
      <c r="E10" s="62"/>
      <c r="F10" s="74"/>
      <c r="G10" s="82"/>
      <c r="H10" s="62"/>
      <c r="I10" s="61"/>
      <c r="J10" s="78"/>
      <c r="K10" s="62"/>
    </row>
    <row r="11" spans="1:11" ht="11.25">
      <c r="A11" s="59"/>
      <c r="B11" s="60">
        <v>5</v>
      </c>
      <c r="C11" s="61"/>
      <c r="D11" s="78"/>
      <c r="E11" s="62"/>
      <c r="F11" s="74"/>
      <c r="G11" s="82"/>
      <c r="H11" s="62"/>
      <c r="I11" s="61"/>
      <c r="J11" s="78"/>
      <c r="K11" s="62"/>
    </row>
    <row r="12" spans="1:11" ht="11.25">
      <c r="A12" s="59"/>
      <c r="B12" s="63" t="s">
        <v>33</v>
      </c>
      <c r="C12" s="61"/>
      <c r="D12" s="78"/>
      <c r="E12" s="62"/>
      <c r="F12" s="74"/>
      <c r="G12" s="82"/>
      <c r="H12" s="62"/>
      <c r="I12" s="61"/>
      <c r="J12" s="78"/>
      <c r="K12" s="62"/>
    </row>
    <row r="13" spans="1:11" ht="11.25">
      <c r="A13" s="59" t="s">
        <v>34</v>
      </c>
      <c r="B13" s="60"/>
      <c r="C13" s="64"/>
      <c r="D13" s="60"/>
      <c r="E13" s="65"/>
      <c r="F13" s="75"/>
      <c r="G13" s="83"/>
      <c r="H13" s="65"/>
      <c r="I13" s="64"/>
      <c r="J13" s="60"/>
      <c r="K13" s="65"/>
    </row>
    <row r="14" spans="1:11" ht="11.25">
      <c r="A14" s="59"/>
      <c r="B14" s="60">
        <v>1</v>
      </c>
      <c r="C14" s="61"/>
      <c r="D14" s="78"/>
      <c r="E14" s="62"/>
      <c r="F14" s="74"/>
      <c r="G14" s="82"/>
      <c r="H14" s="62"/>
      <c r="I14" s="61"/>
      <c r="J14" s="78"/>
      <c r="K14" s="62"/>
    </row>
    <row r="15" spans="1:11" ht="11.25">
      <c r="A15" s="59"/>
      <c r="B15" s="60">
        <v>2</v>
      </c>
      <c r="C15" s="61"/>
      <c r="D15" s="78"/>
      <c r="E15" s="62"/>
      <c r="F15" s="74"/>
      <c r="G15" s="82"/>
      <c r="H15" s="62"/>
      <c r="I15" s="61"/>
      <c r="J15" s="78"/>
      <c r="K15" s="62"/>
    </row>
    <row r="16" spans="1:11" ht="11.25">
      <c r="A16" s="59"/>
      <c r="B16" s="60">
        <v>3</v>
      </c>
      <c r="C16" s="61"/>
      <c r="D16" s="78"/>
      <c r="E16" s="62"/>
      <c r="F16" s="74"/>
      <c r="G16" s="82"/>
      <c r="H16" s="62"/>
      <c r="I16" s="61"/>
      <c r="J16" s="78"/>
      <c r="K16" s="62"/>
    </row>
    <row r="17" spans="1:11" ht="11.25">
      <c r="A17" s="59"/>
      <c r="B17" s="60">
        <v>4</v>
      </c>
      <c r="C17" s="61"/>
      <c r="D17" s="78"/>
      <c r="E17" s="62"/>
      <c r="F17" s="74"/>
      <c r="G17" s="82"/>
      <c r="H17" s="62"/>
      <c r="I17" s="61"/>
      <c r="J17" s="78"/>
      <c r="K17" s="62"/>
    </row>
    <row r="18" spans="1:11" ht="11.25">
      <c r="A18" s="59"/>
      <c r="B18" s="60">
        <v>5</v>
      </c>
      <c r="C18" s="61"/>
      <c r="D18" s="78"/>
      <c r="E18" s="62"/>
      <c r="F18" s="74"/>
      <c r="G18" s="82"/>
      <c r="H18" s="62"/>
      <c r="I18" s="61"/>
      <c r="J18" s="78"/>
      <c r="K18" s="62"/>
    </row>
    <row r="19" spans="1:11" ht="11.25">
      <c r="A19" s="59"/>
      <c r="B19" s="63" t="s">
        <v>33</v>
      </c>
      <c r="C19" s="61"/>
      <c r="D19" s="78"/>
      <c r="E19" s="62"/>
      <c r="F19" s="74"/>
      <c r="G19" s="82"/>
      <c r="H19" s="62"/>
      <c r="I19" s="61"/>
      <c r="J19" s="78"/>
      <c r="K19" s="62"/>
    </row>
    <row r="20" spans="1:11" ht="11.25">
      <c r="A20" s="59" t="s">
        <v>35</v>
      </c>
      <c r="B20" s="60"/>
      <c r="C20" s="64"/>
      <c r="D20" s="60"/>
      <c r="E20" s="65"/>
      <c r="F20" s="75"/>
      <c r="G20" s="83"/>
      <c r="H20" s="65"/>
      <c r="I20" s="64"/>
      <c r="J20" s="60"/>
      <c r="K20" s="65"/>
    </row>
    <row r="21" spans="1:11" ht="11.25">
      <c r="A21" s="59"/>
      <c r="B21" s="60">
        <v>1</v>
      </c>
      <c r="C21" s="61"/>
      <c r="D21" s="78"/>
      <c r="E21" s="62"/>
      <c r="F21" s="74"/>
      <c r="G21" s="82"/>
      <c r="H21" s="62"/>
      <c r="I21" s="61"/>
      <c r="J21" s="78"/>
      <c r="K21" s="62"/>
    </row>
    <row r="22" spans="1:11" ht="11.25">
      <c r="A22" s="59"/>
      <c r="B22" s="60">
        <v>2</v>
      </c>
      <c r="C22" s="61"/>
      <c r="D22" s="78"/>
      <c r="E22" s="62"/>
      <c r="F22" s="74"/>
      <c r="G22" s="82"/>
      <c r="H22" s="62"/>
      <c r="I22" s="61"/>
      <c r="J22" s="78"/>
      <c r="K22" s="62"/>
    </row>
    <row r="23" spans="1:11" ht="11.25">
      <c r="A23" s="59"/>
      <c r="B23" s="60">
        <v>3</v>
      </c>
      <c r="C23" s="61"/>
      <c r="D23" s="78"/>
      <c r="E23" s="62"/>
      <c r="F23" s="74"/>
      <c r="G23" s="82"/>
      <c r="H23" s="62"/>
      <c r="I23" s="61"/>
      <c r="J23" s="78"/>
      <c r="K23" s="62"/>
    </row>
    <row r="24" spans="1:11" ht="11.25">
      <c r="A24" s="59"/>
      <c r="B24" s="60">
        <v>4</v>
      </c>
      <c r="C24" s="61"/>
      <c r="D24" s="78"/>
      <c r="E24" s="62"/>
      <c r="F24" s="74"/>
      <c r="G24" s="82"/>
      <c r="H24" s="62"/>
      <c r="I24" s="61"/>
      <c r="J24" s="78"/>
      <c r="K24" s="62"/>
    </row>
    <row r="25" spans="1:11" ht="11.25">
      <c r="A25" s="59"/>
      <c r="B25" s="60">
        <v>5</v>
      </c>
      <c r="C25" s="61"/>
      <c r="D25" s="78"/>
      <c r="E25" s="62"/>
      <c r="F25" s="74"/>
      <c r="G25" s="82"/>
      <c r="H25" s="62"/>
      <c r="I25" s="61"/>
      <c r="J25" s="78"/>
      <c r="K25" s="62"/>
    </row>
    <row r="26" spans="1:11" ht="11.25">
      <c r="A26" s="59"/>
      <c r="B26" s="63" t="s">
        <v>33</v>
      </c>
      <c r="C26" s="61"/>
      <c r="D26" s="78"/>
      <c r="E26" s="62"/>
      <c r="F26" s="74"/>
      <c r="G26" s="82"/>
      <c r="H26" s="62"/>
      <c r="I26" s="61"/>
      <c r="J26" s="78"/>
      <c r="K26" s="62"/>
    </row>
    <row r="27" spans="1:11" ht="11.25">
      <c r="A27" s="59" t="s">
        <v>36</v>
      </c>
      <c r="B27" s="60"/>
      <c r="C27" s="64"/>
      <c r="D27" s="60"/>
      <c r="E27" s="65"/>
      <c r="F27" s="75"/>
      <c r="G27" s="83"/>
      <c r="H27" s="65"/>
      <c r="I27" s="64"/>
      <c r="J27" s="60"/>
      <c r="K27" s="65"/>
    </row>
    <row r="28" spans="1:11" ht="11.25">
      <c r="A28" s="59"/>
      <c r="B28" s="60">
        <v>1</v>
      </c>
      <c r="C28" s="61"/>
      <c r="D28" s="78"/>
      <c r="E28" s="62"/>
      <c r="F28" s="74"/>
      <c r="G28" s="82"/>
      <c r="H28" s="62"/>
      <c r="I28" s="61"/>
      <c r="J28" s="78"/>
      <c r="K28" s="62"/>
    </row>
    <row r="29" spans="1:11" ht="11.25">
      <c r="A29" s="59"/>
      <c r="B29" s="60">
        <v>2</v>
      </c>
      <c r="C29" s="61"/>
      <c r="D29" s="78"/>
      <c r="E29" s="62"/>
      <c r="F29" s="74"/>
      <c r="G29" s="82"/>
      <c r="H29" s="62"/>
      <c r="I29" s="61"/>
      <c r="J29" s="78"/>
      <c r="K29" s="62"/>
    </row>
    <row r="30" spans="1:11" ht="11.25">
      <c r="A30" s="59"/>
      <c r="B30" s="60">
        <v>3</v>
      </c>
      <c r="C30" s="61"/>
      <c r="D30" s="78"/>
      <c r="E30" s="62"/>
      <c r="F30" s="74"/>
      <c r="G30" s="82"/>
      <c r="H30" s="62"/>
      <c r="I30" s="61"/>
      <c r="J30" s="78"/>
      <c r="K30" s="62"/>
    </row>
    <row r="31" spans="1:11" ht="11.25">
      <c r="A31" s="59"/>
      <c r="B31" s="60">
        <v>4</v>
      </c>
      <c r="C31" s="61"/>
      <c r="D31" s="78"/>
      <c r="E31" s="62"/>
      <c r="F31" s="74"/>
      <c r="G31" s="82"/>
      <c r="H31" s="62"/>
      <c r="I31" s="61"/>
      <c r="J31" s="78"/>
      <c r="K31" s="62"/>
    </row>
    <row r="32" spans="1:11" ht="11.25">
      <c r="A32" s="59"/>
      <c r="B32" s="63" t="s">
        <v>33</v>
      </c>
      <c r="C32" s="61"/>
      <c r="D32" s="78"/>
      <c r="E32" s="62"/>
      <c r="F32" s="74"/>
      <c r="G32" s="82"/>
      <c r="H32" s="62"/>
      <c r="I32" s="61"/>
      <c r="J32" s="78"/>
      <c r="K32" s="62"/>
    </row>
    <row r="33" spans="1:11" ht="11.25">
      <c r="A33" s="59" t="s">
        <v>37</v>
      </c>
      <c r="B33" s="60"/>
      <c r="C33" s="64"/>
      <c r="D33" s="60"/>
      <c r="E33" s="65"/>
      <c r="F33" s="75"/>
      <c r="G33" s="83"/>
      <c r="H33" s="65"/>
      <c r="I33" s="64"/>
      <c r="J33" s="60"/>
      <c r="K33" s="65"/>
    </row>
    <row r="34" spans="1:11" ht="11.25">
      <c r="A34" s="59"/>
      <c r="B34" s="60">
        <v>1</v>
      </c>
      <c r="C34" s="61"/>
      <c r="D34" s="78"/>
      <c r="E34" s="62"/>
      <c r="F34" s="74"/>
      <c r="G34" s="82"/>
      <c r="H34" s="62"/>
      <c r="I34" s="61"/>
      <c r="J34" s="78"/>
      <c r="K34" s="62"/>
    </row>
    <row r="35" spans="1:11" ht="11.25">
      <c r="A35" s="59"/>
      <c r="B35" s="60">
        <v>2</v>
      </c>
      <c r="C35" s="61"/>
      <c r="D35" s="78"/>
      <c r="E35" s="62"/>
      <c r="F35" s="74"/>
      <c r="G35" s="82"/>
      <c r="H35" s="62"/>
      <c r="I35" s="61"/>
      <c r="J35" s="78"/>
      <c r="K35" s="62"/>
    </row>
    <row r="36" spans="1:11" ht="11.25">
      <c r="A36" s="59"/>
      <c r="B36" s="63" t="s">
        <v>33</v>
      </c>
      <c r="C36" s="61"/>
      <c r="D36" s="78"/>
      <c r="E36" s="62"/>
      <c r="F36" s="74"/>
      <c r="G36" s="82"/>
      <c r="H36" s="62"/>
      <c r="I36" s="61"/>
      <c r="J36" s="78"/>
      <c r="K36" s="62"/>
    </row>
    <row r="37" spans="1:11" ht="11.25">
      <c r="A37" s="66"/>
      <c r="B37" s="67" t="s">
        <v>38</v>
      </c>
      <c r="C37" s="68">
        <f aca="true" t="shared" si="0" ref="C37:K37">SUM(C7:C36)</f>
        <v>0</v>
      </c>
      <c r="D37" s="79"/>
      <c r="E37" s="69">
        <f t="shared" si="0"/>
        <v>0</v>
      </c>
      <c r="F37" s="76">
        <f t="shared" si="0"/>
        <v>0</v>
      </c>
      <c r="G37" s="84"/>
      <c r="H37" s="69">
        <f t="shared" si="0"/>
        <v>0</v>
      </c>
      <c r="I37" s="68">
        <f t="shared" si="0"/>
        <v>0</v>
      </c>
      <c r="J37" s="79"/>
      <c r="K37" s="69">
        <f t="shared" si="0"/>
        <v>0</v>
      </c>
    </row>
    <row r="41" spans="1:11" ht="12.75" customHeight="1">
      <c r="A41" s="47"/>
      <c r="B41" s="48"/>
      <c r="C41" s="180"/>
      <c r="D41" s="180"/>
      <c r="E41" s="181"/>
      <c r="F41" s="180"/>
      <c r="G41" s="180"/>
      <c r="H41" s="181"/>
      <c r="I41" s="180"/>
      <c r="J41" s="180"/>
      <c r="K41" s="181"/>
    </row>
    <row r="42" spans="1:11" ht="45">
      <c r="A42" s="50"/>
      <c r="B42" s="51"/>
      <c r="C42" s="52" t="s">
        <v>30</v>
      </c>
      <c r="D42" s="51" t="s">
        <v>56</v>
      </c>
      <c r="E42" s="53" t="s">
        <v>31</v>
      </c>
      <c r="F42" s="72" t="s">
        <v>30</v>
      </c>
      <c r="G42" s="51" t="s">
        <v>56</v>
      </c>
      <c r="H42" s="53" t="s">
        <v>31</v>
      </c>
      <c r="I42" s="52" t="s">
        <v>30</v>
      </c>
      <c r="J42" s="51" t="s">
        <v>56</v>
      </c>
      <c r="K42" s="53" t="s">
        <v>31</v>
      </c>
    </row>
    <row r="43" spans="1:11" ht="36.75" customHeight="1">
      <c r="A43" s="182" t="s">
        <v>171</v>
      </c>
      <c r="B43" s="183"/>
      <c r="C43" s="70"/>
      <c r="D43" s="80"/>
      <c r="E43" s="71"/>
      <c r="F43" s="77"/>
      <c r="G43" s="85"/>
      <c r="H43" s="71"/>
      <c r="I43" s="70"/>
      <c r="J43" s="80"/>
      <c r="K43" s="71"/>
    </row>
    <row r="44" spans="1:11" ht="32.25" customHeight="1">
      <c r="A44" s="184" t="s">
        <v>172</v>
      </c>
      <c r="B44" s="185"/>
      <c r="C44" s="61"/>
      <c r="D44" s="78"/>
      <c r="E44" s="62"/>
      <c r="F44" s="74"/>
      <c r="G44" s="82"/>
      <c r="H44" s="62"/>
      <c r="I44" s="61"/>
      <c r="J44" s="78"/>
      <c r="K44" s="62"/>
    </row>
    <row r="45" spans="1:11" ht="36.75" customHeight="1">
      <c r="A45" s="178" t="s">
        <v>39</v>
      </c>
      <c r="B45" s="179"/>
      <c r="C45" s="61"/>
      <c r="D45" s="78"/>
      <c r="E45" s="62"/>
      <c r="F45" s="74"/>
      <c r="G45" s="82"/>
      <c r="H45" s="62"/>
      <c r="I45" s="61"/>
      <c r="J45" s="78"/>
      <c r="K45" s="62"/>
    </row>
  </sheetData>
  <mergeCells count="9">
    <mergeCell ref="I41:K41"/>
    <mergeCell ref="A43:B43"/>
    <mergeCell ref="A44:B44"/>
    <mergeCell ref="I4:K4"/>
    <mergeCell ref="A45:B45"/>
    <mergeCell ref="F4:H4"/>
    <mergeCell ref="C41:E41"/>
    <mergeCell ref="F41:H41"/>
    <mergeCell ref="C4:E4"/>
  </mergeCells>
  <printOptions horizontalCentered="1"/>
  <pageMargins left="0.75" right="0.75" top="1" bottom="1" header="0.5" footer="0.5"/>
  <pageSetup horizontalDpi="600" verticalDpi="600" orientation="landscape" scale="89" r:id="rId1"/>
  <rowBreaks count="1" manualBreakCount="1">
    <brk id="4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workbookViewId="0" topLeftCell="A52">
      <selection activeCell="A57" sqref="A57:IV70"/>
    </sheetView>
  </sheetViews>
  <sheetFormatPr defaultColWidth="9.140625" defaultRowHeight="12.75"/>
  <cols>
    <col min="1" max="1" width="56.57421875" style="0" customWidth="1"/>
    <col min="2" max="2" width="13.57421875" style="0" customWidth="1"/>
    <col min="3" max="3" width="13.140625" style="0" customWidth="1"/>
    <col min="4" max="4" width="13.00390625" style="0" customWidth="1"/>
    <col min="5" max="5" width="13.28125" style="0" customWidth="1"/>
    <col min="6" max="6" width="13.57421875" style="0" customWidth="1"/>
  </cols>
  <sheetData>
    <row r="1" ht="20.25">
      <c r="A1" s="133" t="s">
        <v>121</v>
      </c>
    </row>
    <row r="3" spans="1:7" ht="13.5" thickBot="1">
      <c r="A3" s="134"/>
      <c r="B3" s="135" t="s">
        <v>122</v>
      </c>
      <c r="C3" s="135" t="s">
        <v>123</v>
      </c>
      <c r="D3" s="135" t="s">
        <v>124</v>
      </c>
      <c r="E3" s="135" t="s">
        <v>125</v>
      </c>
      <c r="F3" s="135" t="s">
        <v>126</v>
      </c>
      <c r="G3" s="136"/>
    </row>
    <row r="4" ht="12.75">
      <c r="F4" s="137"/>
    </row>
    <row r="5" spans="1:6" ht="12.75">
      <c r="A5" t="s">
        <v>127</v>
      </c>
      <c r="B5">
        <v>19</v>
      </c>
      <c r="C5">
        <v>25</v>
      </c>
      <c r="D5">
        <v>25</v>
      </c>
      <c r="E5">
        <v>30</v>
      </c>
      <c r="F5">
        <f>SUM(B5:E5)</f>
        <v>99</v>
      </c>
    </row>
    <row r="7" spans="1:8" ht="12.75">
      <c r="A7" t="s">
        <v>128</v>
      </c>
      <c r="B7" s="138">
        <v>125000</v>
      </c>
      <c r="C7" s="138">
        <v>135000</v>
      </c>
      <c r="D7" s="138">
        <v>145000</v>
      </c>
      <c r="E7" s="138">
        <v>155000</v>
      </c>
      <c r="F7" s="138">
        <f>(+(B7*B5)+(C7*C5)+(D7*D5)+(E7*E5))/F5</f>
        <v>141666.66666666666</v>
      </c>
      <c r="G7" s="138"/>
      <c r="H7" s="138"/>
    </row>
    <row r="8" spans="2:8" ht="12.75">
      <c r="B8" s="138"/>
      <c r="C8" s="138"/>
      <c r="D8" s="138"/>
      <c r="E8" s="138"/>
      <c r="F8" s="138"/>
      <c r="G8" s="138"/>
      <c r="H8" s="138"/>
    </row>
    <row r="9" spans="2:8" ht="12.75">
      <c r="B9" s="138"/>
      <c r="C9" s="138"/>
      <c r="D9" s="138"/>
      <c r="E9" s="138"/>
      <c r="F9" s="138"/>
      <c r="G9" s="138"/>
      <c r="H9" s="138"/>
    </row>
    <row r="10" spans="1:8" ht="12.75">
      <c r="A10" t="s">
        <v>129</v>
      </c>
      <c r="B10" s="138"/>
      <c r="C10" s="138"/>
      <c r="D10" s="138"/>
      <c r="E10" s="138"/>
      <c r="F10" s="138"/>
      <c r="G10" s="138"/>
      <c r="H10" s="138"/>
    </row>
    <row r="11" spans="1:8" ht="12.75">
      <c r="A11" t="s">
        <v>130</v>
      </c>
      <c r="B11" s="138">
        <v>25000</v>
      </c>
      <c r="C11" s="138">
        <v>30000</v>
      </c>
      <c r="D11" s="138">
        <v>35000</v>
      </c>
      <c r="E11" s="138">
        <v>40000</v>
      </c>
      <c r="F11" s="138"/>
      <c r="G11" s="138"/>
      <c r="H11" s="138"/>
    </row>
    <row r="12" spans="1:8" ht="12.75">
      <c r="A12" t="s">
        <v>131</v>
      </c>
      <c r="B12" s="139">
        <v>2000</v>
      </c>
      <c r="C12" s="139">
        <v>2000</v>
      </c>
      <c r="D12" s="139">
        <v>2000</v>
      </c>
      <c r="E12" s="139">
        <v>2000</v>
      </c>
      <c r="F12" s="138"/>
      <c r="G12" s="138"/>
      <c r="H12" s="138"/>
    </row>
    <row r="13" spans="1:8" ht="12.75">
      <c r="A13" t="s">
        <v>132</v>
      </c>
      <c r="B13" s="138">
        <f>SUM(B11:B12)</f>
        <v>27000</v>
      </c>
      <c r="C13" s="138">
        <f>SUM(C11:C12)</f>
        <v>32000</v>
      </c>
      <c r="D13" s="138">
        <f>SUM(D11:D12)</f>
        <v>37000</v>
      </c>
      <c r="E13" s="138">
        <f>SUM(E11:E12)</f>
        <v>42000</v>
      </c>
      <c r="F13" s="138"/>
      <c r="G13" s="138"/>
      <c r="H13" s="138"/>
    </row>
    <row r="14" spans="2:8" ht="12.75">
      <c r="B14" s="138"/>
      <c r="C14" s="138"/>
      <c r="D14" s="138"/>
      <c r="E14" s="138"/>
      <c r="F14" s="138"/>
      <c r="G14" s="138"/>
      <c r="H14" s="138"/>
    </row>
    <row r="15" spans="1:8" ht="12.75">
      <c r="A15" t="s">
        <v>133</v>
      </c>
      <c r="B15" s="138"/>
      <c r="C15" s="138"/>
      <c r="D15" s="138"/>
      <c r="E15" s="138"/>
      <c r="F15" s="138"/>
      <c r="G15" s="138"/>
      <c r="H15" s="138"/>
    </row>
    <row r="16" spans="1:8" ht="12.75">
      <c r="A16" t="s">
        <v>130</v>
      </c>
      <c r="B16" s="138">
        <f>+B19-B18-B17</f>
        <v>500</v>
      </c>
      <c r="C16" s="138">
        <f>+C19-C18-C17</f>
        <v>500</v>
      </c>
      <c r="D16" s="138">
        <f>+D19-D18-D17</f>
        <v>500</v>
      </c>
      <c r="E16" s="138">
        <f>+E19-E18-E17</f>
        <v>500</v>
      </c>
      <c r="F16" s="138"/>
      <c r="G16" s="138"/>
      <c r="H16" s="138"/>
    </row>
    <row r="17" spans="1:8" ht="12.75">
      <c r="A17" t="s">
        <v>131</v>
      </c>
      <c r="B17" s="138">
        <v>2000</v>
      </c>
      <c r="C17" s="138">
        <v>2000</v>
      </c>
      <c r="D17" s="138">
        <v>2000</v>
      </c>
      <c r="E17" s="138">
        <v>2000</v>
      </c>
      <c r="F17" s="138"/>
      <c r="G17" s="138"/>
      <c r="H17" s="138"/>
    </row>
    <row r="18" spans="1:8" ht="12.75">
      <c r="A18" t="s">
        <v>134</v>
      </c>
      <c r="B18" s="139">
        <v>500</v>
      </c>
      <c r="C18" s="139">
        <v>500</v>
      </c>
      <c r="D18" s="139">
        <v>500</v>
      </c>
      <c r="E18" s="139">
        <v>500</v>
      </c>
      <c r="F18" s="138"/>
      <c r="G18" s="138"/>
      <c r="H18" s="138"/>
    </row>
    <row r="19" spans="1:8" ht="12.75">
      <c r="A19" t="s">
        <v>135</v>
      </c>
      <c r="B19" s="138">
        <v>3000</v>
      </c>
      <c r="C19" s="138">
        <f>+B19</f>
        <v>3000</v>
      </c>
      <c r="D19" s="138">
        <v>3000</v>
      </c>
      <c r="E19" s="138">
        <v>3000</v>
      </c>
      <c r="F19" s="138"/>
      <c r="G19" s="138"/>
      <c r="H19" s="138"/>
    </row>
    <row r="20" spans="2:5" ht="12.75">
      <c r="B20" s="138"/>
      <c r="C20" s="138"/>
      <c r="D20" s="138"/>
      <c r="E20" s="138"/>
    </row>
    <row r="21" spans="1:5" ht="12.75">
      <c r="A21" t="s">
        <v>173</v>
      </c>
      <c r="B21" s="138">
        <f>+B7-B13-B19</f>
        <v>95000</v>
      </c>
      <c r="C21" s="138">
        <f>+C7-C13-C19</f>
        <v>100000</v>
      </c>
      <c r="D21" s="138">
        <f>+D7-D13-D19</f>
        <v>105000</v>
      </c>
      <c r="E21" s="138">
        <f>+E7-E13-E19</f>
        <v>110000</v>
      </c>
    </row>
    <row r="22" spans="2:5" ht="12.75">
      <c r="B22" s="138"/>
      <c r="C22" s="138"/>
      <c r="D22" s="138"/>
      <c r="E22" s="138"/>
    </row>
    <row r="23" spans="1:5" ht="12.75">
      <c r="A23" t="s">
        <v>136</v>
      </c>
      <c r="B23" s="138">
        <v>70000</v>
      </c>
      <c r="C23" s="138">
        <v>72500</v>
      </c>
      <c r="D23" s="138">
        <v>75000</v>
      </c>
      <c r="E23" s="138">
        <v>77500</v>
      </c>
    </row>
    <row r="24" spans="2:5" ht="12.75">
      <c r="B24" s="138"/>
      <c r="C24" s="138"/>
      <c r="D24" s="138"/>
      <c r="E24" s="138"/>
    </row>
    <row r="25" spans="1:5" ht="12.75">
      <c r="A25" t="s">
        <v>137</v>
      </c>
      <c r="B25" s="138"/>
      <c r="C25" s="138"/>
      <c r="D25" s="138"/>
      <c r="E25" s="138"/>
    </row>
    <row r="26" spans="1:5" ht="12.75">
      <c r="A26" t="s">
        <v>130</v>
      </c>
      <c r="B26" s="138">
        <f>+B29-B28-B27</f>
        <v>800</v>
      </c>
      <c r="C26" s="138">
        <f>+C29-C28-C27</f>
        <v>750</v>
      </c>
      <c r="D26" s="138">
        <f>+D29-D28-D27</f>
        <v>700</v>
      </c>
      <c r="E26" s="138">
        <f>+E29-E28-E27</f>
        <v>650</v>
      </c>
    </row>
    <row r="27" spans="1:8" ht="12.75">
      <c r="A27" t="s">
        <v>131</v>
      </c>
      <c r="B27" s="138">
        <v>3000</v>
      </c>
      <c r="C27" s="138">
        <v>3250</v>
      </c>
      <c r="D27" s="138">
        <v>3500</v>
      </c>
      <c r="E27" s="138">
        <v>3750</v>
      </c>
      <c r="F27" s="138"/>
      <c r="G27" s="138"/>
      <c r="H27" s="138"/>
    </row>
    <row r="28" spans="1:8" ht="12.75">
      <c r="A28" t="s">
        <v>138</v>
      </c>
      <c r="B28" s="139">
        <f>+B21*0.01</f>
        <v>950</v>
      </c>
      <c r="C28" s="139">
        <f>+C21*0.01</f>
        <v>1000</v>
      </c>
      <c r="D28" s="139">
        <f>+D21*0.01</f>
        <v>1050</v>
      </c>
      <c r="E28" s="139">
        <f>+E21*0.01</f>
        <v>1100</v>
      </c>
      <c r="F28" s="138"/>
      <c r="G28" s="138"/>
      <c r="H28" s="138"/>
    </row>
    <row r="29" spans="1:8" ht="12.75">
      <c r="A29" t="s">
        <v>139</v>
      </c>
      <c r="B29" s="138">
        <f>+B21*0.05</f>
        <v>4750</v>
      </c>
      <c r="C29" s="138">
        <f>+C21*0.05</f>
        <v>5000</v>
      </c>
      <c r="D29" s="138">
        <f>+D21*0.05</f>
        <v>5250</v>
      </c>
      <c r="E29" s="138">
        <f>+E21*0.05</f>
        <v>5500</v>
      </c>
      <c r="F29" s="138"/>
      <c r="G29" s="138"/>
      <c r="H29" s="138"/>
    </row>
    <row r="30" spans="2:8" ht="12.75">
      <c r="B30" s="138"/>
      <c r="C30" s="138"/>
      <c r="D30" s="138"/>
      <c r="E30" s="138"/>
      <c r="F30" s="138"/>
      <c r="G30" s="138"/>
      <c r="H30" s="138"/>
    </row>
    <row r="31" spans="1:8" ht="12.75">
      <c r="A31" t="s">
        <v>140</v>
      </c>
      <c r="B31" s="138"/>
      <c r="C31" s="138"/>
      <c r="D31" s="138"/>
      <c r="E31" s="138"/>
      <c r="F31" s="138"/>
      <c r="G31" s="138"/>
      <c r="H31" s="138"/>
    </row>
    <row r="32" spans="1:8" ht="12.75">
      <c r="A32" t="s">
        <v>130</v>
      </c>
      <c r="B32" s="138">
        <f>+B34-B33</f>
        <v>18150</v>
      </c>
      <c r="C32" s="138">
        <f>+C34-C33</f>
        <v>19650</v>
      </c>
      <c r="D32" s="138">
        <f>+D34-D33</f>
        <v>22150</v>
      </c>
      <c r="E32" s="138">
        <f>+E34-E33</f>
        <v>24650</v>
      </c>
      <c r="F32" s="138"/>
      <c r="G32" s="138"/>
      <c r="H32" s="138"/>
    </row>
    <row r="33" spans="1:8" ht="12.75">
      <c r="A33" t="s">
        <v>131</v>
      </c>
      <c r="B33" s="139">
        <v>2100</v>
      </c>
      <c r="C33" s="139">
        <v>2850</v>
      </c>
      <c r="D33" s="139">
        <v>2600</v>
      </c>
      <c r="E33" s="139">
        <v>2350</v>
      </c>
      <c r="F33" s="138"/>
      <c r="G33" s="138"/>
      <c r="H33" s="138"/>
    </row>
    <row r="34" spans="1:8" ht="12.75">
      <c r="A34" t="s">
        <v>141</v>
      </c>
      <c r="B34" s="138">
        <f>+B21-B29-B23</f>
        <v>20250</v>
      </c>
      <c r="C34" s="138">
        <f>+C21-C29-C23</f>
        <v>22500</v>
      </c>
      <c r="D34" s="138">
        <f>+D21-D29-D23</f>
        <v>24750</v>
      </c>
      <c r="E34" s="138">
        <f>+E21-E29-E23</f>
        <v>27000</v>
      </c>
      <c r="F34" s="138"/>
      <c r="G34" s="138"/>
      <c r="H34" s="138"/>
    </row>
    <row r="35" spans="2:8" ht="12.75">
      <c r="B35" s="138"/>
      <c r="C35" s="138"/>
      <c r="D35" s="138"/>
      <c r="E35" s="138"/>
      <c r="F35" s="138"/>
      <c r="G35" s="138"/>
      <c r="H35" s="138"/>
    </row>
    <row r="36" spans="1:8" ht="12.75">
      <c r="A36" t="s">
        <v>142</v>
      </c>
      <c r="B36" s="138">
        <f>+B19+B23+B34+B29+B13</f>
        <v>125000</v>
      </c>
      <c r="C36" s="138">
        <f>+C19+C23+C34+C29+C13</f>
        <v>135000</v>
      </c>
      <c r="D36" s="138">
        <f>+D19+D23+D34+D29+D13</f>
        <v>145000</v>
      </c>
      <c r="E36" s="138">
        <f>+E19+E23+E34+E29+E13</f>
        <v>155000</v>
      </c>
      <c r="F36" s="138"/>
      <c r="G36" s="138"/>
      <c r="H36" s="138"/>
    </row>
    <row r="37" spans="1:8" ht="12.75">
      <c r="A37" t="s">
        <v>143</v>
      </c>
      <c r="B37" s="138">
        <f>+B36-B7</f>
        <v>0</v>
      </c>
      <c r="C37" s="138">
        <f>+C36-C7</f>
        <v>0</v>
      </c>
      <c r="D37" s="138">
        <f>+D36-D7</f>
        <v>0</v>
      </c>
      <c r="E37" s="138">
        <f>+E36-E7</f>
        <v>0</v>
      </c>
      <c r="F37" s="138"/>
      <c r="G37" s="138"/>
      <c r="H37" s="138"/>
    </row>
    <row r="38" spans="2:8" ht="13.5" thickBot="1">
      <c r="B38" s="138"/>
      <c r="C38" s="138"/>
      <c r="D38" s="138"/>
      <c r="E38" s="138"/>
      <c r="F38" s="138"/>
      <c r="G38" s="138"/>
      <c r="H38" s="138"/>
    </row>
    <row r="39" spans="1:8" ht="13.5" thickBot="1">
      <c r="A39" s="140"/>
      <c r="B39" s="141"/>
      <c r="C39" s="141"/>
      <c r="D39" s="141"/>
      <c r="E39" s="141"/>
      <c r="F39" s="142"/>
      <c r="G39" s="138"/>
      <c r="H39" s="138"/>
    </row>
    <row r="40" spans="2:8" ht="12.75">
      <c r="B40" s="138"/>
      <c r="C40" s="138"/>
      <c r="D40" s="138"/>
      <c r="E40" s="138"/>
      <c r="F40" s="138"/>
      <c r="G40" s="138"/>
      <c r="H40" s="138"/>
    </row>
    <row r="41" spans="1:8" ht="12.75">
      <c r="A41" t="s">
        <v>144</v>
      </c>
      <c r="B41" s="138">
        <f aca="true" t="shared" si="0" ref="B41:E42">+B11+B26+B32+B16</f>
        <v>44450</v>
      </c>
      <c r="C41" s="138">
        <f t="shared" si="0"/>
        <v>50900</v>
      </c>
      <c r="D41" s="138">
        <f t="shared" si="0"/>
        <v>58350</v>
      </c>
      <c r="E41" s="138">
        <f t="shared" si="0"/>
        <v>65800</v>
      </c>
      <c r="F41" s="138"/>
      <c r="G41" s="138"/>
      <c r="H41" s="138"/>
    </row>
    <row r="42" spans="1:8" ht="12.75">
      <c r="A42" t="s">
        <v>145</v>
      </c>
      <c r="B42" s="138">
        <f t="shared" si="0"/>
        <v>9100</v>
      </c>
      <c r="C42" s="138">
        <f t="shared" si="0"/>
        <v>10100</v>
      </c>
      <c r="D42" s="138">
        <f t="shared" si="0"/>
        <v>10100</v>
      </c>
      <c r="E42" s="138">
        <f t="shared" si="0"/>
        <v>10100</v>
      </c>
      <c r="F42" s="138"/>
      <c r="G42" s="138"/>
      <c r="H42" s="138"/>
    </row>
    <row r="43" spans="1:8" ht="12.75">
      <c r="A43" t="s">
        <v>146</v>
      </c>
      <c r="B43" s="138">
        <f>+B18+B28</f>
        <v>1450</v>
      </c>
      <c r="C43" s="138">
        <f>+C18+C28</f>
        <v>1500</v>
      </c>
      <c r="D43" s="138">
        <f>+D18+D28</f>
        <v>1550</v>
      </c>
      <c r="E43" s="138">
        <f>+E18+E28</f>
        <v>1600</v>
      </c>
      <c r="F43" s="138"/>
      <c r="G43" s="138"/>
      <c r="H43" s="138"/>
    </row>
    <row r="44" spans="1:8" ht="12.75">
      <c r="A44" t="s">
        <v>147</v>
      </c>
      <c r="B44" s="139">
        <f>+B23</f>
        <v>70000</v>
      </c>
      <c r="C44" s="139">
        <f>+C23</f>
        <v>72500</v>
      </c>
      <c r="D44" s="139">
        <f>+D23</f>
        <v>75000</v>
      </c>
      <c r="E44" s="139">
        <f>+E23</f>
        <v>77500</v>
      </c>
      <c r="F44" s="138"/>
      <c r="G44" s="138"/>
      <c r="H44" s="138"/>
    </row>
    <row r="45" spans="1:8" ht="12.75">
      <c r="A45" t="s">
        <v>148</v>
      </c>
      <c r="B45" s="138">
        <f>SUM(B41:B44)</f>
        <v>125000</v>
      </c>
      <c r="C45" s="138">
        <f>SUM(C41:C44)</f>
        <v>135000</v>
      </c>
      <c r="D45" s="138">
        <f>SUM(D41:D44)</f>
        <v>145000</v>
      </c>
      <c r="E45" s="138">
        <f>SUM(E41:E44)</f>
        <v>155000</v>
      </c>
      <c r="F45" s="138"/>
      <c r="G45" s="138"/>
      <c r="H45" s="138"/>
    </row>
    <row r="46" spans="1:8" ht="13.5" thickBot="1">
      <c r="A46" t="s">
        <v>143</v>
      </c>
      <c r="B46" s="138">
        <f>+B45-B7</f>
        <v>0</v>
      </c>
      <c r="C46" s="138">
        <f>+C45-C7</f>
        <v>0</v>
      </c>
      <c r="D46" s="138">
        <f>+D45-D7</f>
        <v>0</v>
      </c>
      <c r="E46" s="138">
        <f>+E45-E7</f>
        <v>0</v>
      </c>
      <c r="F46" s="138"/>
      <c r="G46" s="138"/>
      <c r="H46" s="138"/>
    </row>
    <row r="47" spans="2:8" ht="12.75">
      <c r="B47" s="138"/>
      <c r="C47" s="138"/>
      <c r="D47" s="138"/>
      <c r="E47" s="138"/>
      <c r="F47" s="143" t="s">
        <v>149</v>
      </c>
      <c r="G47" s="138"/>
      <c r="H47" s="138"/>
    </row>
    <row r="48" spans="2:8" ht="13.5" thickBot="1">
      <c r="B48" s="138"/>
      <c r="C48" s="138"/>
      <c r="D48" s="138"/>
      <c r="E48" s="138"/>
      <c r="F48" s="144" t="s">
        <v>150</v>
      </c>
      <c r="G48" s="138"/>
      <c r="H48" s="138"/>
    </row>
    <row r="49" spans="1:8" ht="12.75">
      <c r="A49" t="s">
        <v>151</v>
      </c>
      <c r="B49" s="138">
        <f aca="true" t="shared" si="1" ref="B49:E52">+B41*B$5</f>
        <v>844550</v>
      </c>
      <c r="C49" s="138">
        <f t="shared" si="1"/>
        <v>1272500</v>
      </c>
      <c r="D49" s="138">
        <f t="shared" si="1"/>
        <v>1458750</v>
      </c>
      <c r="E49" s="138">
        <f t="shared" si="1"/>
        <v>1974000</v>
      </c>
      <c r="F49" s="145">
        <f>SUM(B49:E49)</f>
        <v>5549800</v>
      </c>
      <c r="G49" s="138"/>
      <c r="H49" s="138"/>
    </row>
    <row r="50" spans="1:8" ht="12.75">
      <c r="A50" t="s">
        <v>152</v>
      </c>
      <c r="B50" s="138">
        <f t="shared" si="1"/>
        <v>172900</v>
      </c>
      <c r="C50" s="138">
        <f t="shared" si="1"/>
        <v>252500</v>
      </c>
      <c r="D50" s="138">
        <f t="shared" si="1"/>
        <v>252500</v>
      </c>
      <c r="E50" s="138">
        <f t="shared" si="1"/>
        <v>303000</v>
      </c>
      <c r="F50" s="145">
        <f>SUM(B50:E50)</f>
        <v>980900</v>
      </c>
      <c r="G50" s="138"/>
      <c r="H50" s="138"/>
    </row>
    <row r="51" spans="1:8" ht="12.75">
      <c r="A51" t="s">
        <v>153</v>
      </c>
      <c r="B51" s="138">
        <f t="shared" si="1"/>
        <v>27550</v>
      </c>
      <c r="C51" s="138">
        <f t="shared" si="1"/>
        <v>37500</v>
      </c>
      <c r="D51" s="138">
        <f t="shared" si="1"/>
        <v>38750</v>
      </c>
      <c r="E51" s="138">
        <f t="shared" si="1"/>
        <v>48000</v>
      </c>
      <c r="F51" s="145">
        <f>SUM(B51:E51)</f>
        <v>151800</v>
      </c>
      <c r="G51" s="138"/>
      <c r="H51" s="138"/>
    </row>
    <row r="52" spans="1:8" ht="12.75">
      <c r="A52" t="s">
        <v>154</v>
      </c>
      <c r="B52" s="139">
        <f t="shared" si="1"/>
        <v>1330000</v>
      </c>
      <c r="C52" s="139">
        <f t="shared" si="1"/>
        <v>1812500</v>
      </c>
      <c r="D52" s="139">
        <f t="shared" si="1"/>
        <v>1875000</v>
      </c>
      <c r="E52" s="139">
        <f t="shared" si="1"/>
        <v>2325000</v>
      </c>
      <c r="F52" s="146">
        <f>SUM(B52:E52)</f>
        <v>7342500</v>
      </c>
      <c r="G52" s="138"/>
      <c r="H52" s="138"/>
    </row>
    <row r="53" spans="1:8" ht="13.5" thickBot="1">
      <c r="A53" t="s">
        <v>66</v>
      </c>
      <c r="B53" s="138">
        <f>SUM(B49:B52)</f>
        <v>2375000</v>
      </c>
      <c r="C53" s="138">
        <f>SUM(C49:C52)</f>
        <v>3375000</v>
      </c>
      <c r="D53" s="138">
        <f>SUM(D49:D52)</f>
        <v>3625000</v>
      </c>
      <c r="E53" s="138">
        <f>SUM(E49:E52)</f>
        <v>4650000</v>
      </c>
      <c r="F53" s="147">
        <f>SUM(B53:E53)</f>
        <v>14025000</v>
      </c>
      <c r="G53" s="138"/>
      <c r="H53" s="138"/>
    </row>
    <row r="54" spans="1:8" ht="12.75">
      <c r="A54" t="s">
        <v>155</v>
      </c>
      <c r="B54" s="138">
        <f>+B45*B5</f>
        <v>2375000</v>
      </c>
      <c r="C54" s="138">
        <f>+C45*C5</f>
        <v>3375000</v>
      </c>
      <c r="D54" s="138">
        <f>+D45*D5</f>
        <v>3625000</v>
      </c>
      <c r="E54" s="138">
        <f>+E45*E5</f>
        <v>4650000</v>
      </c>
      <c r="F54" s="138"/>
      <c r="G54" s="138"/>
      <c r="H54" s="138"/>
    </row>
    <row r="55" spans="1:8" ht="12.75">
      <c r="A55" t="s">
        <v>143</v>
      </c>
      <c r="B55" s="138">
        <f>+B53-B54</f>
        <v>0</v>
      </c>
      <c r="C55" s="138">
        <f>+C53-C54</f>
        <v>0</v>
      </c>
      <c r="D55" s="138">
        <f>+D53-D54</f>
        <v>0</v>
      </c>
      <c r="E55" s="138">
        <f>+E53-E54</f>
        <v>0</v>
      </c>
      <c r="F55" s="138"/>
      <c r="G55" s="138"/>
      <c r="H55" s="138"/>
    </row>
    <row r="56" spans="2:8" ht="12.75">
      <c r="B56" s="138"/>
      <c r="C56" s="138"/>
      <c r="D56" s="138"/>
      <c r="E56" s="138"/>
      <c r="F56" s="138"/>
      <c r="G56" s="138"/>
      <c r="H56" s="138"/>
    </row>
    <row r="57" spans="1:8" ht="12.75">
      <c r="A57" s="19" t="s">
        <v>156</v>
      </c>
      <c r="B57" s="138"/>
      <c r="C57" s="138"/>
      <c r="D57" s="138"/>
      <c r="E57" s="138"/>
      <c r="F57" s="138"/>
      <c r="G57" s="138"/>
      <c r="H57" s="138"/>
    </row>
    <row r="58" spans="1:8" ht="12.75">
      <c r="A58" s="19" t="s">
        <v>157</v>
      </c>
      <c r="B58" s="138"/>
      <c r="C58" s="138"/>
      <c r="D58" s="138"/>
      <c r="E58" s="138"/>
      <c r="F58" s="138"/>
      <c r="G58" s="138"/>
      <c r="H58" s="138"/>
    </row>
    <row r="59" spans="1:8" ht="12.75">
      <c r="A59" s="19" t="s">
        <v>222</v>
      </c>
      <c r="B59" s="138"/>
      <c r="C59" s="138"/>
      <c r="D59" s="138"/>
      <c r="E59" s="138"/>
      <c r="F59" s="138"/>
      <c r="G59" s="138"/>
      <c r="H59" s="138"/>
    </row>
    <row r="60" spans="1:8" ht="12.75">
      <c r="A60" s="19" t="s">
        <v>223</v>
      </c>
      <c r="B60" s="138"/>
      <c r="C60" s="138"/>
      <c r="D60" s="138"/>
      <c r="E60" s="138"/>
      <c r="F60" s="138"/>
      <c r="G60" s="138"/>
      <c r="H60" s="138"/>
    </row>
    <row r="61" spans="1:8" ht="12.75">
      <c r="A61" s="19" t="s">
        <v>158</v>
      </c>
      <c r="B61" s="138"/>
      <c r="C61" s="138"/>
      <c r="D61" s="138"/>
      <c r="E61" s="138"/>
      <c r="F61" s="138"/>
      <c r="G61" s="138"/>
      <c r="H61" s="138"/>
    </row>
    <row r="62" spans="1:8" ht="12.75">
      <c r="A62" s="19" t="s">
        <v>159</v>
      </c>
      <c r="B62" s="138"/>
      <c r="C62" s="138"/>
      <c r="D62" s="138"/>
      <c r="E62" s="138"/>
      <c r="F62" s="138"/>
      <c r="G62" s="138"/>
      <c r="H62" s="138"/>
    </row>
    <row r="63" spans="1:8" ht="12.75">
      <c r="A63" s="19" t="s">
        <v>224</v>
      </c>
      <c r="B63" s="138"/>
      <c r="C63" s="138"/>
      <c r="D63" s="138"/>
      <c r="E63" s="138"/>
      <c r="F63" s="138"/>
      <c r="G63" s="138"/>
      <c r="H63" s="138"/>
    </row>
    <row r="64" spans="1:8" ht="12.75">
      <c r="A64" s="148" t="s">
        <v>174</v>
      </c>
      <c r="B64" s="138"/>
      <c r="C64" s="138"/>
      <c r="D64" s="138"/>
      <c r="E64" s="138"/>
      <c r="F64" s="138"/>
      <c r="G64" s="138"/>
      <c r="H64" s="138"/>
    </row>
    <row r="65" spans="1:8" ht="12.75">
      <c r="A65" s="19" t="s">
        <v>160</v>
      </c>
      <c r="B65" s="138"/>
      <c r="C65" s="138"/>
      <c r="D65" s="138"/>
      <c r="E65" s="138"/>
      <c r="F65" s="138"/>
      <c r="G65" s="138"/>
      <c r="H65" s="138"/>
    </row>
    <row r="66" spans="1:8" ht="12.75">
      <c r="A66" s="19" t="s">
        <v>225</v>
      </c>
      <c r="B66" s="138"/>
      <c r="C66" s="138"/>
      <c r="D66" s="138"/>
      <c r="E66" s="138"/>
      <c r="F66" s="138"/>
      <c r="G66" s="138"/>
      <c r="H66" s="138"/>
    </row>
    <row r="67" spans="1:8" ht="12.75">
      <c r="A67" s="19" t="s">
        <v>227</v>
      </c>
      <c r="B67" s="138"/>
      <c r="C67" s="138"/>
      <c r="D67" s="138"/>
      <c r="E67" s="138"/>
      <c r="F67" s="138"/>
      <c r="G67" s="138"/>
      <c r="H67" s="138"/>
    </row>
    <row r="68" spans="1:8" ht="12.75">
      <c r="A68" s="19" t="s">
        <v>161</v>
      </c>
      <c r="B68" s="138"/>
      <c r="C68" s="138"/>
      <c r="D68" s="138"/>
      <c r="E68" s="138"/>
      <c r="F68" s="138"/>
      <c r="G68" s="138"/>
      <c r="H68" s="138"/>
    </row>
    <row r="69" spans="1:8" ht="13.5" thickBot="1">
      <c r="A69" s="19" t="s">
        <v>226</v>
      </c>
      <c r="B69" s="138"/>
      <c r="C69" s="138"/>
      <c r="D69" s="138"/>
      <c r="E69" s="138"/>
      <c r="F69" s="138"/>
      <c r="G69" s="138"/>
      <c r="H69" s="138"/>
    </row>
    <row r="70" spans="1:8" ht="13.5" thickBot="1">
      <c r="A70" s="149" t="s">
        <v>162</v>
      </c>
      <c r="B70" s="150"/>
      <c r="C70" s="138"/>
      <c r="D70" s="138"/>
      <c r="E70" s="138"/>
      <c r="F70" s="138"/>
      <c r="G70" s="138"/>
      <c r="H70" s="138"/>
    </row>
    <row r="71" spans="2:8" ht="12.75">
      <c r="B71" s="138"/>
      <c r="C71" s="138"/>
      <c r="D71" s="138"/>
      <c r="E71" s="138"/>
      <c r="F71" s="138"/>
      <c r="G71" s="138"/>
      <c r="H71" s="138"/>
    </row>
    <row r="72" spans="2:8" ht="12.75">
      <c r="B72" s="138"/>
      <c r="C72" s="138"/>
      <c r="D72" s="138"/>
      <c r="E72" s="138"/>
      <c r="F72" s="138"/>
      <c r="G72" s="138"/>
      <c r="H72" s="138"/>
    </row>
    <row r="73" spans="2:8" ht="12.75">
      <c r="B73" s="138"/>
      <c r="C73" s="138"/>
      <c r="D73" s="138"/>
      <c r="E73" s="138"/>
      <c r="F73" s="138"/>
      <c r="G73" s="138"/>
      <c r="H73" s="138"/>
    </row>
    <row r="74" spans="2:8" ht="12.75">
      <c r="B74" s="138"/>
      <c r="C74" s="138"/>
      <c r="D74" s="138"/>
      <c r="E74" s="138"/>
      <c r="F74" s="138"/>
      <c r="G74" s="138"/>
      <c r="H74" s="138"/>
    </row>
    <row r="75" spans="2:8" ht="12.75">
      <c r="B75" s="138"/>
      <c r="C75" s="138"/>
      <c r="D75" s="138"/>
      <c r="E75" s="138"/>
      <c r="F75" s="138"/>
      <c r="G75" s="138"/>
      <c r="H75" s="138"/>
    </row>
    <row r="76" spans="2:8" ht="12.75">
      <c r="B76" s="138"/>
      <c r="C76" s="138"/>
      <c r="D76" s="138"/>
      <c r="E76" s="138"/>
      <c r="F76" s="138"/>
      <c r="G76" s="138"/>
      <c r="H76" s="138"/>
    </row>
    <row r="77" spans="2:8" ht="12.75">
      <c r="B77" s="138"/>
      <c r="C77" s="138"/>
      <c r="D77" s="138"/>
      <c r="E77" s="138"/>
      <c r="F77" s="138"/>
      <c r="G77" s="138"/>
      <c r="H77" s="138"/>
    </row>
    <row r="78" spans="2:8" ht="12.75">
      <c r="B78" s="138"/>
      <c r="C78" s="138"/>
      <c r="D78" s="138"/>
      <c r="E78" s="138"/>
      <c r="F78" s="138"/>
      <c r="G78" s="138"/>
      <c r="H78" s="138"/>
    </row>
    <row r="79" spans="2:8" ht="12.75">
      <c r="B79" s="138"/>
      <c r="C79" s="138"/>
      <c r="D79" s="138"/>
      <c r="E79" s="138"/>
      <c r="F79" s="138"/>
      <c r="G79" s="138"/>
      <c r="H79" s="138"/>
    </row>
    <row r="80" spans="2:8" ht="12.75">
      <c r="B80" s="138"/>
      <c r="C80" s="138"/>
      <c r="D80" s="138"/>
      <c r="E80" s="138"/>
      <c r="F80" s="138"/>
      <c r="G80" s="138"/>
      <c r="H80" s="138"/>
    </row>
    <row r="81" spans="2:8" ht="12.75">
      <c r="B81" s="138"/>
      <c r="C81" s="138"/>
      <c r="D81" s="138"/>
      <c r="E81" s="138"/>
      <c r="F81" s="138"/>
      <c r="G81" s="138"/>
      <c r="H81" s="138"/>
    </row>
    <row r="82" spans="2:8" ht="12.75">
      <c r="B82" s="138"/>
      <c r="C82" s="138"/>
      <c r="D82" s="138"/>
      <c r="E82" s="138"/>
      <c r="F82" s="138"/>
      <c r="G82" s="138"/>
      <c r="H82" s="138"/>
    </row>
    <row r="83" spans="2:8" ht="12.75">
      <c r="B83" s="138"/>
      <c r="C83" s="138"/>
      <c r="D83" s="138"/>
      <c r="E83" s="138"/>
      <c r="F83" s="138"/>
      <c r="G83" s="138"/>
      <c r="H83" s="138"/>
    </row>
    <row r="84" spans="2:8" ht="12.75">
      <c r="B84" s="138"/>
      <c r="C84" s="138"/>
      <c r="D84" s="138"/>
      <c r="E84" s="138"/>
      <c r="F84" s="138"/>
      <c r="G84" s="138"/>
      <c r="H84" s="138"/>
    </row>
    <row r="85" spans="2:8" ht="12.75">
      <c r="B85" s="138"/>
      <c r="C85" s="138"/>
      <c r="D85" s="138"/>
      <c r="E85" s="138"/>
      <c r="F85" s="138"/>
      <c r="G85" s="138"/>
      <c r="H85" s="138"/>
    </row>
    <row r="86" spans="2:8" ht="12.75">
      <c r="B86" s="138"/>
      <c r="C86" s="138"/>
      <c r="D86" s="138"/>
      <c r="E86" s="138"/>
      <c r="F86" s="138"/>
      <c r="G86" s="138"/>
      <c r="H86" s="138"/>
    </row>
    <row r="87" spans="2:8" ht="12.75">
      <c r="B87" s="138"/>
      <c r="C87" s="138"/>
      <c r="D87" s="138"/>
      <c r="E87" s="138"/>
      <c r="F87" s="138"/>
      <c r="G87" s="138"/>
      <c r="H87" s="138"/>
    </row>
  </sheetData>
  <printOptions/>
  <pageMargins left="0.75" right="0.75" top="1" bottom="1" header="0.5" footer="0.5"/>
  <pageSetup fitToHeight="1" fitToWidth="1" horizontalDpi="300" verticalDpi="3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view="pageBreakPreview" zoomScale="60" workbookViewId="0" topLeftCell="A40">
      <selection activeCell="A58" sqref="A58"/>
    </sheetView>
  </sheetViews>
  <sheetFormatPr defaultColWidth="9.140625" defaultRowHeight="12.75"/>
  <cols>
    <col min="1" max="1" width="56.57421875" style="0" customWidth="1"/>
    <col min="2" max="2" width="13.57421875" style="0" customWidth="1"/>
    <col min="3" max="3" width="13.140625" style="0" customWidth="1"/>
    <col min="4" max="4" width="13.00390625" style="0" customWidth="1"/>
    <col min="5" max="5" width="13.28125" style="0" customWidth="1"/>
    <col min="6" max="6" width="36.00390625" style="0" customWidth="1"/>
  </cols>
  <sheetData>
    <row r="1" ht="20.25">
      <c r="A1" s="133" t="s">
        <v>121</v>
      </c>
    </row>
    <row r="3" spans="1:7" ht="13.5" thickBot="1">
      <c r="A3" s="134"/>
      <c r="B3" s="135" t="s">
        <v>122</v>
      </c>
      <c r="C3" s="135" t="s">
        <v>123</v>
      </c>
      <c r="D3" s="135" t="s">
        <v>124</v>
      </c>
      <c r="E3" s="135" t="s">
        <v>125</v>
      </c>
      <c r="F3" s="135" t="s">
        <v>126</v>
      </c>
      <c r="G3" s="136"/>
    </row>
    <row r="4" ht="12.75">
      <c r="F4" s="137"/>
    </row>
    <row r="5" spans="1:6" ht="12.75">
      <c r="A5" t="s">
        <v>127</v>
      </c>
      <c r="F5">
        <f>SUM(B5:E5)</f>
        <v>0</v>
      </c>
    </row>
    <row r="7" spans="1:8" ht="12.75">
      <c r="A7" t="s">
        <v>128</v>
      </c>
      <c r="B7" s="138"/>
      <c r="C7" s="138"/>
      <c r="D7" s="138"/>
      <c r="E7" s="138"/>
      <c r="F7" s="138" t="e">
        <f>(+(B7*B5)+(C7*C5)+(D7*D5)+(E7*E5))/F5</f>
        <v>#DIV/0!</v>
      </c>
      <c r="G7" s="138"/>
      <c r="H7" s="138"/>
    </row>
    <row r="8" spans="2:8" ht="12.75">
      <c r="B8" s="138"/>
      <c r="C8" s="138"/>
      <c r="D8" s="138"/>
      <c r="E8" s="138"/>
      <c r="F8" s="138"/>
      <c r="G8" s="138"/>
      <c r="H8" s="138"/>
    </row>
    <row r="9" spans="2:8" ht="12.75">
      <c r="B9" s="138"/>
      <c r="C9" s="138"/>
      <c r="D9" s="138"/>
      <c r="E9" s="138"/>
      <c r="F9" s="138"/>
      <c r="G9" s="138"/>
      <c r="H9" s="138"/>
    </row>
    <row r="10" spans="1:8" ht="12.75">
      <c r="A10" t="s">
        <v>129</v>
      </c>
      <c r="B10" s="138"/>
      <c r="C10" s="138"/>
      <c r="D10" s="138"/>
      <c r="E10" s="138"/>
      <c r="F10" s="138"/>
      <c r="G10" s="138"/>
      <c r="H10" s="138"/>
    </row>
    <row r="11" spans="1:8" ht="12.75">
      <c r="A11" t="s">
        <v>130</v>
      </c>
      <c r="B11" s="138"/>
      <c r="C11" s="138"/>
      <c r="D11" s="138"/>
      <c r="E11" s="138"/>
      <c r="F11" s="138"/>
      <c r="G11" s="138"/>
      <c r="H11" s="138"/>
    </row>
    <row r="12" spans="1:8" ht="12.75">
      <c r="A12" t="s">
        <v>131</v>
      </c>
      <c r="B12" s="139"/>
      <c r="C12" s="139"/>
      <c r="D12" s="139"/>
      <c r="E12" s="139"/>
      <c r="F12" s="138"/>
      <c r="G12" s="138"/>
      <c r="H12" s="138"/>
    </row>
    <row r="13" spans="1:8" ht="12.75">
      <c r="A13" t="s">
        <v>132</v>
      </c>
      <c r="B13" s="138">
        <f>SUM(B11:B12)</f>
        <v>0</v>
      </c>
      <c r="C13" s="138">
        <f>SUM(C11:C12)</f>
        <v>0</v>
      </c>
      <c r="D13" s="138">
        <f>SUM(D11:D12)</f>
        <v>0</v>
      </c>
      <c r="E13" s="138">
        <f>SUM(E11:E12)</f>
        <v>0</v>
      </c>
      <c r="F13" s="138"/>
      <c r="G13" s="138"/>
      <c r="H13" s="138"/>
    </row>
    <row r="14" spans="2:8" ht="12.75">
      <c r="B14" s="138"/>
      <c r="C14" s="138"/>
      <c r="D14" s="138"/>
      <c r="E14" s="138"/>
      <c r="F14" s="138"/>
      <c r="G14" s="138"/>
      <c r="H14" s="138"/>
    </row>
    <row r="15" spans="1:8" ht="12.75">
      <c r="A15" t="s">
        <v>133</v>
      </c>
      <c r="B15" s="138"/>
      <c r="C15" s="138"/>
      <c r="D15" s="138"/>
      <c r="E15" s="138"/>
      <c r="F15" s="138"/>
      <c r="G15" s="138"/>
      <c r="H15" s="138"/>
    </row>
    <row r="16" spans="1:8" ht="12.75">
      <c r="A16" t="s">
        <v>130</v>
      </c>
      <c r="B16" s="138"/>
      <c r="C16" s="138"/>
      <c r="D16" s="138"/>
      <c r="E16" s="138"/>
      <c r="F16" s="138"/>
      <c r="G16" s="138"/>
      <c r="H16" s="138"/>
    </row>
    <row r="17" spans="1:8" ht="12.75">
      <c r="A17" t="s">
        <v>131</v>
      </c>
      <c r="B17" s="138"/>
      <c r="C17" s="138"/>
      <c r="D17" s="138"/>
      <c r="E17" s="138"/>
      <c r="F17" s="138"/>
      <c r="G17" s="138"/>
      <c r="H17" s="138"/>
    </row>
    <row r="18" spans="1:8" ht="12.75">
      <c r="A18" t="s">
        <v>134</v>
      </c>
      <c r="B18" s="139"/>
      <c r="C18" s="139"/>
      <c r="D18" s="139"/>
      <c r="E18" s="139"/>
      <c r="F18" s="138"/>
      <c r="G18" s="138"/>
      <c r="H18" s="138"/>
    </row>
    <row r="19" spans="1:8" ht="12.75">
      <c r="A19" t="s">
        <v>135</v>
      </c>
      <c r="B19" s="138">
        <f>SUM(B16:B18)</f>
        <v>0</v>
      </c>
      <c r="C19" s="138">
        <f>SUM(C16:C18)</f>
        <v>0</v>
      </c>
      <c r="D19" s="138">
        <f>SUM(D16:D18)</f>
        <v>0</v>
      </c>
      <c r="E19" s="138">
        <f>SUM(E16:E18)</f>
        <v>0</v>
      </c>
      <c r="F19" s="138"/>
      <c r="G19" s="138"/>
      <c r="H19" s="138"/>
    </row>
    <row r="20" spans="2:5" ht="12.75">
      <c r="B20" s="138"/>
      <c r="C20" s="138"/>
      <c r="D20" s="138"/>
      <c r="E20" s="138"/>
    </row>
    <row r="21" spans="1:5" ht="12.75">
      <c r="A21" t="s">
        <v>173</v>
      </c>
      <c r="B21" s="138">
        <f>+B7-B13-B19</f>
        <v>0</v>
      </c>
      <c r="C21" s="138">
        <f>+C7-C13-C19</f>
        <v>0</v>
      </c>
      <c r="D21" s="138">
        <f>+D7-D13-D19</f>
        <v>0</v>
      </c>
      <c r="E21" s="138">
        <f>+E7-E13-E19</f>
        <v>0</v>
      </c>
    </row>
    <row r="22" spans="2:5" ht="12.75">
      <c r="B22" s="138"/>
      <c r="C22" s="138"/>
      <c r="D22" s="138"/>
      <c r="E22" s="138"/>
    </row>
    <row r="23" spans="1:5" ht="12.75">
      <c r="A23" t="s">
        <v>136</v>
      </c>
      <c r="B23" s="138"/>
      <c r="C23" s="138"/>
      <c r="D23" s="138"/>
      <c r="E23" s="138"/>
    </row>
    <row r="24" spans="2:5" ht="12.75">
      <c r="B24" s="138"/>
      <c r="C24" s="138"/>
      <c r="D24" s="138"/>
      <c r="E24" s="138"/>
    </row>
    <row r="25" spans="1:5" ht="12.75">
      <c r="A25" t="s">
        <v>137</v>
      </c>
      <c r="B25" s="138"/>
      <c r="C25" s="138"/>
      <c r="D25" s="138"/>
      <c r="E25" s="138"/>
    </row>
    <row r="26" spans="1:5" ht="12.75">
      <c r="A26" t="s">
        <v>130</v>
      </c>
      <c r="B26" s="138"/>
      <c r="C26" s="138"/>
      <c r="D26" s="138"/>
      <c r="E26" s="138"/>
    </row>
    <row r="27" spans="1:8" ht="12.75">
      <c r="A27" t="s">
        <v>131</v>
      </c>
      <c r="B27" s="138"/>
      <c r="C27" s="138"/>
      <c r="D27" s="138"/>
      <c r="E27" s="138"/>
      <c r="F27" s="138"/>
      <c r="G27" s="138"/>
      <c r="H27" s="138"/>
    </row>
    <row r="28" spans="1:8" ht="12.75">
      <c r="A28" t="s">
        <v>138</v>
      </c>
      <c r="B28" s="139"/>
      <c r="C28" s="139"/>
      <c r="D28" s="139"/>
      <c r="E28" s="139"/>
      <c r="F28" s="138"/>
      <c r="G28" s="138"/>
      <c r="H28" s="138"/>
    </row>
    <row r="29" spans="1:8" ht="12.75">
      <c r="A29" t="s">
        <v>139</v>
      </c>
      <c r="B29" s="138">
        <f>SUM(B26:B28)</f>
        <v>0</v>
      </c>
      <c r="C29" s="138">
        <f>SUM(C26:C28)</f>
        <v>0</v>
      </c>
      <c r="D29" s="138">
        <f>SUM(D26:D28)</f>
        <v>0</v>
      </c>
      <c r="E29" s="138">
        <f>SUM(E26:E28)</f>
        <v>0</v>
      </c>
      <c r="F29" s="138"/>
      <c r="G29" s="138"/>
      <c r="H29" s="138"/>
    </row>
    <row r="30" spans="2:8" ht="12.75">
      <c r="B30" s="138"/>
      <c r="C30" s="138"/>
      <c r="D30" s="138"/>
      <c r="E30" s="138"/>
      <c r="F30" s="138"/>
      <c r="G30" s="138"/>
      <c r="H30" s="138"/>
    </row>
    <row r="31" spans="1:8" ht="12.75">
      <c r="A31" t="s">
        <v>140</v>
      </c>
      <c r="B31" s="138"/>
      <c r="C31" s="138"/>
      <c r="D31" s="138"/>
      <c r="E31" s="138"/>
      <c r="F31" s="138"/>
      <c r="G31" s="138"/>
      <c r="H31" s="138"/>
    </row>
    <row r="32" spans="1:8" ht="12.75">
      <c r="A32" t="s">
        <v>130</v>
      </c>
      <c r="B32" s="138"/>
      <c r="C32" s="138"/>
      <c r="D32" s="138"/>
      <c r="E32" s="138"/>
      <c r="F32" s="138"/>
      <c r="G32" s="138"/>
      <c r="H32" s="138"/>
    </row>
    <row r="33" spans="1:8" ht="12.75">
      <c r="A33" t="s">
        <v>131</v>
      </c>
      <c r="B33" s="139"/>
      <c r="C33" s="139"/>
      <c r="D33" s="139"/>
      <c r="E33" s="139"/>
      <c r="F33" s="138"/>
      <c r="G33" s="138"/>
      <c r="H33" s="138"/>
    </row>
    <row r="34" spans="1:8" ht="12.75">
      <c r="A34" t="s">
        <v>141</v>
      </c>
      <c r="B34" s="138">
        <f>SUM(B32:B33)</f>
        <v>0</v>
      </c>
      <c r="C34" s="138">
        <f>SUM(C32:C33)</f>
        <v>0</v>
      </c>
      <c r="D34" s="138">
        <f>SUM(D32:D33)</f>
        <v>0</v>
      </c>
      <c r="E34" s="138">
        <f>SUM(E32:E33)</f>
        <v>0</v>
      </c>
      <c r="F34" s="138"/>
      <c r="G34" s="138"/>
      <c r="H34" s="138"/>
    </row>
    <row r="35" spans="2:8" ht="12.75">
      <c r="B35" s="138"/>
      <c r="C35" s="138"/>
      <c r="D35" s="138"/>
      <c r="E35" s="138"/>
      <c r="F35" s="138"/>
      <c r="G35" s="138"/>
      <c r="H35" s="138"/>
    </row>
    <row r="36" spans="1:8" ht="12.75">
      <c r="A36" t="s">
        <v>142</v>
      </c>
      <c r="B36" s="138">
        <f>+B19+B23+B34+B29+B13</f>
        <v>0</v>
      </c>
      <c r="C36" s="138">
        <f>+C19+C23+C34+C29+C13</f>
        <v>0</v>
      </c>
      <c r="D36" s="138">
        <f>+D19+D23+D34+D29+D13</f>
        <v>0</v>
      </c>
      <c r="E36" s="138">
        <f>+E19+E23+E34+E29+E13</f>
        <v>0</v>
      </c>
      <c r="F36" s="138"/>
      <c r="G36" s="138"/>
      <c r="H36" s="138"/>
    </row>
    <row r="37" spans="1:8" ht="12.75">
      <c r="A37" t="s">
        <v>143</v>
      </c>
      <c r="B37" s="138">
        <f>+B36-B7</f>
        <v>0</v>
      </c>
      <c r="C37" s="138">
        <f>+C36-C7</f>
        <v>0</v>
      </c>
      <c r="D37" s="138">
        <f>+D36-D7</f>
        <v>0</v>
      </c>
      <c r="E37" s="138">
        <f>+E36-E7</f>
        <v>0</v>
      </c>
      <c r="F37" s="138"/>
      <c r="G37" s="138"/>
      <c r="H37" s="138"/>
    </row>
    <row r="38" spans="2:8" ht="13.5" thickBot="1">
      <c r="B38" s="138"/>
      <c r="C38" s="138"/>
      <c r="D38" s="138"/>
      <c r="E38" s="138"/>
      <c r="F38" s="138"/>
      <c r="G38" s="138"/>
      <c r="H38" s="138"/>
    </row>
    <row r="39" spans="1:8" ht="13.5" thickBot="1">
      <c r="A39" s="140"/>
      <c r="B39" s="141"/>
      <c r="C39" s="141"/>
      <c r="D39" s="141"/>
      <c r="E39" s="141"/>
      <c r="F39" s="142"/>
      <c r="G39" s="138"/>
      <c r="H39" s="138"/>
    </row>
    <row r="40" spans="2:8" ht="12.75">
      <c r="B40" s="138"/>
      <c r="C40" s="138"/>
      <c r="D40" s="138"/>
      <c r="E40" s="138"/>
      <c r="F40" s="138"/>
      <c r="G40" s="138"/>
      <c r="H40" s="138"/>
    </row>
    <row r="41" spans="1:8" ht="12.75">
      <c r="A41" t="s">
        <v>144</v>
      </c>
      <c r="B41" s="138">
        <f aca="true" t="shared" si="0" ref="B41:E42">+B11+B26+B32+B16</f>
        <v>0</v>
      </c>
      <c r="C41" s="138">
        <f t="shared" si="0"/>
        <v>0</v>
      </c>
      <c r="D41" s="138">
        <f t="shared" si="0"/>
        <v>0</v>
      </c>
      <c r="E41" s="138">
        <f t="shared" si="0"/>
        <v>0</v>
      </c>
      <c r="F41" s="138"/>
      <c r="G41" s="138"/>
      <c r="H41" s="138"/>
    </row>
    <row r="42" spans="1:8" ht="12.75">
      <c r="A42" t="s">
        <v>145</v>
      </c>
      <c r="B42" s="138">
        <f t="shared" si="0"/>
        <v>0</v>
      </c>
      <c r="C42" s="138">
        <f t="shared" si="0"/>
        <v>0</v>
      </c>
      <c r="D42" s="138">
        <f t="shared" si="0"/>
        <v>0</v>
      </c>
      <c r="E42" s="138">
        <f t="shared" si="0"/>
        <v>0</v>
      </c>
      <c r="F42" s="138"/>
      <c r="G42" s="138"/>
      <c r="H42" s="138"/>
    </row>
    <row r="43" spans="1:8" ht="12.75">
      <c r="A43" t="s">
        <v>146</v>
      </c>
      <c r="B43" s="138">
        <f>+B18+B28</f>
        <v>0</v>
      </c>
      <c r="C43" s="138">
        <f>+C18+C28</f>
        <v>0</v>
      </c>
      <c r="D43" s="138">
        <f>+D18+D28</f>
        <v>0</v>
      </c>
      <c r="E43" s="138">
        <f>+E18+E28</f>
        <v>0</v>
      </c>
      <c r="F43" s="138"/>
      <c r="G43" s="138"/>
      <c r="H43" s="138"/>
    </row>
    <row r="44" spans="1:8" ht="12.75">
      <c r="A44" t="s">
        <v>147</v>
      </c>
      <c r="B44" s="139">
        <f>+B23</f>
        <v>0</v>
      </c>
      <c r="C44" s="139">
        <f>+C23</f>
        <v>0</v>
      </c>
      <c r="D44" s="139">
        <f>+D23</f>
        <v>0</v>
      </c>
      <c r="E44" s="139">
        <f>+E23</f>
        <v>0</v>
      </c>
      <c r="F44" s="138"/>
      <c r="G44" s="138"/>
      <c r="H44" s="138"/>
    </row>
    <row r="45" spans="1:8" ht="12.75">
      <c r="A45" t="s">
        <v>148</v>
      </c>
      <c r="B45" s="138">
        <f>SUM(B41:B44)</f>
        <v>0</v>
      </c>
      <c r="C45" s="138">
        <f>SUM(C41:C44)</f>
        <v>0</v>
      </c>
      <c r="D45" s="138">
        <f>SUM(D41:D44)</f>
        <v>0</v>
      </c>
      <c r="E45" s="138">
        <f>SUM(E41:E44)</f>
        <v>0</v>
      </c>
      <c r="F45" s="138"/>
      <c r="G45" s="138"/>
      <c r="H45" s="138"/>
    </row>
    <row r="46" spans="1:8" ht="13.5" thickBot="1">
      <c r="A46" t="s">
        <v>143</v>
      </c>
      <c r="B46" s="138">
        <f>+B45-B7</f>
        <v>0</v>
      </c>
      <c r="C46" s="138">
        <f>+C45-C7</f>
        <v>0</v>
      </c>
      <c r="D46" s="138">
        <f>+D45-D7</f>
        <v>0</v>
      </c>
      <c r="E46" s="138">
        <f>+E45-E7</f>
        <v>0</v>
      </c>
      <c r="F46" s="138"/>
      <c r="G46" s="138"/>
      <c r="H46" s="138"/>
    </row>
    <row r="47" spans="2:8" ht="12.75">
      <c r="B47" s="138"/>
      <c r="C47" s="138"/>
      <c r="D47" s="138"/>
      <c r="E47" s="138"/>
      <c r="F47" s="143" t="s">
        <v>149</v>
      </c>
      <c r="G47" s="138"/>
      <c r="H47" s="138"/>
    </row>
    <row r="48" spans="2:8" ht="13.5" thickBot="1">
      <c r="B48" s="138"/>
      <c r="C48" s="138"/>
      <c r="D48" s="138"/>
      <c r="E48" s="138"/>
      <c r="F48" s="144" t="s">
        <v>150</v>
      </c>
      <c r="G48" s="138"/>
      <c r="H48" s="138"/>
    </row>
    <row r="49" spans="1:8" ht="12.75">
      <c r="A49" t="s">
        <v>151</v>
      </c>
      <c r="B49" s="138">
        <f aca="true" t="shared" si="1" ref="B49:E52">+B41*B$5</f>
        <v>0</v>
      </c>
      <c r="C49" s="138">
        <f t="shared" si="1"/>
        <v>0</v>
      </c>
      <c r="D49" s="138">
        <f t="shared" si="1"/>
        <v>0</v>
      </c>
      <c r="E49" s="138">
        <f t="shared" si="1"/>
        <v>0</v>
      </c>
      <c r="F49" s="145">
        <f>SUM(B49:E49)</f>
        <v>0</v>
      </c>
      <c r="G49" s="138"/>
      <c r="H49" s="138"/>
    </row>
    <row r="50" spans="1:8" ht="12.75">
      <c r="A50" t="s">
        <v>152</v>
      </c>
      <c r="B50" s="138">
        <f t="shared" si="1"/>
        <v>0</v>
      </c>
      <c r="C50" s="138">
        <f t="shared" si="1"/>
        <v>0</v>
      </c>
      <c r="D50" s="138">
        <f t="shared" si="1"/>
        <v>0</v>
      </c>
      <c r="E50" s="138">
        <f t="shared" si="1"/>
        <v>0</v>
      </c>
      <c r="F50" s="145">
        <f>SUM(B50:E50)</f>
        <v>0</v>
      </c>
      <c r="G50" s="138"/>
      <c r="H50" s="138"/>
    </row>
    <row r="51" spans="1:8" ht="12.75">
      <c r="A51" t="s">
        <v>153</v>
      </c>
      <c r="B51" s="138">
        <f t="shared" si="1"/>
        <v>0</v>
      </c>
      <c r="C51" s="138">
        <f t="shared" si="1"/>
        <v>0</v>
      </c>
      <c r="D51" s="138">
        <f t="shared" si="1"/>
        <v>0</v>
      </c>
      <c r="E51" s="138">
        <f t="shared" si="1"/>
        <v>0</v>
      </c>
      <c r="F51" s="145">
        <f>SUM(B51:E51)</f>
        <v>0</v>
      </c>
      <c r="G51" s="138"/>
      <c r="H51" s="138"/>
    </row>
    <row r="52" spans="1:8" ht="12.75">
      <c r="A52" t="s">
        <v>154</v>
      </c>
      <c r="B52" s="139">
        <f t="shared" si="1"/>
        <v>0</v>
      </c>
      <c r="C52" s="139">
        <f t="shared" si="1"/>
        <v>0</v>
      </c>
      <c r="D52" s="139">
        <f t="shared" si="1"/>
        <v>0</v>
      </c>
      <c r="E52" s="139">
        <f t="shared" si="1"/>
        <v>0</v>
      </c>
      <c r="F52" s="146">
        <f>SUM(B52:E52)</f>
        <v>0</v>
      </c>
      <c r="G52" s="138"/>
      <c r="H52" s="138"/>
    </row>
    <row r="53" spans="1:8" ht="13.5" thickBot="1">
      <c r="A53" t="s">
        <v>66</v>
      </c>
      <c r="B53" s="138">
        <f>SUM(B49:B52)</f>
        <v>0</v>
      </c>
      <c r="C53" s="138">
        <f>SUM(C49:C52)</f>
        <v>0</v>
      </c>
      <c r="D53" s="138">
        <f>SUM(D49:D52)</f>
        <v>0</v>
      </c>
      <c r="E53" s="138">
        <f>SUM(E49:E52)</f>
        <v>0</v>
      </c>
      <c r="F53" s="147">
        <f>SUM(B53:E53)</f>
        <v>0</v>
      </c>
      <c r="G53" s="138"/>
      <c r="H53" s="138"/>
    </row>
    <row r="54" spans="1:8" ht="12.75">
      <c r="A54" t="s">
        <v>155</v>
      </c>
      <c r="B54" s="138">
        <f>+B45*B5</f>
        <v>0</v>
      </c>
      <c r="C54" s="138">
        <f>+C45*C5</f>
        <v>0</v>
      </c>
      <c r="D54" s="138">
        <f>+D45*D5</f>
        <v>0</v>
      </c>
      <c r="E54" s="138">
        <f>+E45*E5</f>
        <v>0</v>
      </c>
      <c r="F54" s="138"/>
      <c r="G54" s="138"/>
      <c r="H54" s="138"/>
    </row>
    <row r="55" spans="1:8" ht="12.75">
      <c r="A55" t="s">
        <v>143</v>
      </c>
      <c r="B55" s="138">
        <f>+B53-B54</f>
        <v>0</v>
      </c>
      <c r="C55" s="138">
        <f>+C53-C54</f>
        <v>0</v>
      </c>
      <c r="D55" s="138">
        <f>+D53-D54</f>
        <v>0</v>
      </c>
      <c r="E55" s="138">
        <f>+E53-E54</f>
        <v>0</v>
      </c>
      <c r="F55" s="138"/>
      <c r="G55" s="138"/>
      <c r="H55" s="138"/>
    </row>
    <row r="56" spans="2:8" ht="12.75">
      <c r="B56" s="138"/>
      <c r="C56" s="138"/>
      <c r="D56" s="138"/>
      <c r="E56" s="138"/>
      <c r="F56" s="138"/>
      <c r="G56" s="138"/>
      <c r="H56" s="138"/>
    </row>
    <row r="57" spans="1:8" ht="12.75">
      <c r="A57" s="19" t="s">
        <v>156</v>
      </c>
      <c r="B57" s="138"/>
      <c r="C57" s="138"/>
      <c r="D57" s="138"/>
      <c r="E57" s="138"/>
      <c r="F57" s="138"/>
      <c r="G57" s="138"/>
      <c r="H57" s="138"/>
    </row>
    <row r="58" spans="1:8" ht="12.75">
      <c r="A58" s="19" t="s">
        <v>157</v>
      </c>
      <c r="B58" s="138"/>
      <c r="C58" s="138"/>
      <c r="D58" s="138"/>
      <c r="E58" s="138"/>
      <c r="F58" s="138"/>
      <c r="G58" s="138"/>
      <c r="H58" s="138"/>
    </row>
    <row r="59" spans="1:8" ht="12.75">
      <c r="A59" s="19" t="s">
        <v>222</v>
      </c>
      <c r="B59" s="138"/>
      <c r="C59" s="138"/>
      <c r="D59" s="138"/>
      <c r="E59" s="138"/>
      <c r="F59" s="138"/>
      <c r="G59" s="138"/>
      <c r="H59" s="138"/>
    </row>
    <row r="60" spans="1:8" ht="12.75">
      <c r="A60" s="19" t="s">
        <v>223</v>
      </c>
      <c r="B60" s="138"/>
      <c r="C60" s="138"/>
      <c r="D60" s="138"/>
      <c r="E60" s="138"/>
      <c r="F60" s="138"/>
      <c r="G60" s="138"/>
      <c r="H60" s="138"/>
    </row>
    <row r="61" spans="1:8" ht="12.75">
      <c r="A61" s="19" t="s">
        <v>158</v>
      </c>
      <c r="B61" s="138"/>
      <c r="C61" s="138"/>
      <c r="D61" s="138"/>
      <c r="E61" s="138"/>
      <c r="F61" s="138"/>
      <c r="G61" s="138"/>
      <c r="H61" s="138"/>
    </row>
    <row r="62" spans="1:8" ht="12.75">
      <c r="A62" s="19" t="s">
        <v>159</v>
      </c>
      <c r="B62" s="138"/>
      <c r="C62" s="138"/>
      <c r="D62" s="138"/>
      <c r="E62" s="138"/>
      <c r="F62" s="138"/>
      <c r="G62" s="138"/>
      <c r="H62" s="138"/>
    </row>
    <row r="63" spans="1:8" ht="12.75">
      <c r="A63" s="19" t="s">
        <v>224</v>
      </c>
      <c r="B63" s="138"/>
      <c r="C63" s="138"/>
      <c r="D63" s="138"/>
      <c r="E63" s="138"/>
      <c r="F63" s="138"/>
      <c r="G63" s="138"/>
      <c r="H63" s="138"/>
    </row>
    <row r="64" spans="1:8" ht="12.75">
      <c r="A64" s="148" t="s">
        <v>174</v>
      </c>
      <c r="B64" s="138"/>
      <c r="C64" s="138"/>
      <c r="D64" s="138"/>
      <c r="E64" s="138"/>
      <c r="F64" s="138"/>
      <c r="G64" s="138"/>
      <c r="H64" s="138"/>
    </row>
    <row r="65" spans="1:8" ht="12.75">
      <c r="A65" s="19" t="s">
        <v>160</v>
      </c>
      <c r="B65" s="138"/>
      <c r="C65" s="138"/>
      <c r="D65" s="138"/>
      <c r="E65" s="138"/>
      <c r="F65" s="138"/>
      <c r="G65" s="138"/>
      <c r="H65" s="138"/>
    </row>
    <row r="66" spans="1:8" ht="12.75">
      <c r="A66" s="19" t="s">
        <v>225</v>
      </c>
      <c r="B66" s="138"/>
      <c r="C66" s="138"/>
      <c r="D66" s="138"/>
      <c r="E66" s="138"/>
      <c r="F66" s="138"/>
      <c r="G66" s="138"/>
      <c r="H66" s="138"/>
    </row>
    <row r="67" spans="1:8" ht="12.75">
      <c r="A67" s="19" t="s">
        <v>227</v>
      </c>
      <c r="B67" s="138"/>
      <c r="C67" s="138"/>
      <c r="D67" s="138"/>
      <c r="E67" s="138"/>
      <c r="F67" s="138"/>
      <c r="G67" s="138"/>
      <c r="H67" s="138"/>
    </row>
    <row r="68" spans="1:8" ht="12.75">
      <c r="A68" s="19" t="s">
        <v>161</v>
      </c>
      <c r="B68" s="138"/>
      <c r="C68" s="138"/>
      <c r="D68" s="138"/>
      <c r="E68" s="138"/>
      <c r="F68" s="138"/>
      <c r="G68" s="138"/>
      <c r="H68" s="138"/>
    </row>
    <row r="69" spans="1:8" ht="13.5" thickBot="1">
      <c r="A69" s="19" t="s">
        <v>226</v>
      </c>
      <c r="B69" s="138"/>
      <c r="C69" s="138"/>
      <c r="D69" s="138"/>
      <c r="E69" s="138"/>
      <c r="F69" s="138"/>
      <c r="G69" s="138"/>
      <c r="H69" s="138"/>
    </row>
    <row r="70" spans="1:8" ht="13.5" thickBot="1">
      <c r="A70" s="149" t="s">
        <v>162</v>
      </c>
      <c r="B70" s="150"/>
      <c r="C70" s="138"/>
      <c r="D70" s="138"/>
      <c r="E70" s="138"/>
      <c r="F70" s="138"/>
      <c r="G70" s="138"/>
      <c r="H70" s="138"/>
    </row>
    <row r="71" spans="2:8" ht="12.75">
      <c r="B71" s="138"/>
      <c r="C71" s="138"/>
      <c r="D71" s="138"/>
      <c r="E71" s="138"/>
      <c r="F71" s="138"/>
      <c r="G71" s="138"/>
      <c r="H71" s="138"/>
    </row>
    <row r="72" spans="2:8" ht="12.75">
      <c r="B72" s="138"/>
      <c r="C72" s="138"/>
      <c r="D72" s="138"/>
      <c r="E72" s="138"/>
      <c r="F72" s="138"/>
      <c r="G72" s="138"/>
      <c r="H72" s="138"/>
    </row>
    <row r="73" spans="2:8" ht="12.75">
      <c r="B73" s="138"/>
      <c r="C73" s="138"/>
      <c r="D73" s="138"/>
      <c r="E73" s="138"/>
      <c r="F73" s="138"/>
      <c r="G73" s="138"/>
      <c r="H73" s="138"/>
    </row>
    <row r="74" spans="2:8" ht="12.75">
      <c r="B74" s="138"/>
      <c r="C74" s="138"/>
      <c r="D74" s="138"/>
      <c r="E74" s="138"/>
      <c r="F74" s="138"/>
      <c r="G74" s="138"/>
      <c r="H74" s="138"/>
    </row>
    <row r="75" spans="2:8" ht="12.75">
      <c r="B75" s="138"/>
      <c r="C75" s="138"/>
      <c r="D75" s="138"/>
      <c r="E75" s="138"/>
      <c r="F75" s="138"/>
      <c r="G75" s="138"/>
      <c r="H75" s="138"/>
    </row>
    <row r="76" spans="2:8" ht="12.75">
      <c r="B76" s="138"/>
      <c r="C76" s="138"/>
      <c r="D76" s="138"/>
      <c r="E76" s="138"/>
      <c r="F76" s="138"/>
      <c r="G76" s="138"/>
      <c r="H76" s="138"/>
    </row>
    <row r="77" spans="2:8" ht="12.75">
      <c r="B77" s="138"/>
      <c r="C77" s="138"/>
      <c r="D77" s="138"/>
      <c r="E77" s="138"/>
      <c r="F77" s="138"/>
      <c r="G77" s="138"/>
      <c r="H77" s="138"/>
    </row>
    <row r="78" spans="2:8" ht="12.75">
      <c r="B78" s="138"/>
      <c r="C78" s="138"/>
      <c r="D78" s="138"/>
      <c r="E78" s="138"/>
      <c r="F78" s="138"/>
      <c r="G78" s="138"/>
      <c r="H78" s="138"/>
    </row>
    <row r="79" spans="2:8" ht="12.75">
      <c r="B79" s="138"/>
      <c r="C79" s="138"/>
      <c r="D79" s="138"/>
      <c r="E79" s="138"/>
      <c r="F79" s="138"/>
      <c r="G79" s="138"/>
      <c r="H79" s="138"/>
    </row>
    <row r="80" spans="2:8" ht="12.75">
      <c r="B80" s="138"/>
      <c r="C80" s="138"/>
      <c r="D80" s="138"/>
      <c r="E80" s="138"/>
      <c r="F80" s="138"/>
      <c r="G80" s="138"/>
      <c r="H80" s="138"/>
    </row>
    <row r="81" spans="2:8" ht="12.75">
      <c r="B81" s="138"/>
      <c r="C81" s="138"/>
      <c r="D81" s="138"/>
      <c r="E81" s="138"/>
      <c r="F81" s="138"/>
      <c r="G81" s="138"/>
      <c r="H81" s="138"/>
    </row>
    <row r="82" spans="2:8" ht="12.75">
      <c r="B82" s="138"/>
      <c r="C82" s="138"/>
      <c r="D82" s="138"/>
      <c r="E82" s="138"/>
      <c r="F82" s="138"/>
      <c r="G82" s="138"/>
      <c r="H82" s="138"/>
    </row>
    <row r="83" spans="2:8" ht="12.75">
      <c r="B83" s="138"/>
      <c r="C83" s="138"/>
      <c r="D83" s="138"/>
      <c r="E83" s="138"/>
      <c r="F83" s="138"/>
      <c r="G83" s="138"/>
      <c r="H83" s="138"/>
    </row>
    <row r="84" spans="2:8" ht="12.75">
      <c r="B84" s="138"/>
      <c r="C84" s="138"/>
      <c r="D84" s="138"/>
      <c r="E84" s="138"/>
      <c r="F84" s="138"/>
      <c r="G84" s="138"/>
      <c r="H84" s="138"/>
    </row>
    <row r="85" spans="2:8" ht="12.75">
      <c r="B85" s="138"/>
      <c r="C85" s="138"/>
      <c r="D85" s="138"/>
      <c r="E85" s="138"/>
      <c r="F85" s="138"/>
      <c r="G85" s="138"/>
      <c r="H85" s="138"/>
    </row>
    <row r="86" spans="2:8" ht="12.75">
      <c r="B86" s="138"/>
      <c r="C86" s="138"/>
      <c r="D86" s="138"/>
      <c r="E86" s="138"/>
      <c r="F86" s="138"/>
      <c r="G86" s="138"/>
      <c r="H86" s="138"/>
    </row>
    <row r="87" spans="2:8" ht="12.75">
      <c r="B87" s="138"/>
      <c r="C87" s="138"/>
      <c r="D87" s="138"/>
      <c r="E87" s="138"/>
      <c r="F87" s="138"/>
      <c r="G87" s="138"/>
      <c r="H87" s="138"/>
    </row>
  </sheetData>
  <printOptions/>
  <pageMargins left="0.75" right="0.75" top="1" bottom="1" header="0.5" footer="0.5"/>
  <pageSetup fitToHeight="1" fitToWidth="1" horizontalDpi="300" verticalDpi="300" orientation="portrait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SheetLayoutView="100" workbookViewId="0" topLeftCell="A1">
      <selection activeCell="A63" sqref="A63"/>
    </sheetView>
  </sheetViews>
  <sheetFormatPr defaultColWidth="9.140625" defaultRowHeight="12.75"/>
  <cols>
    <col min="1" max="1" width="59.421875" style="1" customWidth="1"/>
    <col min="2" max="2" width="11.28125" style="1" hidden="1" customWidth="1"/>
    <col min="3" max="3" width="12.28125" style="1" bestFit="1" customWidth="1"/>
    <col min="4" max="7" width="10.7109375" style="1" bestFit="1" customWidth="1"/>
    <col min="8" max="8" width="10.421875" style="1" customWidth="1"/>
    <col min="9" max="16384" width="9.140625" style="1" customWidth="1"/>
  </cols>
  <sheetData>
    <row r="1" ht="12.75">
      <c r="A1" s="19" t="s">
        <v>200</v>
      </c>
    </row>
    <row r="2" ht="13.5" thickBot="1">
      <c r="A2" s="19" t="s">
        <v>177</v>
      </c>
    </row>
    <row r="3" spans="1:7" ht="12">
      <c r="A3" s="187" t="s">
        <v>12</v>
      </c>
      <c r="B3" s="188"/>
      <c r="C3" s="188"/>
      <c r="D3" s="188"/>
      <c r="E3" s="188"/>
      <c r="F3" s="188"/>
      <c r="G3" s="188"/>
    </row>
    <row r="4" spans="1:7" ht="12.75" thickBot="1">
      <c r="A4" s="189"/>
      <c r="B4" s="189"/>
      <c r="C4" s="189"/>
      <c r="D4" s="189"/>
      <c r="E4" s="189"/>
      <c r="F4" s="189"/>
      <c r="G4" s="189"/>
    </row>
    <row r="5" spans="1:4" ht="12">
      <c r="A5" s="8" t="s">
        <v>178</v>
      </c>
      <c r="D5" s="14">
        <v>50500</v>
      </c>
    </row>
    <row r="6" spans="1:4" ht="12">
      <c r="A6" s="8" t="s">
        <v>179</v>
      </c>
      <c r="D6" s="14">
        <v>145560</v>
      </c>
    </row>
    <row r="7" spans="1:4" ht="12">
      <c r="A7" s="8" t="s">
        <v>180</v>
      </c>
      <c r="D7" s="14">
        <v>109716</v>
      </c>
    </row>
    <row r="8" spans="1:4" ht="12">
      <c r="A8" s="8" t="s">
        <v>181</v>
      </c>
      <c r="D8" s="13" t="s">
        <v>182</v>
      </c>
    </row>
    <row r="9" spans="1:4" ht="12">
      <c r="A9" s="8" t="s">
        <v>183</v>
      </c>
      <c r="D9" s="15">
        <v>0.3</v>
      </c>
    </row>
    <row r="10" spans="1:4" ht="11.25" customHeight="1">
      <c r="A10" s="8" t="s">
        <v>184</v>
      </c>
      <c r="D10" s="21">
        <v>0.4</v>
      </c>
    </row>
    <row r="11" spans="1:4" ht="12">
      <c r="A11" s="8" t="s">
        <v>5</v>
      </c>
      <c r="D11" s="24">
        <v>300</v>
      </c>
    </row>
    <row r="12" spans="1:4" ht="12">
      <c r="A12" s="8" t="s">
        <v>6</v>
      </c>
      <c r="D12" s="24">
        <v>400</v>
      </c>
    </row>
    <row r="13" spans="1:4" ht="12">
      <c r="A13" s="8" t="s">
        <v>20</v>
      </c>
      <c r="D13" s="16">
        <v>0.02</v>
      </c>
    </row>
    <row r="14" spans="1:4" ht="12">
      <c r="A14" s="8" t="s">
        <v>185</v>
      </c>
      <c r="D14" s="17">
        <f>0.04*D6</f>
        <v>5822.400000000001</v>
      </c>
    </row>
    <row r="15" spans="1:4" ht="12">
      <c r="A15" s="8" t="s">
        <v>186</v>
      </c>
      <c r="D15" s="17">
        <f>0.04*D7</f>
        <v>4388.64</v>
      </c>
    </row>
    <row r="16" spans="1:4" ht="12">
      <c r="A16" s="20" t="s">
        <v>187</v>
      </c>
      <c r="D16" s="14">
        <v>10000</v>
      </c>
    </row>
    <row r="17" spans="1:4" ht="12">
      <c r="A17" s="8" t="s">
        <v>7</v>
      </c>
      <c r="D17" s="18">
        <v>0.08</v>
      </c>
    </row>
    <row r="18" spans="1:4" ht="12">
      <c r="A18" s="8" t="s">
        <v>8</v>
      </c>
      <c r="D18" s="13">
        <v>30</v>
      </c>
    </row>
    <row r="19" spans="1:4" ht="12">
      <c r="A19" s="8" t="s">
        <v>9</v>
      </c>
      <c r="D19" s="15">
        <v>0</v>
      </c>
    </row>
    <row r="20" ht="12.75" thickBot="1"/>
    <row r="21" s="35" customFormat="1" ht="12"/>
    <row r="22" s="4" customFormat="1" ht="12.75" thickBot="1">
      <c r="A22" s="3" t="s">
        <v>10</v>
      </c>
    </row>
    <row r="23" s="38" customFormat="1" ht="12">
      <c r="H23" s="28"/>
    </row>
    <row r="24" spans="1:8" ht="12">
      <c r="A24" s="5" t="s">
        <v>188</v>
      </c>
      <c r="B24" s="36" t="s">
        <v>16</v>
      </c>
      <c r="C24" s="36" t="s">
        <v>189</v>
      </c>
      <c r="D24" s="36" t="s">
        <v>190</v>
      </c>
      <c r="E24" s="36" t="s">
        <v>18</v>
      </c>
      <c r="F24" s="36"/>
      <c r="G24" s="36"/>
      <c r="H24" s="37"/>
    </row>
    <row r="25" spans="1:8" ht="12">
      <c r="A25" s="5" t="s">
        <v>4</v>
      </c>
      <c r="B25" s="6">
        <v>0.45</v>
      </c>
      <c r="C25" s="6">
        <v>0.55</v>
      </c>
      <c r="D25" s="6">
        <v>0.65</v>
      </c>
      <c r="E25" s="6">
        <v>0.75</v>
      </c>
      <c r="F25" s="6"/>
      <c r="G25" s="6"/>
      <c r="H25" s="29"/>
    </row>
    <row r="26" spans="1:8" ht="12" customHeight="1" thickBot="1">
      <c r="A26" s="7" t="s">
        <v>11</v>
      </c>
      <c r="B26" s="4">
        <v>20</v>
      </c>
      <c r="C26" s="4">
        <v>15</v>
      </c>
      <c r="D26" s="4">
        <v>50</v>
      </c>
      <c r="E26" s="4">
        <v>35</v>
      </c>
      <c r="F26" s="4"/>
      <c r="G26" s="4"/>
      <c r="H26" s="154"/>
    </row>
    <row r="27" spans="1:8" ht="12">
      <c r="A27" s="8"/>
      <c r="G27" s="33"/>
      <c r="H27" s="30"/>
    </row>
    <row r="28" spans="1:8" s="10" customFormat="1" ht="12">
      <c r="A28" s="8" t="s">
        <v>17</v>
      </c>
      <c r="B28" s="9">
        <f>$D$5*B25</f>
        <v>22725</v>
      </c>
      <c r="C28" s="9">
        <v>29700</v>
      </c>
      <c r="D28" s="9">
        <f>$D$5*D25</f>
        <v>32825</v>
      </c>
      <c r="E28" s="9">
        <f>$D$5*E25</f>
        <v>37875</v>
      </c>
      <c r="F28" s="9"/>
      <c r="G28" s="25"/>
      <c r="H28" s="31"/>
    </row>
    <row r="29" spans="1:8" ht="12">
      <c r="A29" s="8" t="s">
        <v>0</v>
      </c>
      <c r="B29" s="9">
        <f>B28/12</f>
        <v>1893.75</v>
      </c>
      <c r="C29" s="9">
        <f>C28/12</f>
        <v>2475</v>
      </c>
      <c r="D29" s="9">
        <f>D28/12</f>
        <v>2735.4166666666665</v>
      </c>
      <c r="E29" s="9">
        <f>E28/12</f>
        <v>3156.25</v>
      </c>
      <c r="F29" s="9"/>
      <c r="G29" s="25"/>
      <c r="H29" s="31"/>
    </row>
    <row r="30" spans="1:8" ht="13.5" customHeight="1">
      <c r="A30" s="8" t="s">
        <v>13</v>
      </c>
      <c r="B30" s="9">
        <f>B29*$D10</f>
        <v>757.5</v>
      </c>
      <c r="C30" s="9">
        <f>C29*$D9</f>
        <v>742.5</v>
      </c>
      <c r="D30" s="9">
        <f>D29*$D10</f>
        <v>1094.1666666666667</v>
      </c>
      <c r="E30" s="9">
        <f>E29*$D10</f>
        <v>1262.5</v>
      </c>
      <c r="F30" s="9"/>
      <c r="G30" s="25"/>
      <c r="H30" s="31"/>
    </row>
    <row r="31" spans="1:8" ht="12">
      <c r="A31" s="11" t="s">
        <v>1</v>
      </c>
      <c r="B31" s="12">
        <f>$D11+$D12</f>
        <v>700</v>
      </c>
      <c r="C31" s="12">
        <f>$D11</f>
        <v>300</v>
      </c>
      <c r="D31" s="12">
        <f>$D11+$D12</f>
        <v>700</v>
      </c>
      <c r="E31" s="12">
        <f>$D11+$D12</f>
        <v>700</v>
      </c>
      <c r="F31" s="12"/>
      <c r="G31" s="12"/>
      <c r="H31" s="155"/>
    </row>
    <row r="32" spans="1:8" ht="12">
      <c r="A32" s="8" t="s">
        <v>14</v>
      </c>
      <c r="B32" s="9">
        <f>B30-B31</f>
        <v>57.5</v>
      </c>
      <c r="C32" s="9">
        <f>C30-C31</f>
        <v>442.5</v>
      </c>
      <c r="D32" s="9">
        <f>D30-D31</f>
        <v>394.16666666666674</v>
      </c>
      <c r="E32" s="9">
        <f>E30-E31</f>
        <v>562.5</v>
      </c>
      <c r="F32" s="9"/>
      <c r="G32" s="25"/>
      <c r="H32" s="31"/>
    </row>
    <row r="33" spans="1:8" ht="12">
      <c r="A33" s="8" t="s">
        <v>15</v>
      </c>
      <c r="B33" s="9">
        <f>PV(0.08/12,360,-B32,0)</f>
        <v>7836.30091270287</v>
      </c>
      <c r="C33" s="9">
        <f>PV(0.08/12,360,-C32,0)</f>
        <v>60305.446154278616</v>
      </c>
      <c r="D33" s="9">
        <f>PV(0.08/12,360,-D32,0)</f>
        <v>53718.41060447042</v>
      </c>
      <c r="E33" s="9">
        <f>PV(0.08/12,360,-E32,0)</f>
        <v>76659.46545035418</v>
      </c>
      <c r="F33" s="9"/>
      <c r="G33" s="25"/>
      <c r="H33" s="31"/>
    </row>
    <row r="34" spans="1:8" ht="12">
      <c r="A34" s="8"/>
      <c r="B34" s="9"/>
      <c r="C34" s="9"/>
      <c r="D34" s="9"/>
      <c r="E34" s="9"/>
      <c r="F34" s="9"/>
      <c r="G34" s="25"/>
      <c r="H34" s="31"/>
    </row>
    <row r="35" spans="1:8" s="42" customFormat="1" ht="12">
      <c r="A35" s="41" t="s">
        <v>191</v>
      </c>
      <c r="B35" s="12"/>
      <c r="C35" s="12"/>
      <c r="D35" s="12"/>
      <c r="E35" s="12"/>
      <c r="F35" s="12"/>
      <c r="G35" s="12"/>
      <c r="H35" s="155"/>
    </row>
    <row r="36" spans="1:8" ht="12">
      <c r="A36" s="8" t="s">
        <v>192</v>
      </c>
      <c r="B36" s="9"/>
      <c r="C36" s="9">
        <f>100000+0.04*100000</f>
        <v>104000</v>
      </c>
      <c r="D36" s="9">
        <f>100000+0.04*100000</f>
        <v>104000</v>
      </c>
      <c r="E36" s="9">
        <f>100000+0.04*100000</f>
        <v>104000</v>
      </c>
      <c r="F36" s="9"/>
      <c r="G36" s="9"/>
      <c r="H36" s="31"/>
    </row>
    <row r="37" spans="1:8" ht="12">
      <c r="A37" s="8" t="s">
        <v>19</v>
      </c>
      <c r="B37" s="9"/>
      <c r="C37" s="9">
        <f>C33</f>
        <v>60305.446154278616</v>
      </c>
      <c r="D37" s="9">
        <f>D33</f>
        <v>53718.41060447042</v>
      </c>
      <c r="E37" s="9">
        <f>E33</f>
        <v>76659.46545035418</v>
      </c>
      <c r="F37" s="9"/>
      <c r="G37" s="25"/>
      <c r="H37" s="31"/>
    </row>
    <row r="38" spans="1:8" ht="13.5" customHeight="1">
      <c r="A38" s="8" t="s">
        <v>221</v>
      </c>
      <c r="B38" s="9"/>
      <c r="C38" s="9">
        <f>0.02*145560</f>
        <v>2911.2000000000003</v>
      </c>
      <c r="D38" s="9">
        <f>0.02*145560</f>
        <v>2911.2000000000003</v>
      </c>
      <c r="E38" s="9">
        <f>0.02*145560</f>
        <v>2911.2000000000003</v>
      </c>
      <c r="F38" s="9"/>
      <c r="G38" s="25"/>
      <c r="H38" s="31"/>
    </row>
    <row r="39" spans="1:8" ht="13.5" customHeight="1">
      <c r="A39" s="11" t="s">
        <v>193</v>
      </c>
      <c r="B39" s="12"/>
      <c r="C39" s="12">
        <v>10000</v>
      </c>
      <c r="D39" s="12">
        <v>10000</v>
      </c>
      <c r="E39" s="12">
        <v>10000</v>
      </c>
      <c r="F39" s="12"/>
      <c r="G39" s="12"/>
      <c r="H39" s="31"/>
    </row>
    <row r="40" spans="1:8" ht="14.25" customHeight="1">
      <c r="A40" s="8" t="s">
        <v>194</v>
      </c>
      <c r="B40" s="9"/>
      <c r="C40" s="9">
        <f>C36-C37-C38-C39</f>
        <v>30783.353845721387</v>
      </c>
      <c r="D40" s="9">
        <f>D36-D37-D38-D39</f>
        <v>37370.389395529586</v>
      </c>
      <c r="E40" s="9">
        <f>E36-E37-E38-E39</f>
        <v>14429.334549645817</v>
      </c>
      <c r="F40" s="9"/>
      <c r="G40" s="25"/>
      <c r="H40" s="31"/>
    </row>
    <row r="41" spans="1:8" ht="12">
      <c r="A41" s="8"/>
      <c r="B41" s="9"/>
      <c r="C41" s="9"/>
      <c r="D41" s="9"/>
      <c r="E41" s="9"/>
      <c r="F41" s="9"/>
      <c r="G41" s="25"/>
      <c r="H41" s="31"/>
    </row>
    <row r="42" spans="1:8" ht="12">
      <c r="A42" s="156" t="s">
        <v>220</v>
      </c>
      <c r="B42" s="157">
        <f>0.33*D6</f>
        <v>48034.8</v>
      </c>
      <c r="C42" s="157">
        <f>0.33*100000</f>
        <v>33000</v>
      </c>
      <c r="D42" s="157">
        <f>0.33*100000</f>
        <v>33000</v>
      </c>
      <c r="E42" s="157">
        <f>0.33*100000</f>
        <v>33000</v>
      </c>
      <c r="F42" s="157"/>
      <c r="G42" s="157"/>
      <c r="H42" s="158"/>
    </row>
    <row r="43" spans="1:8" ht="12.75" customHeight="1">
      <c r="A43" s="26" t="s">
        <v>21</v>
      </c>
      <c r="B43" s="153"/>
      <c r="C43" s="153">
        <f>100000-(C40-C42)</f>
        <v>102216.64615427861</v>
      </c>
      <c r="D43" s="153">
        <f>100000</f>
        <v>100000</v>
      </c>
      <c r="E43" s="153">
        <f>100000</f>
        <v>100000</v>
      </c>
      <c r="F43" s="153"/>
      <c r="G43" s="153"/>
      <c r="H43" s="31"/>
    </row>
    <row r="44" spans="1:8" ht="12.75" customHeight="1">
      <c r="A44" s="26"/>
      <c r="B44" s="153"/>
      <c r="C44" s="153"/>
      <c r="D44" s="153"/>
      <c r="E44" s="153"/>
      <c r="F44" s="153"/>
      <c r="G44" s="153"/>
      <c r="H44" s="31"/>
    </row>
    <row r="45" spans="1:8" s="42" customFormat="1" ht="12.75" customHeight="1">
      <c r="A45" s="41" t="s">
        <v>195</v>
      </c>
      <c r="B45" s="159"/>
      <c r="C45" s="159"/>
      <c r="D45" s="159"/>
      <c r="E45" s="159"/>
      <c r="F45" s="159"/>
      <c r="G45" s="159"/>
      <c r="H45" s="155"/>
    </row>
    <row r="46" spans="1:8" ht="12.75" customHeight="1">
      <c r="A46" s="8" t="s">
        <v>196</v>
      </c>
      <c r="B46" s="153"/>
      <c r="C46" s="25">
        <f>85000+0.04*85000</f>
        <v>88400</v>
      </c>
      <c r="D46" s="25">
        <f>85000+0.04*85000</f>
        <v>88400</v>
      </c>
      <c r="E46" s="25">
        <f>85000+0.04*85000</f>
        <v>88400</v>
      </c>
      <c r="F46" s="25"/>
      <c r="G46" s="25"/>
      <c r="H46" s="31"/>
    </row>
    <row r="47" spans="1:8" ht="12.75" customHeight="1">
      <c r="A47" s="8" t="s">
        <v>19</v>
      </c>
      <c r="B47" s="153"/>
      <c r="C47" s="25">
        <f>C33</f>
        <v>60305.446154278616</v>
      </c>
      <c r="D47" s="25">
        <f>D33</f>
        <v>53718.41060447042</v>
      </c>
      <c r="E47" s="25">
        <f>E33</f>
        <v>76659.46545035418</v>
      </c>
      <c r="F47" s="25"/>
      <c r="G47" s="25"/>
      <c r="H47" s="31"/>
    </row>
    <row r="48" spans="1:8" ht="12.75" customHeight="1">
      <c r="A48" s="8" t="s">
        <v>221</v>
      </c>
      <c r="B48" s="153"/>
      <c r="C48" s="25">
        <f>0.02*109716</f>
        <v>2194.32</v>
      </c>
      <c r="D48" s="25">
        <f>0.02*109716</f>
        <v>2194.32</v>
      </c>
      <c r="E48" s="25">
        <f>0.02*109716</f>
        <v>2194.32</v>
      </c>
      <c r="F48" s="25"/>
      <c r="G48" s="25"/>
      <c r="H48" s="31"/>
    </row>
    <row r="49" spans="1:8" ht="12.75" customHeight="1">
      <c r="A49" s="11" t="s">
        <v>193</v>
      </c>
      <c r="B49" s="159"/>
      <c r="C49" s="12">
        <v>10000</v>
      </c>
      <c r="D49" s="12">
        <v>10000</v>
      </c>
      <c r="E49" s="12">
        <v>10000</v>
      </c>
      <c r="F49" s="12"/>
      <c r="G49" s="12"/>
      <c r="H49" s="31"/>
    </row>
    <row r="50" spans="1:8" ht="14.25" customHeight="1">
      <c r="A50" s="8" t="s">
        <v>194</v>
      </c>
      <c r="B50" s="25"/>
      <c r="C50" s="25">
        <f>C46-C47-C48-C49</f>
        <v>15900.233845721385</v>
      </c>
      <c r="D50" s="25">
        <f>D46-D47-D48-D49</f>
        <v>22487.269395529584</v>
      </c>
      <c r="E50" s="25">
        <f>E46-E47-E48-E49</f>
        <v>-453.7854503541821</v>
      </c>
      <c r="F50" s="25"/>
      <c r="G50" s="25"/>
      <c r="H50" s="31"/>
    </row>
    <row r="51" spans="1:8" ht="12">
      <c r="A51" s="8"/>
      <c r="B51" s="25"/>
      <c r="C51" s="25"/>
      <c r="D51" s="25"/>
      <c r="E51" s="25"/>
      <c r="F51" s="25"/>
      <c r="G51" s="25"/>
      <c r="H51" s="31"/>
    </row>
    <row r="52" spans="1:8" ht="12">
      <c r="A52" s="156" t="s">
        <v>220</v>
      </c>
      <c r="B52" s="157"/>
      <c r="C52" s="157">
        <f>0.33*80000</f>
        <v>26400</v>
      </c>
      <c r="D52" s="157">
        <f>0.33*80000</f>
        <v>26400</v>
      </c>
      <c r="E52" s="157">
        <f>0.33*80000</f>
        <v>26400</v>
      </c>
      <c r="F52" s="157"/>
      <c r="G52" s="157"/>
      <c r="H52" s="31"/>
    </row>
    <row r="53" spans="1:8" s="23" customFormat="1" ht="12">
      <c r="A53" s="26" t="s">
        <v>21</v>
      </c>
      <c r="B53" s="22"/>
      <c r="C53" s="22">
        <f>C46-(C50-C52)</f>
        <v>98899.76615427862</v>
      </c>
      <c r="D53" s="22">
        <v>85000</v>
      </c>
      <c r="E53" s="27" t="s">
        <v>176</v>
      </c>
      <c r="F53" s="27"/>
      <c r="G53" s="34"/>
      <c r="H53" s="32"/>
    </row>
    <row r="54" spans="1:8" s="23" customFormat="1" ht="12.75" thickBot="1">
      <c r="A54" s="26"/>
      <c r="B54" s="22"/>
      <c r="C54" s="22"/>
      <c r="D54" s="22"/>
      <c r="E54" s="22"/>
      <c r="F54" s="27"/>
      <c r="G54" s="34"/>
      <c r="H54" s="32"/>
    </row>
    <row r="55" spans="1:8" s="35" customFormat="1" ht="12">
      <c r="A55" s="39"/>
      <c r="B55" s="40"/>
      <c r="C55" s="40"/>
      <c r="D55" s="40"/>
      <c r="E55" s="40"/>
      <c r="F55" s="40"/>
      <c r="G55" s="40"/>
      <c r="H55" s="160"/>
    </row>
    <row r="56" spans="1:8" ht="12.75" thickBot="1">
      <c r="A56" s="3" t="s">
        <v>197</v>
      </c>
      <c r="B56" s="4"/>
      <c r="C56" s="4"/>
      <c r="D56" s="4"/>
      <c r="E56" s="4"/>
      <c r="F56" s="4"/>
      <c r="G56" s="4"/>
      <c r="H56" s="33"/>
    </row>
    <row r="57" spans="1:7" ht="25.5" customHeight="1">
      <c r="A57" s="8" t="s">
        <v>198</v>
      </c>
      <c r="B57" s="9" t="e">
        <f>#REF!*B26+#REF!*C26+#REF!*D26+#REF!*E26+#REF!*F26+#REF!*G26</f>
        <v>#REF!</v>
      </c>
      <c r="C57" s="9">
        <f>(3*C42+10*D40+7*E40)+(12*C52+68*D50)</f>
        <v>2419643.554698828</v>
      </c>
      <c r="D57" s="9"/>
      <c r="G57" s="33"/>
    </row>
    <row r="58" spans="1:7" ht="12">
      <c r="A58" s="8" t="s">
        <v>2</v>
      </c>
      <c r="B58" s="9" t="e">
        <f>(#REF!*B26+#REF!*C26+#REF!*D26+#REF!*E26+#REF!*F26+#REF!*G26)/100</f>
        <v>#REF!</v>
      </c>
      <c r="C58" s="9">
        <f>C57/100</f>
        <v>24196.435546988283</v>
      </c>
      <c r="G58" s="33"/>
    </row>
    <row r="59" spans="1:7" ht="12">
      <c r="A59" s="8" t="s">
        <v>3</v>
      </c>
      <c r="B59" s="2">
        <f>(B25*B26+C25*C26+D25*D26+E25*E26+F25*F26+G25*G26)/100</f>
        <v>0.76</v>
      </c>
      <c r="C59" s="1">
        <f>0.2*55+0.25*65+0.4*75+0.1*85+0.05*95</f>
        <v>70.5</v>
      </c>
      <c r="G59" s="33"/>
    </row>
    <row r="60" spans="1:7" ht="12" customHeight="1">
      <c r="A60" s="8" t="s">
        <v>199</v>
      </c>
      <c r="B60" s="152">
        <v>100</v>
      </c>
      <c r="C60" s="1">
        <v>100</v>
      </c>
      <c r="G60" s="33"/>
    </row>
  </sheetData>
  <mergeCells count="1">
    <mergeCell ref="A3:G4"/>
  </mergeCells>
  <printOptions/>
  <pageMargins left="0.5" right="0.5" top="0.75" bottom="0.75" header="0.5" footer="0.5"/>
  <pageSetup fitToHeight="1" fitToWidth="1" horizontalDpi="300" verticalDpi="3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tabSelected="1" view="pageBreakPreview" zoomScaleSheetLayoutView="100" workbookViewId="0" topLeftCell="A24">
      <selection activeCell="A38" sqref="A38"/>
    </sheetView>
  </sheetViews>
  <sheetFormatPr defaultColWidth="9.140625" defaultRowHeight="12.75"/>
  <cols>
    <col min="1" max="1" width="59.421875" style="1" customWidth="1"/>
    <col min="2" max="2" width="11.28125" style="1" hidden="1" customWidth="1"/>
    <col min="3" max="3" width="12.28125" style="1" bestFit="1" customWidth="1"/>
    <col min="4" max="4" width="10.7109375" style="1" bestFit="1" customWidth="1"/>
    <col min="5" max="5" width="10.7109375" style="1" customWidth="1"/>
    <col min="6" max="6" width="10.7109375" style="1" bestFit="1" customWidth="1"/>
    <col min="7" max="8" width="10.7109375" style="33" bestFit="1" customWidth="1"/>
    <col min="9" max="9" width="10.421875" style="33" customWidth="1"/>
    <col min="10" max="27" width="9.140625" style="33" customWidth="1"/>
    <col min="28" max="16384" width="9.140625" style="1" customWidth="1"/>
  </cols>
  <sheetData>
    <row r="1" ht="12.75">
      <c r="A1" s="19" t="s">
        <v>59</v>
      </c>
    </row>
    <row r="2" ht="12.75">
      <c r="A2" s="86" t="s">
        <v>60</v>
      </c>
    </row>
    <row r="3" ht="12.75">
      <c r="A3" s="19" t="s">
        <v>175</v>
      </c>
    </row>
    <row r="4" ht="13.5" thickBot="1">
      <c r="A4" s="19" t="s">
        <v>57</v>
      </c>
    </row>
    <row r="5" spans="1:8" ht="12">
      <c r="A5" s="187" t="s">
        <v>12</v>
      </c>
      <c r="B5" s="188"/>
      <c r="C5" s="188"/>
      <c r="D5" s="188"/>
      <c r="E5" s="188"/>
      <c r="F5" s="188"/>
      <c r="G5" s="188"/>
      <c r="H5" s="188"/>
    </row>
    <row r="6" spans="1:8" ht="12.75" thickBot="1">
      <c r="A6" s="189"/>
      <c r="B6" s="189"/>
      <c r="C6" s="189"/>
      <c r="D6" s="189"/>
      <c r="E6" s="189"/>
      <c r="F6" s="189"/>
      <c r="G6" s="189"/>
      <c r="H6" s="189"/>
    </row>
    <row r="7" spans="1:5" ht="12">
      <c r="A7" s="8" t="s">
        <v>52</v>
      </c>
      <c r="D7" s="14"/>
      <c r="E7" s="14"/>
    </row>
    <row r="8" spans="1:5" ht="12">
      <c r="A8" s="8" t="s">
        <v>44</v>
      </c>
      <c r="D8" s="14"/>
      <c r="E8" s="14"/>
    </row>
    <row r="9" spans="1:5" ht="12">
      <c r="A9" s="8" t="s">
        <v>53</v>
      </c>
      <c r="D9" s="15"/>
      <c r="E9" s="15"/>
    </row>
    <row r="10" spans="1:5" ht="12">
      <c r="A10" s="8" t="s">
        <v>54</v>
      </c>
      <c r="D10" s="21"/>
      <c r="E10" s="21"/>
    </row>
    <row r="11" spans="1:5" ht="12">
      <c r="A11" s="8" t="s">
        <v>5</v>
      </c>
      <c r="D11" s="24"/>
      <c r="E11" s="24"/>
    </row>
    <row r="12" spans="1:5" ht="12">
      <c r="A12" s="8" t="s">
        <v>6</v>
      </c>
      <c r="D12" s="24"/>
      <c r="E12" s="24"/>
    </row>
    <row r="13" spans="1:5" ht="12">
      <c r="A13" s="8" t="s">
        <v>20</v>
      </c>
      <c r="D13" s="16"/>
      <c r="E13" s="16"/>
    </row>
    <row r="14" spans="1:5" ht="12">
      <c r="A14" s="8" t="s">
        <v>46</v>
      </c>
      <c r="D14" s="17"/>
      <c r="E14" s="17"/>
    </row>
    <row r="15" spans="1:5" ht="12">
      <c r="A15" s="20" t="s">
        <v>45</v>
      </c>
      <c r="D15" s="14"/>
      <c r="E15" s="14"/>
    </row>
    <row r="16" spans="1:5" ht="12">
      <c r="A16" s="8" t="s">
        <v>7</v>
      </c>
      <c r="D16" s="18"/>
      <c r="E16" s="18"/>
    </row>
    <row r="17" spans="1:5" ht="12">
      <c r="A17" s="8" t="s">
        <v>8</v>
      </c>
      <c r="D17" s="13"/>
      <c r="E17" s="13"/>
    </row>
    <row r="18" spans="1:5" ht="12">
      <c r="A18" s="8" t="s">
        <v>9</v>
      </c>
      <c r="D18" s="15"/>
      <c r="E18" s="15"/>
    </row>
    <row r="19" ht="12.75" thickBot="1"/>
    <row r="20" spans="7:27" s="35" customFormat="1" ht="12"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s="4" customFormat="1" ht="12.75" thickBot="1">
      <c r="A21" s="3" t="s">
        <v>10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="38" customFormat="1" ht="12">
      <c r="I22" s="28"/>
    </row>
    <row r="23" spans="1:9" ht="36">
      <c r="A23" s="5" t="s">
        <v>58</v>
      </c>
      <c r="B23" s="36" t="s">
        <v>16</v>
      </c>
      <c r="C23" s="36" t="s">
        <v>24</v>
      </c>
      <c r="D23" s="36" t="s">
        <v>25</v>
      </c>
      <c r="E23" s="36" t="s">
        <v>26</v>
      </c>
      <c r="F23" s="36" t="s">
        <v>18</v>
      </c>
      <c r="G23" s="36"/>
      <c r="H23" s="36"/>
      <c r="I23" s="37"/>
    </row>
    <row r="24" spans="1:9" ht="12">
      <c r="A24" s="5" t="s">
        <v>4</v>
      </c>
      <c r="B24" s="6">
        <v>0.45</v>
      </c>
      <c r="C24" s="6"/>
      <c r="D24" s="6"/>
      <c r="E24" s="6"/>
      <c r="F24" s="6"/>
      <c r="G24" s="6"/>
      <c r="H24" s="6"/>
      <c r="I24" s="29"/>
    </row>
    <row r="25" spans="1:9" ht="12" customHeight="1" thickBot="1">
      <c r="A25" s="7" t="s">
        <v>11</v>
      </c>
      <c r="B25" s="4">
        <v>20</v>
      </c>
      <c r="C25" s="4"/>
      <c r="D25" s="4"/>
      <c r="E25" s="4"/>
      <c r="F25" s="4"/>
      <c r="I25" s="30"/>
    </row>
    <row r="26" spans="1:9" ht="12">
      <c r="A26" s="8"/>
      <c r="I26" s="30"/>
    </row>
    <row r="27" spans="1:27" s="10" customFormat="1" ht="12">
      <c r="A27" s="8" t="s">
        <v>17</v>
      </c>
      <c r="B27" s="9">
        <f>$D$7*B24</f>
        <v>0</v>
      </c>
      <c r="C27" s="9">
        <f>$D$7*C24</f>
        <v>0</v>
      </c>
      <c r="D27" s="9">
        <f>$D$7*D24</f>
        <v>0</v>
      </c>
      <c r="E27" s="9">
        <f>$D$7*E24</f>
        <v>0</v>
      </c>
      <c r="F27" s="9">
        <f>$D$7*F24</f>
        <v>0</v>
      </c>
      <c r="G27" s="25"/>
      <c r="H27" s="25"/>
      <c r="I27" s="31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</row>
    <row r="28" spans="1:9" ht="12">
      <c r="A28" s="8" t="s">
        <v>0</v>
      </c>
      <c r="B28" s="9">
        <f>B27/12</f>
        <v>0</v>
      </c>
      <c r="C28" s="9">
        <f>C27/12</f>
        <v>0</v>
      </c>
      <c r="D28" s="9">
        <f>D27/12</f>
        <v>0</v>
      </c>
      <c r="E28" s="9">
        <f>E27/12</f>
        <v>0</v>
      </c>
      <c r="F28" s="9">
        <f>F27/12</f>
        <v>0</v>
      </c>
      <c r="G28" s="25"/>
      <c r="H28" s="25"/>
      <c r="I28" s="31"/>
    </row>
    <row r="29" spans="1:9" ht="13.5" customHeight="1">
      <c r="A29" s="8" t="s">
        <v>13</v>
      </c>
      <c r="B29" s="9">
        <f>B28*$D10</f>
        <v>0</v>
      </c>
      <c r="C29" s="9">
        <f>C28*$D10</f>
        <v>0</v>
      </c>
      <c r="D29" s="9">
        <f>D28*$D10</f>
        <v>0</v>
      </c>
      <c r="E29" s="9">
        <f>E28*$D10</f>
        <v>0</v>
      </c>
      <c r="F29" s="9">
        <f>F28*$D10</f>
        <v>0</v>
      </c>
      <c r="G29" s="25"/>
      <c r="H29" s="25"/>
      <c r="I29" s="31"/>
    </row>
    <row r="30" spans="1:9" ht="12">
      <c r="A30" s="11" t="s">
        <v>1</v>
      </c>
      <c r="B30" s="12">
        <f>$D11+$D12</f>
        <v>0</v>
      </c>
      <c r="C30" s="12">
        <f>$D11+$D12</f>
        <v>0</v>
      </c>
      <c r="D30" s="12">
        <f>$D11+$D12</f>
        <v>0</v>
      </c>
      <c r="E30" s="12">
        <f>$D11+$D12</f>
        <v>0</v>
      </c>
      <c r="F30" s="12">
        <f>$D11+$D12</f>
        <v>0</v>
      </c>
      <c r="G30" s="25"/>
      <c r="H30" s="25"/>
      <c r="I30" s="31"/>
    </row>
    <row r="31" spans="1:9" ht="12">
      <c r="A31" s="8" t="s">
        <v>14</v>
      </c>
      <c r="B31" s="9">
        <f>B29-B30</f>
        <v>0</v>
      </c>
      <c r="C31" s="9">
        <f>C29-C30</f>
        <v>0</v>
      </c>
      <c r="D31" s="9">
        <f>D29-D30</f>
        <v>0</v>
      </c>
      <c r="E31" s="9">
        <f>E29-E30</f>
        <v>0</v>
      </c>
      <c r="F31" s="9">
        <f>F29-F30</f>
        <v>0</v>
      </c>
      <c r="G31" s="25"/>
      <c r="H31" s="25"/>
      <c r="I31" s="31"/>
    </row>
    <row r="32" spans="1:9" ht="12">
      <c r="A32" s="8" t="s">
        <v>15</v>
      </c>
      <c r="B32" s="9">
        <f>PV(0.08/12,360,-B31,0)</f>
        <v>0</v>
      </c>
      <c r="C32" s="9">
        <f>PV(0.08/12,360,-C31,0)</f>
        <v>0</v>
      </c>
      <c r="D32" s="9">
        <f>PV(0.08/12,360,-D31,0)</f>
        <v>0</v>
      </c>
      <c r="E32" s="9">
        <f>PV(0.08/12,360,-E31,0)</f>
        <v>0</v>
      </c>
      <c r="F32" s="9">
        <f>PV(0.08/12,360,-F31,0)</f>
        <v>0</v>
      </c>
      <c r="G32" s="25"/>
      <c r="H32" s="25"/>
      <c r="I32" s="31"/>
    </row>
    <row r="33" spans="1:9" ht="12">
      <c r="A33" s="8"/>
      <c r="B33" s="9"/>
      <c r="C33" s="9"/>
      <c r="D33" s="9"/>
      <c r="E33" s="9"/>
      <c r="F33" s="9"/>
      <c r="G33" s="25"/>
      <c r="H33" s="25"/>
      <c r="I33" s="31"/>
    </row>
    <row r="34" spans="1:27" s="42" customFormat="1" ht="12">
      <c r="A34" s="41" t="s">
        <v>51</v>
      </c>
      <c r="B34" s="12"/>
      <c r="C34" s="12"/>
      <c r="D34" s="12"/>
      <c r="E34" s="12"/>
      <c r="F34" s="12"/>
      <c r="G34" s="25"/>
      <c r="H34" s="25"/>
      <c r="I34" s="31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9" ht="12">
      <c r="A35" s="8" t="s">
        <v>49</v>
      </c>
      <c r="B35" s="9"/>
      <c r="C35" s="9"/>
      <c r="D35" s="9"/>
      <c r="E35" s="9"/>
      <c r="F35" s="9"/>
      <c r="G35" s="25"/>
      <c r="H35" s="25"/>
      <c r="I35" s="31"/>
    </row>
    <row r="36" spans="1:9" ht="12">
      <c r="A36" s="8" t="s">
        <v>19</v>
      </c>
      <c r="B36" s="9"/>
      <c r="C36" s="9">
        <f>C32</f>
        <v>0</v>
      </c>
      <c r="D36" s="9">
        <f>D32</f>
        <v>0</v>
      </c>
      <c r="E36" s="9">
        <f>E32</f>
        <v>0</v>
      </c>
      <c r="F36" s="9">
        <f>F32</f>
        <v>0</v>
      </c>
      <c r="G36" s="25"/>
      <c r="H36" s="25"/>
      <c r="I36" s="31"/>
    </row>
    <row r="37" spans="1:9" ht="13.5" customHeight="1">
      <c r="A37" s="8" t="s">
        <v>50</v>
      </c>
      <c r="B37" s="9"/>
      <c r="C37" s="9"/>
      <c r="D37" s="9"/>
      <c r="E37" s="9"/>
      <c r="F37" s="9"/>
      <c r="G37" s="25"/>
      <c r="H37" s="25"/>
      <c r="I37" s="31"/>
    </row>
    <row r="38" spans="1:9" ht="13.5" customHeight="1">
      <c r="A38" s="11" t="s">
        <v>47</v>
      </c>
      <c r="B38" s="12"/>
      <c r="C38" s="12"/>
      <c r="D38" s="12"/>
      <c r="E38" s="12"/>
      <c r="F38" s="12"/>
      <c r="G38" s="25"/>
      <c r="H38" s="25"/>
      <c r="I38" s="31"/>
    </row>
    <row r="39" spans="1:9" ht="14.25" customHeight="1">
      <c r="A39" s="8" t="s">
        <v>48</v>
      </c>
      <c r="B39" s="9"/>
      <c r="C39" s="9">
        <f>C35-C36-C37-C38</f>
        <v>0</v>
      </c>
      <c r="D39" s="9">
        <f>D35-D36-D37-D38</f>
        <v>0</v>
      </c>
      <c r="E39" s="9">
        <f>E35-E36-E37-E38</f>
        <v>0</v>
      </c>
      <c r="F39" s="9">
        <f>F35-F36-F37-F38</f>
        <v>0</v>
      </c>
      <c r="G39" s="25"/>
      <c r="H39" s="25"/>
      <c r="I39" s="31"/>
    </row>
    <row r="40" spans="1:9" ht="12">
      <c r="A40" s="8"/>
      <c r="B40" s="9"/>
      <c r="C40" s="9"/>
      <c r="D40" s="9"/>
      <c r="E40" s="9"/>
      <c r="F40" s="9"/>
      <c r="G40" s="25"/>
      <c r="H40" s="25"/>
      <c r="I40" s="31"/>
    </row>
    <row r="41" spans="1:27" s="23" customFormat="1" ht="12">
      <c r="A41" s="26" t="s">
        <v>21</v>
      </c>
      <c r="B41" s="22"/>
      <c r="C41" s="22"/>
      <c r="D41" s="22"/>
      <c r="E41" s="22"/>
      <c r="F41" s="27"/>
      <c r="G41" s="34"/>
      <c r="H41" s="34"/>
      <c r="I41" s="32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</row>
    <row r="42" spans="1:27" s="23" customFormat="1" ht="12.75" thickBot="1">
      <c r="A42" s="26"/>
      <c r="B42" s="22"/>
      <c r="C42" s="22"/>
      <c r="D42" s="22"/>
      <c r="E42" s="22"/>
      <c r="F42" s="22"/>
      <c r="G42" s="34"/>
      <c r="H42" s="34"/>
      <c r="I42" s="32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</row>
    <row r="43" spans="1:27" s="35" customFormat="1" ht="12">
      <c r="A43" s="39"/>
      <c r="B43" s="40"/>
      <c r="C43" s="40"/>
      <c r="D43" s="40"/>
      <c r="E43" s="40"/>
      <c r="F43" s="40"/>
      <c r="G43" s="25"/>
      <c r="H43" s="25"/>
      <c r="I43" s="31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6" ht="12.75" thickBot="1">
      <c r="A44" s="3" t="s">
        <v>23</v>
      </c>
      <c r="B44" s="4"/>
      <c r="C44" s="4"/>
      <c r="D44" s="4"/>
      <c r="E44" s="4"/>
      <c r="F44" s="4"/>
    </row>
    <row r="45" spans="1:5" ht="25.5" customHeight="1">
      <c r="A45" s="8" t="s">
        <v>22</v>
      </c>
      <c r="B45" s="9" t="e">
        <f>#REF!*B25+#REF!*C25+#REF!*D25+#REF!*F25+#REF!*G25+#REF!*H25</f>
        <v>#REF!</v>
      </c>
      <c r="C45" s="9">
        <f>(C25*C39+D26*D39+E25*E39+F25*F39)</f>
        <v>0</v>
      </c>
      <c r="D45" s="9"/>
      <c r="E45" s="9"/>
    </row>
    <row r="46" spans="1:3" ht="12">
      <c r="A46" s="8" t="s">
        <v>2</v>
      </c>
      <c r="B46" s="9" t="e">
        <f>(#REF!*B25+#REF!*C25+#REF!*D25+#REF!*F25+#REF!*G25+#REF!*H25)/100</f>
        <v>#REF!</v>
      </c>
      <c r="C46" s="9" t="e">
        <f>C45/(C25+D25+E25+F25)</f>
        <v>#DIV/0!</v>
      </c>
    </row>
    <row r="47" spans="1:2" ht="12">
      <c r="A47" s="8" t="s">
        <v>3</v>
      </c>
      <c r="B47" s="2">
        <f>(B24*B25+C24*C25+D24*D25+F24*F25+G24*G25+H24*H25)/100</f>
        <v>0.09</v>
      </c>
    </row>
  </sheetData>
  <mergeCells count="1">
    <mergeCell ref="A5:H6"/>
  </mergeCells>
  <printOptions/>
  <pageMargins left="0.5" right="0.5" top="0.75" bottom="0.75" header="0.5" footer="0.5"/>
  <pageSetup fitToHeight="1" fitToWidth="1" horizontalDpi="300" verticalDpi="3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 Associates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 Associates Inc.</dc:creator>
  <cp:keywords/>
  <dc:description/>
  <cp:lastModifiedBy>HUD</cp:lastModifiedBy>
  <cp:lastPrinted>2004-03-15T23:06:56Z</cp:lastPrinted>
  <dcterms:created xsi:type="dcterms:W3CDTF">2001-02-06T15:40:18Z</dcterms:created>
  <dcterms:modified xsi:type="dcterms:W3CDTF">2004-03-15T23:07:03Z</dcterms:modified>
  <cp:category/>
  <cp:version/>
  <cp:contentType/>
  <cp:contentStatus/>
</cp:coreProperties>
</file>