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6660" windowHeight="12280" activeTab="1"/>
  </bookViews>
  <sheets>
    <sheet name="ChangeLog" sheetId="1" r:id="rId1"/>
    <sheet name="020805" sheetId="2" r:id="rId2"/>
    <sheet name="020723" sheetId="3" r:id="rId3"/>
    <sheet name="020528" sheetId="4" r:id="rId4"/>
    <sheet name="020328a" sheetId="5" r:id="rId5"/>
    <sheet name="020328" sheetId="6" r:id="rId6"/>
    <sheet name="020213" sheetId="7" r:id="rId7"/>
    <sheet name="020204" sheetId="8" r:id="rId8"/>
  </sheets>
  <definedNames/>
  <calcPr fullCalcOnLoad="1"/>
</workbook>
</file>

<file path=xl/sharedStrings.xml><?xml version="1.0" encoding="utf-8"?>
<sst xmlns="http://schemas.openxmlformats.org/spreadsheetml/2006/main" count="312" uniqueCount="55">
  <si>
    <t>E907 element</t>
  </si>
  <si>
    <t>Jolly Green Giant</t>
  </si>
  <si>
    <t>Target</t>
  </si>
  <si>
    <t>Chamber 1(E690)</t>
  </si>
  <si>
    <t>E690 Cerenkov</t>
  </si>
  <si>
    <t>RICH</t>
  </si>
  <si>
    <t>Calorimeter</t>
  </si>
  <si>
    <t>TPC</t>
  </si>
  <si>
    <t>Chamber 2 (E690)</t>
  </si>
  <si>
    <t>TOF</t>
  </si>
  <si>
    <t>Chamber 3 (E690)</t>
  </si>
  <si>
    <t>ROSY</t>
  </si>
  <si>
    <t>Chamber 4 (E690)</t>
  </si>
  <si>
    <t>Chamber 5 (Iowa)</t>
  </si>
  <si>
    <t>Chamber 6 (Iowa)</t>
  </si>
  <si>
    <t>Gary Smith</t>
  </si>
  <si>
    <t>Coordinate System</t>
  </si>
  <si>
    <t>Target Zero</t>
  </si>
  <si>
    <t>z Positions (cm)</t>
  </si>
  <si>
    <t>Center</t>
  </si>
  <si>
    <t>Upstream</t>
  </si>
  <si>
    <t>Downstream</t>
  </si>
  <si>
    <t>Cerenkov Apex wrt Upstream window</t>
  </si>
  <si>
    <t>Desired distance</t>
  </si>
  <si>
    <t>Actual</t>
  </si>
  <si>
    <t>z Halfwidth</t>
  </si>
  <si>
    <t>(cm)</t>
  </si>
  <si>
    <t>E907 Experiment Elements</t>
  </si>
  <si>
    <t>From ME-397568, revised 2/4/02.</t>
  </si>
  <si>
    <t>Shower Detector</t>
  </si>
  <si>
    <t xml:space="preserve">Delta from </t>
  </si>
  <si>
    <t>Sheet</t>
  </si>
  <si>
    <t>From ME-397568, revised 2/13/02.</t>
  </si>
  <si>
    <t>From 9200.001-ME-397568, revised 3/28/02.</t>
  </si>
  <si>
    <t>Corrected divide by 2 error in Upstream and Downstream calculations.</t>
  </si>
  <si>
    <t>Moved NCAL, Shower downstream to clear interference with RICH.</t>
  </si>
  <si>
    <t>020328a</t>
  </si>
  <si>
    <t>Gary Smith Coordinate System</t>
  </si>
  <si>
    <t>Current</t>
  </si>
  <si>
    <t>-</t>
  </si>
  <si>
    <t>From 9200.001-ME-397568, revised 7/23/02.</t>
  </si>
  <si>
    <t>Version to Version Deltas</t>
  </si>
  <si>
    <t>(Error present in all earlier versions.)</t>
  </si>
  <si>
    <t>Change Log</t>
  </si>
  <si>
    <t>Also had error in delta, now corrected.</t>
  </si>
  <si>
    <t>Error present in all earlier versions [not corrected].</t>
  </si>
  <si>
    <t>Monte Carlo corrections.</t>
  </si>
  <si>
    <t>Move TOF upstream 20 cm.</t>
  </si>
  <si>
    <t>Corrected reversal of Upstream and Downstream formulas.</t>
  </si>
  <si>
    <t>[Calorimeter incorrect here, caught in 020328. - PDB 8/12/02]</t>
  </si>
  <si>
    <t>[TOF incorrect, caught in 020805 version. - PDB 8/12/02]</t>
  </si>
  <si>
    <t>Various corrections from updated layout.</t>
  </si>
  <si>
    <t>Used full precision from layout (resulting in ±0.001 changes).</t>
  </si>
  <si>
    <t>Interference</t>
  </si>
  <si>
    <t>Error was present in all earlier versions, now corrected everywhere.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</si>
</sst>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;\-0.000;;@"/>
    <numFmt numFmtId="166" formatCode="000000"/>
    <numFmt numFmtId="167" formatCode="0.0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5" fontId="0" fillId="0" borderId="10" xfId="0" applyNumberFormat="1" applyBorder="1" applyAlignment="1">
      <alignment/>
    </xf>
    <xf numFmtId="0" fontId="0" fillId="0" borderId="7" xfId="0" applyBorder="1" applyAlignment="1">
      <alignment/>
    </xf>
    <xf numFmtId="166" fontId="1" fillId="0" borderId="6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8" xfId="0" applyNumberFormat="1" applyBorder="1" applyAlignment="1">
      <alignment/>
    </xf>
    <xf numFmtId="167" fontId="0" fillId="0" borderId="11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/>
    </xf>
    <xf numFmtId="165" fontId="0" fillId="0" borderId="22" xfId="0" applyNumberFormat="1" applyBorder="1" applyAlignment="1">
      <alignment/>
    </xf>
    <xf numFmtId="165" fontId="0" fillId="0" borderId="23" xfId="0" applyNumberFormat="1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5" fontId="0" fillId="0" borderId="31" xfId="0" applyNumberFormat="1" applyBorder="1" applyAlignment="1">
      <alignment/>
    </xf>
    <xf numFmtId="0" fontId="0" fillId="0" borderId="10" xfId="0" applyBorder="1" applyAlignment="1">
      <alignment/>
    </xf>
    <xf numFmtId="166" fontId="1" fillId="0" borderId="7" xfId="0" applyNumberFormat="1" applyFon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0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32" xfId="0" applyBorder="1" applyAlignment="1">
      <alignment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8" sqref="A8"/>
    </sheetView>
  </sheetViews>
  <sheetFormatPr defaultColWidth="11.00390625" defaultRowHeight="12"/>
  <cols>
    <col min="1" max="16384" width="10.875" style="0" customWidth="1"/>
  </cols>
  <sheetData>
    <row r="1" ht="15.75">
      <c r="A1" s="31" t="s">
        <v>27</v>
      </c>
    </row>
    <row r="4" ht="12.75">
      <c r="A4" s="32"/>
    </row>
    <row r="5" ht="13.5" thickBot="1"/>
    <row r="6" spans="1:10" ht="13.5" thickBot="1">
      <c r="A6" s="10" t="s">
        <v>0</v>
      </c>
      <c r="B6" s="58" t="s">
        <v>25</v>
      </c>
      <c r="C6" s="9" t="s">
        <v>38</v>
      </c>
      <c r="D6" s="33"/>
      <c r="E6" s="70" t="s">
        <v>41</v>
      </c>
      <c r="F6" s="56"/>
      <c r="G6" s="56"/>
      <c r="H6" s="56"/>
      <c r="I6" s="56"/>
      <c r="J6" s="57"/>
    </row>
    <row r="7" spans="1:10" ht="12.75">
      <c r="A7" s="8"/>
      <c r="B7" s="59" t="s">
        <v>26</v>
      </c>
      <c r="C7" s="36">
        <v>20805</v>
      </c>
      <c r="D7" s="33"/>
      <c r="E7" s="67">
        <f>C7</f>
        <v>20805</v>
      </c>
      <c r="F7" s="67">
        <v>20723</v>
      </c>
      <c r="G7" s="67">
        <v>20528</v>
      </c>
      <c r="H7" s="67" t="s">
        <v>36</v>
      </c>
      <c r="I7" s="67">
        <v>20328</v>
      </c>
      <c r="J7" s="67">
        <v>20213</v>
      </c>
    </row>
    <row r="8" spans="1:10" ht="12.75">
      <c r="A8" s="8"/>
      <c r="B8" s="60"/>
      <c r="C8" s="71" t="s">
        <v>37</v>
      </c>
      <c r="D8" s="61"/>
      <c r="E8" s="68" t="s">
        <v>39</v>
      </c>
      <c r="F8" s="68" t="s">
        <v>39</v>
      </c>
      <c r="G8" s="68" t="s">
        <v>39</v>
      </c>
      <c r="H8" s="68" t="s">
        <v>39</v>
      </c>
      <c r="I8" s="68" t="s">
        <v>39</v>
      </c>
      <c r="J8" s="68" t="s">
        <v>39</v>
      </c>
    </row>
    <row r="9" spans="1:10" ht="12.75">
      <c r="A9" s="8"/>
      <c r="B9" s="60"/>
      <c r="C9" s="72"/>
      <c r="D9" s="62"/>
      <c r="E9" s="36">
        <f>F7</f>
        <v>20723</v>
      </c>
      <c r="F9" s="36">
        <f>G7</f>
        <v>20528</v>
      </c>
      <c r="G9" s="36" t="str">
        <f>H7</f>
        <v>020328a</v>
      </c>
      <c r="H9" s="36">
        <f>I7</f>
        <v>20328</v>
      </c>
      <c r="I9" s="36">
        <f>J7</f>
        <v>20213</v>
      </c>
      <c r="J9" s="36">
        <v>20204</v>
      </c>
    </row>
    <row r="10" spans="1:10" ht="13.5" thickBot="1">
      <c r="A10" s="8"/>
      <c r="B10" s="60"/>
      <c r="C10" s="73"/>
      <c r="D10" s="62"/>
      <c r="E10" s="69"/>
      <c r="F10" s="69"/>
      <c r="G10" s="69"/>
      <c r="H10" s="69"/>
      <c r="I10" s="69"/>
      <c r="J10" s="69"/>
    </row>
    <row r="11" spans="1:10" ht="12.75">
      <c r="A11" s="12"/>
      <c r="B11" s="17"/>
      <c r="C11" s="45"/>
      <c r="D11" s="5"/>
      <c r="E11" s="66"/>
      <c r="F11" s="66"/>
      <c r="G11" s="66"/>
      <c r="H11" s="66"/>
      <c r="I11" s="66"/>
      <c r="J11" s="66"/>
    </row>
    <row r="12" spans="1:10" ht="12.75">
      <c r="A12" s="20" t="s">
        <v>2</v>
      </c>
      <c r="B12" s="13">
        <v>1</v>
      </c>
      <c r="C12" s="63">
        <f ca="1" t="shared" si="0" ref="C12:C26">INDIRECT("'"&amp;TEXT(C$7,"000000")&amp;"'!C"&amp;TEXT(ROW(F12),"0"))</f>
        <v>-832.5497</v>
      </c>
      <c r="D12" s="43"/>
      <c r="E12" s="34">
        <f ca="1" t="shared" si="1" ref="E12:J26">INDIRECT("'"&amp;TEXT(E$9,"000000")&amp;"'!C"&amp;TEXT(ROW(E$12)+MATCH($A12,INDIRECT("'"&amp;TEXT(E$9,"000000")&amp;"'!$A$12:$A$26"),0)-1,"0"))-INDIRECT("'"&amp;TEXT(E$7,"000000")&amp;"'!C"&amp;TEXT(ROW(E$12)+MATCH($A12,INDIRECT("'"&amp;TEXT(E$7,"000000")&amp;"'!$A$12:$A$26"),0)-1,"0"))</f>
        <v>0</v>
      </c>
      <c r="F12" s="34">
        <f ca="1" t="shared" si="1"/>
        <v>0.0007000000000516593</v>
      </c>
      <c r="G12" s="34">
        <f ca="1" t="shared" si="1"/>
        <v>0</v>
      </c>
      <c r="H12" s="34">
        <f ca="1" t="shared" si="1"/>
        <v>0</v>
      </c>
      <c r="I12" s="34">
        <f ca="1" t="shared" si="1"/>
        <v>-0.9850000000000136</v>
      </c>
      <c r="J12" s="34">
        <f ca="1" t="shared" si="1"/>
        <v>-52.68799999999999</v>
      </c>
    </row>
    <row r="13" spans="1:10" ht="12.75">
      <c r="A13" s="20" t="s">
        <v>1</v>
      </c>
      <c r="B13" s="13">
        <v>160.002</v>
      </c>
      <c r="C13" s="63">
        <f ca="1" t="shared" si="0"/>
        <v>-739.9985</v>
      </c>
      <c r="D13" s="43"/>
      <c r="E13" s="34">
        <f ca="1" t="shared" si="1"/>
        <v>0</v>
      </c>
      <c r="F13" s="34">
        <f ca="1" t="shared" si="1"/>
        <v>0.0004999999999881766</v>
      </c>
      <c r="G13" s="34">
        <f ca="1" t="shared" si="1"/>
        <v>0</v>
      </c>
      <c r="H13" s="34">
        <f ca="1" t="shared" si="1"/>
        <v>0</v>
      </c>
      <c r="I13" s="34">
        <f ca="1" t="shared" si="1"/>
        <v>0</v>
      </c>
      <c r="J13" s="34">
        <f ca="1" t="shared" si="1"/>
        <v>0</v>
      </c>
    </row>
    <row r="14" spans="1:10" ht="12.75">
      <c r="A14" s="20" t="s">
        <v>7</v>
      </c>
      <c r="B14" s="13">
        <v>127</v>
      </c>
      <c r="C14" s="63">
        <f ca="1" t="shared" si="0"/>
        <v>-739.9985</v>
      </c>
      <c r="D14" s="43"/>
      <c r="E14" s="34">
        <f ca="1" t="shared" si="1"/>
        <v>0</v>
      </c>
      <c r="F14" s="34">
        <f ca="1" t="shared" si="1"/>
        <v>0.0004999999999881766</v>
      </c>
      <c r="G14" s="34">
        <f ca="1" t="shared" si="1"/>
        <v>0</v>
      </c>
      <c r="H14" s="34">
        <f ca="1" t="shared" si="1"/>
        <v>0</v>
      </c>
      <c r="I14" s="34">
        <f ca="1" t="shared" si="1"/>
        <v>0</v>
      </c>
      <c r="J14" s="34">
        <f ca="1" t="shared" si="1"/>
        <v>0</v>
      </c>
    </row>
    <row r="15" spans="1:10" ht="12.75">
      <c r="A15" s="20" t="s">
        <v>3</v>
      </c>
      <c r="B15" s="13">
        <v>12.7</v>
      </c>
      <c r="C15" s="63">
        <f ca="1" t="shared" si="0"/>
        <v>-607.5348</v>
      </c>
      <c r="D15" s="43"/>
      <c r="E15" s="34">
        <f ca="1" t="shared" si="1"/>
        <v>0</v>
      </c>
      <c r="F15" s="34">
        <f ca="1" t="shared" si="1"/>
        <v>-3.174199999999928</v>
      </c>
      <c r="G15" s="34">
        <f ca="1" t="shared" si="1"/>
        <v>0</v>
      </c>
      <c r="H15" s="34">
        <f ca="1" t="shared" si="1"/>
        <v>0</v>
      </c>
      <c r="I15" s="34">
        <f ca="1" t="shared" si="1"/>
        <v>0</v>
      </c>
      <c r="J15" s="34">
        <f ca="1" t="shared" si="1"/>
        <v>5.079999999999927</v>
      </c>
    </row>
    <row r="16" spans="1:10" ht="12.75">
      <c r="A16" s="20" t="s">
        <v>4</v>
      </c>
      <c r="B16" s="13">
        <v>64.77</v>
      </c>
      <c r="C16" s="63">
        <f ca="1" t="shared" si="0"/>
        <v>-540.8598</v>
      </c>
      <c r="D16" s="43"/>
      <c r="E16" s="34">
        <f ca="1" t="shared" si="1"/>
        <v>0</v>
      </c>
      <c r="F16" s="34">
        <f ca="1" t="shared" si="1"/>
        <v>0.0007999999999128704</v>
      </c>
      <c r="G16" s="34">
        <f ca="1" t="shared" si="1"/>
        <v>0</v>
      </c>
      <c r="H16" s="34">
        <f ca="1" t="shared" si="1"/>
        <v>0</v>
      </c>
      <c r="I16" s="34">
        <f ca="1" t="shared" si="1"/>
        <v>0</v>
      </c>
      <c r="J16" s="34">
        <f ca="1" t="shared" si="1"/>
        <v>5.080000000000041</v>
      </c>
    </row>
    <row r="17" spans="1:10" ht="12.75">
      <c r="A17" s="20" t="s">
        <v>8</v>
      </c>
      <c r="B17" s="13">
        <v>12.7</v>
      </c>
      <c r="C17" s="63">
        <f ca="1" t="shared" si="0"/>
        <v>-445.8188</v>
      </c>
      <c r="D17" s="43"/>
      <c r="E17" s="34">
        <f ca="1" t="shared" si="1"/>
        <v>0</v>
      </c>
      <c r="F17" s="34">
        <f ca="1" t="shared" si="1"/>
        <v>-25.190200000000004</v>
      </c>
      <c r="G17" s="34">
        <f ca="1" t="shared" si="1"/>
        <v>0</v>
      </c>
      <c r="H17" s="34">
        <f ca="1" t="shared" si="1"/>
        <v>0</v>
      </c>
      <c r="I17" s="34">
        <f ca="1" t="shared" si="1"/>
        <v>-0.08899999999999864</v>
      </c>
      <c r="J17" s="34">
        <f ca="1" t="shared" si="1"/>
        <v>5.16900000000004</v>
      </c>
    </row>
    <row r="18" spans="1:10" ht="12.75">
      <c r="A18" s="20" t="s">
        <v>10</v>
      </c>
      <c r="B18" s="13">
        <v>12.7</v>
      </c>
      <c r="C18" s="63">
        <f ca="1" t="shared" si="0"/>
        <v>-316.135</v>
      </c>
      <c r="D18" s="43"/>
      <c r="E18" s="34">
        <f ca="1" t="shared" si="1"/>
        <v>-0.21300000000002228</v>
      </c>
      <c r="F18" s="34">
        <f ca="1" t="shared" si="1"/>
        <v>0.21300000000002228</v>
      </c>
      <c r="G18" s="34">
        <f ca="1" t="shared" si="1"/>
        <v>0</v>
      </c>
      <c r="H18" s="34">
        <f ca="1" t="shared" si="1"/>
        <v>0</v>
      </c>
      <c r="I18" s="34">
        <f ca="1" t="shared" si="1"/>
        <v>29.89699999999999</v>
      </c>
      <c r="J18" s="34">
        <f ca="1" t="shared" si="1"/>
        <v>5.555999999999983</v>
      </c>
    </row>
    <row r="19" spans="1:10" ht="12.75">
      <c r="A19" s="20" t="s">
        <v>9</v>
      </c>
      <c r="B19" s="13">
        <v>2.54</v>
      </c>
      <c r="C19" s="63">
        <f ca="1" t="shared" si="0"/>
        <v>-283.699</v>
      </c>
      <c r="D19" s="43"/>
      <c r="E19" s="34">
        <f ca="1" t="shared" si="1"/>
        <v>0</v>
      </c>
      <c r="F19" s="34">
        <f ca="1" t="shared" si="1"/>
        <v>20</v>
      </c>
      <c r="G19" s="34">
        <f ca="1" t="shared" si="1"/>
        <v>0</v>
      </c>
      <c r="H19" s="34">
        <f ca="1" t="shared" si="1"/>
        <v>0</v>
      </c>
      <c r="I19" s="34">
        <f ca="1" t="shared" si="1"/>
        <v>-43.27699999999999</v>
      </c>
      <c r="J19" s="34">
        <f ca="1" t="shared" si="1"/>
        <v>0</v>
      </c>
    </row>
    <row r="20" spans="1:10" ht="12.75">
      <c r="A20" s="20" t="s">
        <v>11</v>
      </c>
      <c r="B20" s="13">
        <v>151.917</v>
      </c>
      <c r="C20" s="63">
        <f ca="1" t="shared" si="0"/>
        <v>-121.6197</v>
      </c>
      <c r="D20" s="43"/>
      <c r="E20" s="34">
        <f ca="1" t="shared" si="1"/>
        <v>0</v>
      </c>
      <c r="F20" s="34">
        <f ca="1" t="shared" si="1"/>
        <v>0.0006999999999948159</v>
      </c>
      <c r="G20" s="34">
        <f ca="1" t="shared" si="1"/>
        <v>0</v>
      </c>
      <c r="H20" s="34">
        <f ca="1" t="shared" si="1"/>
        <v>0</v>
      </c>
      <c r="I20" s="34">
        <f ca="1" t="shared" si="1"/>
        <v>0</v>
      </c>
      <c r="J20" s="34">
        <f ca="1" t="shared" si="1"/>
        <v>0.0040000000000048885</v>
      </c>
    </row>
    <row r="21" spans="1:10" ht="12.75">
      <c r="A21" s="20" t="s">
        <v>12</v>
      </c>
      <c r="B21" s="13">
        <v>12.7</v>
      </c>
      <c r="C21" s="63">
        <f ca="1" t="shared" si="0"/>
        <v>43.0085</v>
      </c>
      <c r="D21" s="43"/>
      <c r="E21" s="34">
        <f ca="1" t="shared" si="1"/>
        <v>0</v>
      </c>
      <c r="F21" s="34">
        <f ca="1" t="shared" si="1"/>
        <v>-0.008499999999997954</v>
      </c>
      <c r="G21" s="34">
        <f ca="1" t="shared" si="1"/>
        <v>0</v>
      </c>
      <c r="H21" s="34">
        <f ca="1" t="shared" si="1"/>
        <v>0</v>
      </c>
      <c r="I21" s="34">
        <f ca="1" t="shared" si="1"/>
        <v>0.008000000000002672</v>
      </c>
      <c r="J21" s="34">
        <f ca="1" t="shared" si="1"/>
        <v>5.555999999999997</v>
      </c>
    </row>
    <row r="22" spans="1:10" ht="12.75">
      <c r="A22" s="20" t="s">
        <v>13</v>
      </c>
      <c r="B22" s="13">
        <v>12.7</v>
      </c>
      <c r="C22" s="63">
        <f ca="1" t="shared" si="0"/>
        <v>134.0736</v>
      </c>
      <c r="D22" s="43"/>
      <c r="E22" s="34">
        <f ca="1" t="shared" si="1"/>
        <v>0</v>
      </c>
      <c r="F22" s="34">
        <f ca="1" t="shared" si="1"/>
        <v>-0.0005999999999914962</v>
      </c>
      <c r="G22" s="34">
        <f ca="1" t="shared" si="1"/>
        <v>0</v>
      </c>
      <c r="H22" s="34">
        <f ca="1" t="shared" si="1"/>
        <v>0</v>
      </c>
      <c r="I22" s="34">
        <f ca="1" t="shared" si="1"/>
        <v>0</v>
      </c>
      <c r="J22" s="34">
        <f ca="1" t="shared" si="1"/>
        <v>0</v>
      </c>
    </row>
    <row r="23" spans="1:10" ht="12.75">
      <c r="A23" s="20" t="s">
        <v>5</v>
      </c>
      <c r="B23" s="13">
        <v>532.065</v>
      </c>
      <c r="C23" s="63">
        <f ca="1" t="shared" si="0"/>
        <v>746.2496</v>
      </c>
      <c r="D23" s="43"/>
      <c r="E23" s="34">
        <f ca="1" t="shared" si="1"/>
        <v>0</v>
      </c>
      <c r="F23" s="34">
        <f ca="1" t="shared" si="1"/>
        <v>-0.0005999999999630745</v>
      </c>
      <c r="G23" s="34">
        <f ca="1" t="shared" si="1"/>
        <v>0</v>
      </c>
      <c r="H23" s="34">
        <f ca="1" t="shared" si="1"/>
        <v>0</v>
      </c>
      <c r="I23" s="34">
        <f ca="1" t="shared" si="1"/>
        <v>0</v>
      </c>
      <c r="J23" s="34">
        <f ca="1" t="shared" si="1"/>
        <v>0</v>
      </c>
    </row>
    <row r="24" spans="1:10" ht="12.75">
      <c r="A24" s="20" t="s">
        <v>14</v>
      </c>
      <c r="B24" s="13">
        <v>12.7</v>
      </c>
      <c r="C24" s="63">
        <f ca="1" t="shared" si="0"/>
        <v>1311.5809</v>
      </c>
      <c r="D24" s="43"/>
      <c r="E24" s="34">
        <f ca="1" t="shared" si="1"/>
        <v>0</v>
      </c>
      <c r="F24" s="34">
        <f ca="1" t="shared" si="1"/>
        <v>9.999999997489795E-05</v>
      </c>
      <c r="G24" s="34">
        <f ca="1" t="shared" si="1"/>
        <v>0</v>
      </c>
      <c r="H24" s="34">
        <f ca="1" t="shared" si="1"/>
        <v>0</v>
      </c>
      <c r="I24" s="34">
        <f ca="1" t="shared" si="1"/>
        <v>0.013000000000147338</v>
      </c>
      <c r="J24" s="34">
        <f ca="1" t="shared" si="1"/>
        <v>21.985999999999876</v>
      </c>
    </row>
    <row r="25" spans="1:10" ht="12.75">
      <c r="A25" s="20" t="s">
        <v>29</v>
      </c>
      <c r="B25" s="13">
        <v>58</v>
      </c>
      <c r="C25" s="63">
        <f ca="1" t="shared" si="0"/>
        <v>1351.594</v>
      </c>
      <c r="D25" s="43"/>
      <c r="E25" s="34">
        <f ca="1" t="shared" si="1"/>
        <v>0</v>
      </c>
      <c r="F25" s="34">
        <f ca="1" t="shared" si="1"/>
        <v>66.40599999999995</v>
      </c>
      <c r="G25" s="34">
        <f ca="1" t="shared" si="1"/>
        <v>-66.40599999999995</v>
      </c>
      <c r="H25" s="34">
        <f ca="1" t="shared" si="1"/>
        <v>0</v>
      </c>
      <c r="I25" s="34">
        <f ca="1" t="shared" si="1"/>
        <v>0</v>
      </c>
      <c r="J25" s="34" t="e">
        <f ca="1" t="shared" si="1"/>
        <v>#N/A</v>
      </c>
    </row>
    <row r="26" spans="1:10" ht="13.5" thickBot="1">
      <c r="A26" s="22" t="s">
        <v>6</v>
      </c>
      <c r="B26" s="23">
        <v>100</v>
      </c>
      <c r="C26" s="64">
        <f ca="1" t="shared" si="0"/>
        <v>1510.6269</v>
      </c>
      <c r="D26" s="43"/>
      <c r="E26" s="65">
        <f ca="1" t="shared" si="1"/>
        <v>0</v>
      </c>
      <c r="F26" s="65">
        <f ca="1" t="shared" si="1"/>
        <v>65.37310000000002</v>
      </c>
      <c r="G26" s="65">
        <f ca="1" t="shared" si="1"/>
        <v>-65.37400000000002</v>
      </c>
      <c r="H26" s="65">
        <f ca="1" t="shared" si="1"/>
        <v>0</v>
      </c>
      <c r="I26" s="65">
        <f ca="1" t="shared" si="1"/>
        <v>-50.799999999999955</v>
      </c>
      <c r="J26" s="65">
        <f ca="1" t="shared" si="1"/>
        <v>0</v>
      </c>
    </row>
    <row r="30" ht="13.5" thickBot="1"/>
    <row r="31" spans="1:7" ht="13.5" thickBot="1">
      <c r="A31" s="55" t="s">
        <v>43</v>
      </c>
      <c r="B31" s="56"/>
      <c r="C31" s="56"/>
      <c r="D31" s="56"/>
      <c r="E31" s="56"/>
      <c r="F31" s="56"/>
      <c r="G31" s="57"/>
    </row>
    <row r="32" spans="1:7" ht="12.75">
      <c r="A32" s="35"/>
      <c r="G32" s="19"/>
    </row>
    <row r="33" spans="1:7" ht="12.75">
      <c r="A33" s="36">
        <v>20328</v>
      </c>
      <c r="B33" t="s">
        <v>34</v>
      </c>
      <c r="G33" s="6"/>
    </row>
    <row r="34" spans="1:7" ht="12.75">
      <c r="A34" s="8"/>
      <c r="B34" t="s">
        <v>45</v>
      </c>
      <c r="G34" s="6"/>
    </row>
    <row r="35" spans="1:7" ht="12.75">
      <c r="A35" s="8"/>
      <c r="B35" t="s">
        <v>44</v>
      </c>
      <c r="G35" s="6"/>
    </row>
    <row r="36" spans="1:7" ht="12.75">
      <c r="A36" s="8"/>
      <c r="G36" s="6"/>
    </row>
    <row r="37" spans="1:7" ht="12.75">
      <c r="A37" s="36">
        <v>20528</v>
      </c>
      <c r="B37" t="s">
        <v>35</v>
      </c>
      <c r="G37" s="6"/>
    </row>
    <row r="38" spans="1:7" ht="12.75">
      <c r="A38" s="36"/>
      <c r="G38" s="6"/>
    </row>
    <row r="39" spans="1:7" ht="12.75">
      <c r="A39" s="36">
        <v>20723</v>
      </c>
      <c r="B39" s="37" t="s">
        <v>51</v>
      </c>
      <c r="G39" s="6"/>
    </row>
    <row r="40" spans="1:7" ht="12.75">
      <c r="A40" s="36"/>
      <c r="B40" s="37" t="s">
        <v>52</v>
      </c>
      <c r="G40" s="6"/>
    </row>
    <row r="41" spans="1:7" ht="12.75">
      <c r="A41" s="8"/>
      <c r="B41" t="s">
        <v>47</v>
      </c>
      <c r="G41" s="6"/>
    </row>
    <row r="42" spans="1:7" ht="12.75">
      <c r="A42" s="8"/>
      <c r="B42" s="37" t="s">
        <v>48</v>
      </c>
      <c r="G42" s="6"/>
    </row>
    <row r="43" spans="1:7" ht="12.75">
      <c r="A43" s="8"/>
      <c r="B43" t="s">
        <v>54</v>
      </c>
      <c r="G43" s="6"/>
    </row>
    <row r="44" spans="1:7" ht="12.75">
      <c r="A44" s="8"/>
      <c r="G44" s="6"/>
    </row>
    <row r="45" spans="1:7" ht="12.75">
      <c r="A45" s="36">
        <v>20805</v>
      </c>
      <c r="B45" t="s">
        <v>46</v>
      </c>
      <c r="G45" s="6"/>
    </row>
  </sheetData>
  <mergeCells count="1">
    <mergeCell ref="C8:C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K18" sqref="K18"/>
    </sheetView>
  </sheetViews>
  <sheetFormatPr defaultColWidth="11.00390625" defaultRowHeight="12"/>
  <cols>
    <col min="1" max="16384" width="10.875" style="0" customWidth="1"/>
  </cols>
  <sheetData>
    <row r="1" ht="15.75">
      <c r="A1" s="31" t="s">
        <v>27</v>
      </c>
    </row>
    <row r="3" ht="12.75">
      <c r="A3" t="s">
        <v>46</v>
      </c>
    </row>
    <row r="4" ht="12.75">
      <c r="A4" s="32"/>
    </row>
    <row r="5" ht="13.5" thickBot="1"/>
    <row r="6" spans="1:11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  <c r="J6" s="10" t="s">
        <v>53</v>
      </c>
      <c r="K6" s="9" t="s">
        <v>30</v>
      </c>
    </row>
    <row r="7" spans="1:11" ht="12.75">
      <c r="A7" s="8"/>
      <c r="B7" s="27" t="s">
        <v>26</v>
      </c>
      <c r="C7" s="74" t="s">
        <v>19</v>
      </c>
      <c r="D7" s="75"/>
      <c r="E7" s="75" t="s">
        <v>20</v>
      </c>
      <c r="F7" s="75"/>
      <c r="G7" s="75" t="s">
        <v>21</v>
      </c>
      <c r="H7" s="76"/>
      <c r="J7" s="27"/>
      <c r="K7" s="36">
        <v>20723</v>
      </c>
    </row>
    <row r="8" spans="1:11" ht="12.75">
      <c r="A8" s="8"/>
      <c r="B8" s="8"/>
      <c r="C8" s="5"/>
      <c r="D8" s="5"/>
      <c r="E8" s="5"/>
      <c r="F8" s="5"/>
      <c r="G8" s="5"/>
      <c r="H8" s="6"/>
      <c r="J8" s="8"/>
      <c r="K8" s="27" t="s">
        <v>31</v>
      </c>
    </row>
    <row r="9" spans="1:11" ht="13.5" thickBot="1">
      <c r="A9" s="8"/>
      <c r="B9" s="8"/>
      <c r="C9" s="4" t="s">
        <v>16</v>
      </c>
      <c r="D9" s="4"/>
      <c r="E9" s="4"/>
      <c r="F9" s="4"/>
      <c r="G9" s="4"/>
      <c r="H9" s="7"/>
      <c r="J9" s="8"/>
      <c r="K9" s="27" t="s">
        <v>26</v>
      </c>
    </row>
    <row r="10" spans="1:11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  <c r="J10" s="44"/>
      <c r="K10" s="27"/>
    </row>
    <row r="11" spans="1:11" ht="12.75">
      <c r="A11" s="12"/>
      <c r="B11" s="17"/>
      <c r="C11" s="18"/>
      <c r="D11" s="11"/>
      <c r="E11" s="18"/>
      <c r="F11" s="11"/>
      <c r="G11" s="18"/>
      <c r="H11" s="19"/>
      <c r="J11" s="12"/>
      <c r="K11" s="45"/>
    </row>
    <row r="12" spans="1:13" ht="12.75">
      <c r="A12" s="20" t="s">
        <v>2</v>
      </c>
      <c r="B12" s="13">
        <v>1</v>
      </c>
      <c r="C12" s="40">
        <v>-832.5497</v>
      </c>
      <c r="D12" s="15">
        <v>0</v>
      </c>
      <c r="E12" s="14">
        <f>C12-$B12</f>
        <v>-833.5497</v>
      </c>
      <c r="F12" s="16">
        <f>D12-$B12</f>
        <v>-1</v>
      </c>
      <c r="G12" s="14">
        <f>C12+$B12</f>
        <v>-831.5497</v>
      </c>
      <c r="H12" s="21">
        <f>D12+$B12</f>
        <v>1</v>
      </c>
      <c r="J12" s="48"/>
      <c r="K12" s="46">
        <f aca="true" ca="1" t="shared" si="0" ref="K12:K26">C12-INDIRECT("'"&amp;TEXT(K$7,"000000")&amp;"'!C"&amp;TEXT(ROW(K$12)+MATCH($A12,INDIRECT("'"&amp;TEXT(K$7,"000000")&amp;"'!$A$12:$A$26"),0)-1,"0"))</f>
        <v>0</v>
      </c>
      <c r="L12" s="1"/>
      <c r="M12" s="1"/>
    </row>
    <row r="13" spans="1:13" ht="12.75">
      <c r="A13" s="20" t="s">
        <v>1</v>
      </c>
      <c r="B13" s="13">
        <v>160.002</v>
      </c>
      <c r="C13" s="42">
        <v>-739.9985</v>
      </c>
      <c r="D13" s="16">
        <f aca="true" t="shared" si="1" ref="D13:D26">C13-$C$12</f>
        <v>92.5512</v>
      </c>
      <c r="E13" s="14">
        <f aca="true" t="shared" si="2" ref="E13:E26">C13-$B13</f>
        <v>-900.0005000000001</v>
      </c>
      <c r="F13" s="16">
        <f aca="true" t="shared" si="3" ref="F13:F26">D13-$B13</f>
        <v>-67.45080000000002</v>
      </c>
      <c r="G13" s="14">
        <f aca="true" t="shared" si="4" ref="G13:G26">C13+$B13</f>
        <v>-579.9965</v>
      </c>
      <c r="H13" s="21">
        <f aca="true" t="shared" si="5" ref="H13:H26">D13+$B13</f>
        <v>252.5532</v>
      </c>
      <c r="J13" s="48" t="str">
        <f>IF(H13&gt;F15,"X","")</f>
        <v>X</v>
      </c>
      <c r="K13" s="46">
        <f ca="1" t="shared" si="0"/>
        <v>0</v>
      </c>
      <c r="L13" s="1"/>
      <c r="M13" s="1"/>
    </row>
    <row r="14" spans="1:13" ht="12.75">
      <c r="A14" s="20" t="s">
        <v>7</v>
      </c>
      <c r="B14" s="13">
        <v>127</v>
      </c>
      <c r="C14" s="40">
        <v>-739.9985</v>
      </c>
      <c r="D14" s="16">
        <f t="shared" si="1"/>
        <v>92.5512</v>
      </c>
      <c r="E14" s="14">
        <f t="shared" si="2"/>
        <v>-866.9985</v>
      </c>
      <c r="F14" s="16">
        <f t="shared" si="3"/>
        <v>-34.448800000000006</v>
      </c>
      <c r="G14" s="14">
        <f t="shared" si="4"/>
        <v>-612.9985</v>
      </c>
      <c r="H14" s="21">
        <f t="shared" si="5"/>
        <v>219.5512</v>
      </c>
      <c r="J14" s="48" t="str">
        <f>IF(H14&gt;F15,"X","")</f>
        <v>X</v>
      </c>
      <c r="K14" s="46">
        <f ca="1" t="shared" si="0"/>
        <v>0</v>
      </c>
      <c r="L14" s="1"/>
      <c r="M14" s="1"/>
    </row>
    <row r="15" spans="1:13" ht="12.75">
      <c r="A15" s="20" t="s">
        <v>3</v>
      </c>
      <c r="B15" s="13">
        <v>12.7</v>
      </c>
      <c r="C15" s="40">
        <v>-607.5348</v>
      </c>
      <c r="D15" s="16">
        <f t="shared" si="1"/>
        <v>225.0149</v>
      </c>
      <c r="E15" s="14">
        <f t="shared" si="2"/>
        <v>-620.2348000000001</v>
      </c>
      <c r="F15" s="16">
        <f t="shared" si="3"/>
        <v>212.31490000000002</v>
      </c>
      <c r="G15" s="14">
        <f t="shared" si="4"/>
        <v>-594.8348</v>
      </c>
      <c r="H15" s="21">
        <f t="shared" si="5"/>
        <v>237.7149</v>
      </c>
      <c r="J15" s="48" t="str">
        <f aca="true" t="shared" si="6" ref="J15:J25">IF(H15&gt;F16,"X","")</f>
        <v>X</v>
      </c>
      <c r="K15" s="46">
        <f ca="1" t="shared" si="0"/>
        <v>0</v>
      </c>
      <c r="L15" s="1"/>
      <c r="M15" s="1"/>
    </row>
    <row r="16" spans="1:13" ht="12.75">
      <c r="A16" s="20" t="s">
        <v>4</v>
      </c>
      <c r="B16" s="13">
        <v>64.77</v>
      </c>
      <c r="C16" s="40">
        <v>-540.8598</v>
      </c>
      <c r="D16" s="16">
        <f t="shared" si="1"/>
        <v>291.6899000000001</v>
      </c>
      <c r="E16" s="14">
        <f t="shared" si="2"/>
        <v>-605.6297999999999</v>
      </c>
      <c r="F16" s="16">
        <f t="shared" si="3"/>
        <v>226.9199000000001</v>
      </c>
      <c r="G16" s="14">
        <f t="shared" si="4"/>
        <v>-476.08979999999997</v>
      </c>
      <c r="H16" s="21">
        <f t="shared" si="5"/>
        <v>356.45990000000006</v>
      </c>
      <c r="J16" s="48">
        <f t="shared" si="6"/>
      </c>
      <c r="K16" s="46">
        <f ca="1" t="shared" si="0"/>
        <v>0</v>
      </c>
      <c r="L16" s="1"/>
      <c r="M16" s="1"/>
    </row>
    <row r="17" spans="1:13" ht="12.75">
      <c r="A17" s="20" t="s">
        <v>8</v>
      </c>
      <c r="B17" s="13">
        <v>12.7</v>
      </c>
      <c r="C17" s="40">
        <v>-445.8188</v>
      </c>
      <c r="D17" s="16">
        <f t="shared" si="1"/>
        <v>386.7309</v>
      </c>
      <c r="E17" s="14">
        <f t="shared" si="2"/>
        <v>-458.5188</v>
      </c>
      <c r="F17" s="16">
        <f t="shared" si="3"/>
        <v>374.03090000000003</v>
      </c>
      <c r="G17" s="14">
        <f t="shared" si="4"/>
        <v>-433.1188</v>
      </c>
      <c r="H17" s="21">
        <f t="shared" si="5"/>
        <v>399.4309</v>
      </c>
      <c r="J17" s="48">
        <f t="shared" si="6"/>
      </c>
      <c r="K17" s="46">
        <f ca="1" t="shared" si="0"/>
        <v>0</v>
      </c>
      <c r="L17" s="1"/>
      <c r="M17" s="1"/>
    </row>
    <row r="18" spans="1:13" ht="12.75">
      <c r="A18" s="20" t="s">
        <v>10</v>
      </c>
      <c r="B18" s="13">
        <v>12.7</v>
      </c>
      <c r="C18" s="14">
        <v>-316.135</v>
      </c>
      <c r="D18" s="16">
        <f t="shared" si="1"/>
        <v>516.4147</v>
      </c>
      <c r="E18" s="14">
        <f t="shared" si="2"/>
        <v>-328.835</v>
      </c>
      <c r="F18" s="16">
        <f t="shared" si="3"/>
        <v>503.71470000000005</v>
      </c>
      <c r="G18" s="14">
        <f t="shared" si="4"/>
        <v>-303.435</v>
      </c>
      <c r="H18" s="21">
        <f t="shared" si="5"/>
        <v>529.1147000000001</v>
      </c>
      <c r="J18" s="48">
        <f t="shared" si="6"/>
      </c>
      <c r="K18" s="46">
        <f ca="1" t="shared" si="0"/>
        <v>0.21300000000002228</v>
      </c>
      <c r="L18" s="1"/>
      <c r="M18" s="1"/>
    </row>
    <row r="19" spans="1:13" ht="12.75">
      <c r="A19" s="20" t="s">
        <v>9</v>
      </c>
      <c r="B19" s="13">
        <v>2.54</v>
      </c>
      <c r="C19" s="14">
        <v>-283.699</v>
      </c>
      <c r="D19" s="16">
        <f t="shared" si="1"/>
        <v>548.8507</v>
      </c>
      <c r="E19" s="14">
        <f t="shared" si="2"/>
        <v>-286.23900000000003</v>
      </c>
      <c r="F19" s="16">
        <f t="shared" si="3"/>
        <v>546.3107</v>
      </c>
      <c r="G19" s="14">
        <f t="shared" si="4"/>
        <v>-281.159</v>
      </c>
      <c r="H19" s="21">
        <f t="shared" si="5"/>
        <v>551.3906999999999</v>
      </c>
      <c r="J19" s="48">
        <f t="shared" si="6"/>
      </c>
      <c r="K19" s="46">
        <f ca="1" t="shared" si="0"/>
        <v>0</v>
      </c>
      <c r="L19" s="1"/>
      <c r="M19" s="1"/>
    </row>
    <row r="20" spans="1:13" ht="12.75">
      <c r="A20" s="20" t="s">
        <v>11</v>
      </c>
      <c r="B20" s="13">
        <v>151.917</v>
      </c>
      <c r="C20" s="40">
        <v>-121.6197</v>
      </c>
      <c r="D20" s="16">
        <f t="shared" si="1"/>
        <v>710.9300000000001</v>
      </c>
      <c r="E20" s="14">
        <f t="shared" si="2"/>
        <v>-273.5367</v>
      </c>
      <c r="F20" s="16">
        <f t="shared" si="3"/>
        <v>559.013</v>
      </c>
      <c r="G20" s="14">
        <f t="shared" si="4"/>
        <v>30.297300000000007</v>
      </c>
      <c r="H20" s="21">
        <f t="shared" si="5"/>
        <v>862.8470000000001</v>
      </c>
      <c r="J20" s="48">
        <f t="shared" si="6"/>
      </c>
      <c r="K20" s="46">
        <f ca="1" t="shared" si="0"/>
        <v>0</v>
      </c>
      <c r="L20" s="1"/>
      <c r="M20" s="1"/>
    </row>
    <row r="21" spans="1:13" ht="12.75">
      <c r="A21" s="20" t="s">
        <v>12</v>
      </c>
      <c r="B21" s="13">
        <v>12.7</v>
      </c>
      <c r="C21" s="40">
        <v>43.0085</v>
      </c>
      <c r="D21" s="16">
        <f t="shared" si="1"/>
        <v>875.5582</v>
      </c>
      <c r="E21" s="14">
        <f t="shared" si="2"/>
        <v>30.3085</v>
      </c>
      <c r="F21" s="16">
        <f t="shared" si="3"/>
        <v>862.8582</v>
      </c>
      <c r="G21" s="14">
        <f t="shared" si="4"/>
        <v>55.7085</v>
      </c>
      <c r="H21" s="21">
        <f t="shared" si="5"/>
        <v>888.2582000000001</v>
      </c>
      <c r="J21" s="48">
        <f t="shared" si="6"/>
      </c>
      <c r="K21" s="46">
        <f ca="1" t="shared" si="0"/>
        <v>0</v>
      </c>
      <c r="L21" s="1"/>
      <c r="M21" s="1"/>
    </row>
    <row r="22" spans="1:13" ht="12.75">
      <c r="A22" s="20" t="s">
        <v>13</v>
      </c>
      <c r="B22" s="13">
        <v>12.7</v>
      </c>
      <c r="C22" s="40">
        <v>134.0736</v>
      </c>
      <c r="D22" s="16">
        <f t="shared" si="1"/>
        <v>966.6233</v>
      </c>
      <c r="E22" s="14">
        <f t="shared" si="2"/>
        <v>121.3736</v>
      </c>
      <c r="F22" s="16">
        <f t="shared" si="3"/>
        <v>953.9232999999999</v>
      </c>
      <c r="G22" s="14">
        <f t="shared" si="4"/>
        <v>146.7736</v>
      </c>
      <c r="H22" s="21">
        <f t="shared" si="5"/>
        <v>979.3233</v>
      </c>
      <c r="J22" s="48">
        <f t="shared" si="6"/>
      </c>
      <c r="K22" s="46">
        <f ca="1" t="shared" si="0"/>
        <v>0</v>
      </c>
      <c r="L22" s="1"/>
      <c r="M22" s="1"/>
    </row>
    <row r="23" spans="1:13" ht="12.75">
      <c r="A23" s="20" t="s">
        <v>5</v>
      </c>
      <c r="B23" s="13">
        <v>532.065</v>
      </c>
      <c r="C23" s="40">
        <v>746.2496</v>
      </c>
      <c r="D23" s="16">
        <f t="shared" si="1"/>
        <v>1578.7993000000001</v>
      </c>
      <c r="E23" s="14">
        <f t="shared" si="2"/>
        <v>214.18459999999993</v>
      </c>
      <c r="F23" s="16">
        <f t="shared" si="3"/>
        <v>1046.7343</v>
      </c>
      <c r="G23" s="14">
        <f t="shared" si="4"/>
        <v>1278.3146000000002</v>
      </c>
      <c r="H23" s="21">
        <f t="shared" si="5"/>
        <v>2110.8643</v>
      </c>
      <c r="J23" s="48">
        <f t="shared" si="6"/>
      </c>
      <c r="K23" s="46">
        <f ca="1" t="shared" si="0"/>
        <v>0</v>
      </c>
      <c r="L23" s="1"/>
      <c r="M23" s="1"/>
    </row>
    <row r="24" spans="1:13" ht="12.75">
      <c r="A24" s="20" t="s">
        <v>14</v>
      </c>
      <c r="B24" s="13">
        <v>12.7</v>
      </c>
      <c r="C24" s="40">
        <v>1311.5809</v>
      </c>
      <c r="D24" s="16">
        <f t="shared" si="1"/>
        <v>2144.1306</v>
      </c>
      <c r="E24" s="14">
        <f t="shared" si="2"/>
        <v>1298.8808999999999</v>
      </c>
      <c r="F24" s="16">
        <f t="shared" si="3"/>
        <v>2131.4306</v>
      </c>
      <c r="G24" s="14">
        <f t="shared" si="4"/>
        <v>1324.2809</v>
      </c>
      <c r="H24" s="21">
        <f t="shared" si="5"/>
        <v>2156.8306</v>
      </c>
      <c r="J24" s="48" t="str">
        <f t="shared" si="6"/>
        <v>X</v>
      </c>
      <c r="K24" s="46">
        <f ca="1" t="shared" si="0"/>
        <v>0</v>
      </c>
      <c r="L24" s="1"/>
      <c r="M24" s="1"/>
    </row>
    <row r="25" spans="1:13" ht="12.75">
      <c r="A25" s="20" t="s">
        <v>29</v>
      </c>
      <c r="B25" s="13">
        <v>58</v>
      </c>
      <c r="C25" s="40">
        <v>1351.594</v>
      </c>
      <c r="D25" s="16">
        <f t="shared" si="1"/>
        <v>2184.1437</v>
      </c>
      <c r="E25" s="14">
        <f t="shared" si="2"/>
        <v>1293.594</v>
      </c>
      <c r="F25" s="16">
        <f t="shared" si="3"/>
        <v>2126.1437</v>
      </c>
      <c r="G25" s="14">
        <f t="shared" si="4"/>
        <v>1409.594</v>
      </c>
      <c r="H25" s="21">
        <f t="shared" si="5"/>
        <v>2242.1437</v>
      </c>
      <c r="I25" s="1"/>
      <c r="J25" s="48">
        <f t="shared" si="6"/>
      </c>
      <c r="K25" s="46">
        <f ca="1" t="shared" si="0"/>
        <v>0</v>
      </c>
      <c r="L25" s="1"/>
      <c r="M25" s="1"/>
    </row>
    <row r="26" spans="1:13" ht="13.5" thickBot="1">
      <c r="A26" s="22" t="s">
        <v>6</v>
      </c>
      <c r="B26" s="23">
        <v>100</v>
      </c>
      <c r="C26" s="41">
        <v>1510.6269</v>
      </c>
      <c r="D26" s="25">
        <f t="shared" si="1"/>
        <v>2343.1766</v>
      </c>
      <c r="E26" s="24">
        <f t="shared" si="2"/>
        <v>1410.6269</v>
      </c>
      <c r="F26" s="25">
        <f t="shared" si="3"/>
        <v>2243.1766</v>
      </c>
      <c r="G26" s="24">
        <f t="shared" si="4"/>
        <v>1610.6269</v>
      </c>
      <c r="H26" s="26">
        <f t="shared" si="5"/>
        <v>2443.1766</v>
      </c>
      <c r="J26" s="49"/>
      <c r="K26" s="47">
        <f ca="1" t="shared" si="0"/>
        <v>0</v>
      </c>
      <c r="L26" s="1"/>
      <c r="M26" s="1"/>
    </row>
    <row r="29" spans="1:3" ht="12.75">
      <c r="A29" t="s">
        <v>22</v>
      </c>
      <c r="C29">
        <v>51.419</v>
      </c>
    </row>
    <row r="30" spans="1:3" ht="12.75">
      <c r="A30" t="s">
        <v>23</v>
      </c>
      <c r="C30" s="1">
        <f>109.245*2.54</f>
        <v>277.4823</v>
      </c>
    </row>
    <row r="31" spans="1:3" ht="12.75">
      <c r="A31" t="s">
        <v>24</v>
      </c>
      <c r="C31" s="1">
        <f>F16+C29-D12</f>
        <v>278.3389000000001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3" sqref="A3"/>
    </sheetView>
  </sheetViews>
  <sheetFormatPr defaultColWidth="11.00390625" defaultRowHeight="12"/>
  <cols>
    <col min="1" max="16384" width="10.875" style="0" customWidth="1"/>
  </cols>
  <sheetData>
    <row r="1" ht="15.75">
      <c r="A1" s="31" t="s">
        <v>27</v>
      </c>
    </row>
    <row r="3" ht="12.75">
      <c r="A3" t="s">
        <v>40</v>
      </c>
    </row>
    <row r="4" ht="12.75">
      <c r="A4" s="32"/>
    </row>
    <row r="5" ht="13.5" thickBot="1"/>
    <row r="6" spans="1:11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  <c r="J6" s="10" t="s">
        <v>53</v>
      </c>
      <c r="K6" s="9" t="s">
        <v>30</v>
      </c>
    </row>
    <row r="7" spans="1:11" ht="12.75">
      <c r="A7" s="8"/>
      <c r="B7" s="27" t="s">
        <v>26</v>
      </c>
      <c r="C7" s="74" t="s">
        <v>19</v>
      </c>
      <c r="D7" s="75"/>
      <c r="E7" s="75" t="s">
        <v>20</v>
      </c>
      <c r="F7" s="75"/>
      <c r="G7" s="75" t="s">
        <v>21</v>
      </c>
      <c r="H7" s="76"/>
      <c r="J7" s="27"/>
      <c r="K7" s="36">
        <v>20528</v>
      </c>
    </row>
    <row r="8" spans="1:11" ht="12.75">
      <c r="A8" s="8"/>
      <c r="B8" s="8"/>
      <c r="C8" s="5"/>
      <c r="D8" s="5"/>
      <c r="E8" s="5"/>
      <c r="F8" s="5"/>
      <c r="G8" s="5"/>
      <c r="H8" s="6"/>
      <c r="J8" s="8"/>
      <c r="K8" s="27" t="s">
        <v>31</v>
      </c>
    </row>
    <row r="9" spans="1:11" ht="13.5" thickBot="1">
      <c r="A9" s="8"/>
      <c r="B9" s="8"/>
      <c r="C9" s="4" t="s">
        <v>16</v>
      </c>
      <c r="D9" s="4"/>
      <c r="E9" s="4"/>
      <c r="F9" s="4"/>
      <c r="G9" s="4"/>
      <c r="H9" s="7"/>
      <c r="J9" s="8"/>
      <c r="K9" s="27" t="s">
        <v>26</v>
      </c>
    </row>
    <row r="10" spans="1:11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  <c r="J10" s="44"/>
      <c r="K10" s="27"/>
    </row>
    <row r="11" spans="1:11" ht="12.75">
      <c r="A11" s="12"/>
      <c r="B11" s="17"/>
      <c r="C11" s="18"/>
      <c r="D11" s="11"/>
      <c r="E11" s="18"/>
      <c r="F11" s="11"/>
      <c r="G11" s="18"/>
      <c r="H11" s="19"/>
      <c r="J11" s="12"/>
      <c r="K11" s="45"/>
    </row>
    <row r="12" spans="1:13" ht="12.75">
      <c r="A12" s="20" t="s">
        <v>2</v>
      </c>
      <c r="B12" s="13">
        <v>1</v>
      </c>
      <c r="C12" s="40">
        <v>-832.5497</v>
      </c>
      <c r="D12" s="15">
        <v>0</v>
      </c>
      <c r="E12" s="14">
        <f aca="true" t="shared" si="0" ref="E12:E26">C12-$B12</f>
        <v>-833.5497</v>
      </c>
      <c r="F12" s="16">
        <f aca="true" t="shared" si="1" ref="F12:F26">D12-$B12</f>
        <v>-1</v>
      </c>
      <c r="G12" s="14">
        <f aca="true" t="shared" si="2" ref="G12:G26">C12+$B12</f>
        <v>-831.5497</v>
      </c>
      <c r="H12" s="21">
        <f aca="true" t="shared" si="3" ref="H12:H26">D12+$B12</f>
        <v>1</v>
      </c>
      <c r="J12" s="48"/>
      <c r="K12" s="46">
        <f aca="true" ca="1" t="shared" si="4" ref="K12:K26">C12-INDIRECT("'"&amp;TEXT(K$7,"000000")&amp;"'!C"&amp;TEXT(ROW(K$12)+MATCH($A12,INDIRECT("'"&amp;TEXT(K$7,"000000")&amp;"'!$A$12:$A$26"),0)-1,"0"))</f>
        <v>-0.0007000000000516593</v>
      </c>
      <c r="L12" s="1"/>
      <c r="M12" s="1"/>
    </row>
    <row r="13" spans="1:13" ht="12.75">
      <c r="A13" s="20" t="s">
        <v>1</v>
      </c>
      <c r="B13" s="13">
        <v>160.002</v>
      </c>
      <c r="C13" s="42">
        <v>-739.9985</v>
      </c>
      <c r="D13" s="16">
        <f aca="true" t="shared" si="5" ref="D13:D26">C13-$C$12</f>
        <v>92.5512</v>
      </c>
      <c r="E13" s="14">
        <f t="shared" si="0"/>
        <v>-900.0005000000001</v>
      </c>
      <c r="F13" s="16">
        <f t="shared" si="1"/>
        <v>-67.45080000000002</v>
      </c>
      <c r="G13" s="14">
        <f t="shared" si="2"/>
        <v>-579.9965</v>
      </c>
      <c r="H13" s="21">
        <f t="shared" si="3"/>
        <v>252.5532</v>
      </c>
      <c r="J13" s="48" t="str">
        <f>IF(H13&gt;F15,"X","")</f>
        <v>X</v>
      </c>
      <c r="K13" s="46">
        <f ca="1" t="shared" si="4"/>
        <v>-0.0004999999999881766</v>
      </c>
      <c r="L13" s="1"/>
      <c r="M13" s="1"/>
    </row>
    <row r="14" spans="1:13" ht="12.75">
      <c r="A14" s="20" t="s">
        <v>7</v>
      </c>
      <c r="B14" s="13">
        <v>127</v>
      </c>
      <c r="C14" s="40">
        <v>-739.9985</v>
      </c>
      <c r="D14" s="16">
        <f t="shared" si="5"/>
        <v>92.5512</v>
      </c>
      <c r="E14" s="14">
        <f t="shared" si="0"/>
        <v>-866.9985</v>
      </c>
      <c r="F14" s="16">
        <f t="shared" si="1"/>
        <v>-34.448800000000006</v>
      </c>
      <c r="G14" s="14">
        <f t="shared" si="2"/>
        <v>-612.9985</v>
      </c>
      <c r="H14" s="21">
        <f t="shared" si="3"/>
        <v>219.5512</v>
      </c>
      <c r="J14" s="48" t="str">
        <f>IF(H14&gt;F15,"X","")</f>
        <v>X</v>
      </c>
      <c r="K14" s="46">
        <f ca="1" t="shared" si="4"/>
        <v>-0.0004999999999881766</v>
      </c>
      <c r="L14" s="1"/>
      <c r="M14" s="1"/>
    </row>
    <row r="15" spans="1:13" ht="12.75">
      <c r="A15" s="20" t="s">
        <v>3</v>
      </c>
      <c r="B15" s="13">
        <v>12.7</v>
      </c>
      <c r="C15" s="40">
        <v>-607.5348</v>
      </c>
      <c r="D15" s="16">
        <f t="shared" si="5"/>
        <v>225.0149</v>
      </c>
      <c r="E15" s="14">
        <f t="shared" si="0"/>
        <v>-620.2348000000001</v>
      </c>
      <c r="F15" s="16">
        <f t="shared" si="1"/>
        <v>212.31490000000002</v>
      </c>
      <c r="G15" s="14">
        <f t="shared" si="2"/>
        <v>-594.8348</v>
      </c>
      <c r="H15" s="21">
        <f t="shared" si="3"/>
        <v>237.7149</v>
      </c>
      <c r="J15" s="48" t="str">
        <f aca="true" t="shared" si="6" ref="J15:J25">IF(H15&gt;F16,"X","")</f>
        <v>X</v>
      </c>
      <c r="K15" s="46">
        <f ca="1" t="shared" si="4"/>
        <v>3.174199999999928</v>
      </c>
      <c r="L15" s="1"/>
      <c r="M15" s="1"/>
    </row>
    <row r="16" spans="1:13" ht="12.75">
      <c r="A16" s="20" t="s">
        <v>4</v>
      </c>
      <c r="B16" s="13">
        <v>64.77</v>
      </c>
      <c r="C16" s="40">
        <v>-540.8598</v>
      </c>
      <c r="D16" s="16">
        <f t="shared" si="5"/>
        <v>291.6899000000001</v>
      </c>
      <c r="E16" s="14">
        <f t="shared" si="0"/>
        <v>-605.6297999999999</v>
      </c>
      <c r="F16" s="16">
        <f t="shared" si="1"/>
        <v>226.9199000000001</v>
      </c>
      <c r="G16" s="14">
        <f t="shared" si="2"/>
        <v>-476.08979999999997</v>
      </c>
      <c r="H16" s="21">
        <f t="shared" si="3"/>
        <v>356.45990000000006</v>
      </c>
      <c r="J16" s="48">
        <f t="shared" si="6"/>
      </c>
      <c r="K16" s="46">
        <f ca="1" t="shared" si="4"/>
        <v>-0.0007999999999128704</v>
      </c>
      <c r="L16" s="1"/>
      <c r="M16" s="1"/>
    </row>
    <row r="17" spans="1:13" ht="12.75">
      <c r="A17" s="20" t="s">
        <v>8</v>
      </c>
      <c r="B17" s="13">
        <v>12.7</v>
      </c>
      <c r="C17" s="40">
        <v>-445.8188</v>
      </c>
      <c r="D17" s="16">
        <f t="shared" si="5"/>
        <v>386.7309</v>
      </c>
      <c r="E17" s="14">
        <f t="shared" si="0"/>
        <v>-458.5188</v>
      </c>
      <c r="F17" s="16">
        <f t="shared" si="1"/>
        <v>374.03090000000003</v>
      </c>
      <c r="G17" s="14">
        <f t="shared" si="2"/>
        <v>-433.1188</v>
      </c>
      <c r="H17" s="21">
        <f t="shared" si="3"/>
        <v>399.4309</v>
      </c>
      <c r="J17" s="48">
        <f t="shared" si="6"/>
      </c>
      <c r="K17" s="46">
        <f ca="1" t="shared" si="4"/>
        <v>25.190200000000004</v>
      </c>
      <c r="L17" s="1"/>
      <c r="M17" s="1"/>
    </row>
    <row r="18" spans="1:13" ht="12.75">
      <c r="A18" s="20" t="s">
        <v>10</v>
      </c>
      <c r="B18" s="13">
        <v>12.7</v>
      </c>
      <c r="C18" s="40">
        <v>-316.348</v>
      </c>
      <c r="D18" s="16">
        <f t="shared" si="5"/>
        <v>516.2017000000001</v>
      </c>
      <c r="E18" s="14">
        <f t="shared" si="0"/>
        <v>-329.048</v>
      </c>
      <c r="F18" s="16">
        <f t="shared" si="1"/>
        <v>503.5017000000001</v>
      </c>
      <c r="G18" s="14">
        <f t="shared" si="2"/>
        <v>-303.648</v>
      </c>
      <c r="H18" s="21">
        <f t="shared" si="3"/>
        <v>528.9017000000001</v>
      </c>
      <c r="J18" s="48">
        <f t="shared" si="6"/>
      </c>
      <c r="K18" s="46">
        <f ca="1" t="shared" si="4"/>
        <v>-0.21300000000002228</v>
      </c>
      <c r="L18" s="1"/>
      <c r="M18" s="1"/>
    </row>
    <row r="19" spans="1:13" ht="12.75">
      <c r="A19" s="20" t="s">
        <v>9</v>
      </c>
      <c r="B19" s="13">
        <v>2.54</v>
      </c>
      <c r="C19" s="40">
        <v>-283.699</v>
      </c>
      <c r="D19" s="16">
        <f t="shared" si="5"/>
        <v>548.8507</v>
      </c>
      <c r="E19" s="14">
        <f t="shared" si="0"/>
        <v>-286.23900000000003</v>
      </c>
      <c r="F19" s="16">
        <f t="shared" si="1"/>
        <v>546.3107</v>
      </c>
      <c r="G19" s="14">
        <f t="shared" si="2"/>
        <v>-281.159</v>
      </c>
      <c r="H19" s="21">
        <f t="shared" si="3"/>
        <v>551.3906999999999</v>
      </c>
      <c r="J19" s="48">
        <f t="shared" si="6"/>
      </c>
      <c r="K19" s="46">
        <f ca="1" t="shared" si="4"/>
        <v>-20</v>
      </c>
      <c r="L19" s="1"/>
      <c r="M19" s="1"/>
    </row>
    <row r="20" spans="1:13" ht="12.75">
      <c r="A20" s="20" t="s">
        <v>11</v>
      </c>
      <c r="B20" s="13">
        <v>151.917</v>
      </c>
      <c r="C20" s="40">
        <v>-121.6197</v>
      </c>
      <c r="D20" s="16">
        <f t="shared" si="5"/>
        <v>710.9300000000001</v>
      </c>
      <c r="E20" s="14">
        <f t="shared" si="0"/>
        <v>-273.5367</v>
      </c>
      <c r="F20" s="16">
        <f t="shared" si="1"/>
        <v>559.013</v>
      </c>
      <c r="G20" s="14">
        <f t="shared" si="2"/>
        <v>30.297300000000007</v>
      </c>
      <c r="H20" s="21">
        <f t="shared" si="3"/>
        <v>862.8470000000001</v>
      </c>
      <c r="J20" s="48">
        <f t="shared" si="6"/>
      </c>
      <c r="K20" s="46">
        <f ca="1" t="shared" si="4"/>
        <v>-0.0006999999999948159</v>
      </c>
      <c r="L20" s="1"/>
      <c r="M20" s="1"/>
    </row>
    <row r="21" spans="1:13" ht="12.75">
      <c r="A21" s="20" t="s">
        <v>12</v>
      </c>
      <c r="B21" s="13">
        <v>12.7</v>
      </c>
      <c r="C21" s="40">
        <v>43.0085</v>
      </c>
      <c r="D21" s="16">
        <f t="shared" si="5"/>
        <v>875.5582</v>
      </c>
      <c r="E21" s="14">
        <f t="shared" si="0"/>
        <v>30.3085</v>
      </c>
      <c r="F21" s="16">
        <f t="shared" si="1"/>
        <v>862.8582</v>
      </c>
      <c r="G21" s="14">
        <f t="shared" si="2"/>
        <v>55.7085</v>
      </c>
      <c r="H21" s="21">
        <f t="shared" si="3"/>
        <v>888.2582000000001</v>
      </c>
      <c r="J21" s="48">
        <f t="shared" si="6"/>
      </c>
      <c r="K21" s="46">
        <f ca="1" t="shared" si="4"/>
        <v>0.008499999999997954</v>
      </c>
      <c r="L21" s="1"/>
      <c r="M21" s="1"/>
    </row>
    <row r="22" spans="1:13" ht="12.75">
      <c r="A22" s="20" t="s">
        <v>13</v>
      </c>
      <c r="B22" s="13">
        <v>12.7</v>
      </c>
      <c r="C22" s="40">
        <v>134.0736</v>
      </c>
      <c r="D22" s="16">
        <f t="shared" si="5"/>
        <v>966.6233</v>
      </c>
      <c r="E22" s="14">
        <f t="shared" si="0"/>
        <v>121.3736</v>
      </c>
      <c r="F22" s="16">
        <f t="shared" si="1"/>
        <v>953.9232999999999</v>
      </c>
      <c r="G22" s="14">
        <f t="shared" si="2"/>
        <v>146.7736</v>
      </c>
      <c r="H22" s="21">
        <f t="shared" si="3"/>
        <v>979.3233</v>
      </c>
      <c r="J22" s="48">
        <f t="shared" si="6"/>
      </c>
      <c r="K22" s="46">
        <f ca="1" t="shared" si="4"/>
        <v>0.0005999999999914962</v>
      </c>
      <c r="L22" s="1"/>
      <c r="M22" s="1"/>
    </row>
    <row r="23" spans="1:13" ht="12.75">
      <c r="A23" s="20" t="s">
        <v>5</v>
      </c>
      <c r="B23" s="13">
        <v>532.065</v>
      </c>
      <c r="C23" s="40">
        <v>746.2496</v>
      </c>
      <c r="D23" s="16">
        <f t="shared" si="5"/>
        <v>1578.7993000000001</v>
      </c>
      <c r="E23" s="14">
        <f t="shared" si="0"/>
        <v>214.18459999999993</v>
      </c>
      <c r="F23" s="16">
        <f t="shared" si="1"/>
        <v>1046.7343</v>
      </c>
      <c r="G23" s="14">
        <f t="shared" si="2"/>
        <v>1278.3146000000002</v>
      </c>
      <c r="H23" s="21">
        <f t="shared" si="3"/>
        <v>2110.8643</v>
      </c>
      <c r="J23" s="48">
        <f t="shared" si="6"/>
      </c>
      <c r="K23" s="46">
        <f ca="1" t="shared" si="4"/>
        <v>0.0005999999999630745</v>
      </c>
      <c r="L23" s="1"/>
      <c r="M23" s="1"/>
    </row>
    <row r="24" spans="1:13" ht="12.75">
      <c r="A24" s="20" t="s">
        <v>14</v>
      </c>
      <c r="B24" s="13">
        <v>12.7</v>
      </c>
      <c r="C24" s="40">
        <v>1311.5809</v>
      </c>
      <c r="D24" s="16">
        <f t="shared" si="5"/>
        <v>2144.1306</v>
      </c>
      <c r="E24" s="14">
        <f t="shared" si="0"/>
        <v>1298.8808999999999</v>
      </c>
      <c r="F24" s="16">
        <f t="shared" si="1"/>
        <v>2131.4306</v>
      </c>
      <c r="G24" s="14">
        <f t="shared" si="2"/>
        <v>1324.2809</v>
      </c>
      <c r="H24" s="21">
        <f t="shared" si="3"/>
        <v>2156.8306</v>
      </c>
      <c r="J24" s="48" t="str">
        <f t="shared" si="6"/>
        <v>X</v>
      </c>
      <c r="K24" s="46">
        <f ca="1" t="shared" si="4"/>
        <v>-9.999999997489795E-05</v>
      </c>
      <c r="L24" s="1"/>
      <c r="M24" s="1"/>
    </row>
    <row r="25" spans="1:13" ht="12.75">
      <c r="A25" s="20" t="s">
        <v>29</v>
      </c>
      <c r="B25" s="13">
        <v>58</v>
      </c>
      <c r="C25" s="40">
        <v>1351.594</v>
      </c>
      <c r="D25" s="16">
        <f t="shared" si="5"/>
        <v>2184.1437</v>
      </c>
      <c r="E25" s="14">
        <f t="shared" si="0"/>
        <v>1293.594</v>
      </c>
      <c r="F25" s="16">
        <f t="shared" si="1"/>
        <v>2126.1437</v>
      </c>
      <c r="G25" s="14">
        <f t="shared" si="2"/>
        <v>1409.594</v>
      </c>
      <c r="H25" s="21">
        <f t="shared" si="3"/>
        <v>2242.1437</v>
      </c>
      <c r="I25" s="1"/>
      <c r="J25" s="48">
        <f t="shared" si="6"/>
      </c>
      <c r="K25" s="46">
        <f ca="1" t="shared" si="4"/>
        <v>-66.40599999999995</v>
      </c>
      <c r="L25" s="1"/>
      <c r="M25" s="1"/>
    </row>
    <row r="26" spans="1:13" ht="13.5" thickBot="1">
      <c r="A26" s="22" t="s">
        <v>6</v>
      </c>
      <c r="B26" s="23">
        <v>100</v>
      </c>
      <c r="C26" s="41">
        <v>1510.6269</v>
      </c>
      <c r="D26" s="25">
        <f t="shared" si="5"/>
        <v>2343.1766</v>
      </c>
      <c r="E26" s="24">
        <f t="shared" si="0"/>
        <v>1410.6269</v>
      </c>
      <c r="F26" s="25">
        <f t="shared" si="1"/>
        <v>2243.1766</v>
      </c>
      <c r="G26" s="24">
        <f t="shared" si="2"/>
        <v>1610.6269</v>
      </c>
      <c r="H26" s="26">
        <f t="shared" si="3"/>
        <v>2443.1766</v>
      </c>
      <c r="J26" s="49"/>
      <c r="K26" s="47">
        <f ca="1" t="shared" si="4"/>
        <v>-65.37310000000002</v>
      </c>
      <c r="L26" s="1"/>
      <c r="M26" s="1"/>
    </row>
    <row r="29" spans="1:3" ht="12.75">
      <c r="A29" t="s">
        <v>22</v>
      </c>
      <c r="C29">
        <v>51.419</v>
      </c>
    </row>
    <row r="30" spans="1:3" ht="12.75">
      <c r="A30" t="s">
        <v>23</v>
      </c>
      <c r="C30" s="1">
        <f>109.245*2.54</f>
        <v>277.4823</v>
      </c>
    </row>
    <row r="31" spans="1:3" ht="12.75">
      <c r="A31" t="s">
        <v>24</v>
      </c>
      <c r="C31" s="1">
        <f>F16+C29-H12</f>
        <v>277.3389000000001</v>
      </c>
    </row>
    <row r="33" ht="12.75">
      <c r="A33" s="37" t="s">
        <v>51</v>
      </c>
    </row>
    <row r="34" ht="12.75">
      <c r="A34" s="37" t="s">
        <v>52</v>
      </c>
    </row>
    <row r="35" ht="12.75">
      <c r="A35" t="s">
        <v>47</v>
      </c>
    </row>
    <row r="36" ht="12.75">
      <c r="A36" s="37" t="s">
        <v>48</v>
      </c>
    </row>
    <row r="37" ht="12.75">
      <c r="A37" t="s">
        <v>54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3" sqref="A3"/>
    </sheetView>
  </sheetViews>
  <sheetFormatPr defaultColWidth="11.00390625" defaultRowHeight="12"/>
  <cols>
    <col min="1" max="16384" width="10.875" style="0" customWidth="1"/>
  </cols>
  <sheetData>
    <row r="1" ht="15.75">
      <c r="A1" s="31" t="s">
        <v>27</v>
      </c>
    </row>
    <row r="4" ht="12.75">
      <c r="A4" s="32" t="s">
        <v>35</v>
      </c>
    </row>
    <row r="5" ht="13.5" thickBot="1"/>
    <row r="6" spans="1:11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  <c r="J6" s="10" t="s">
        <v>53</v>
      </c>
      <c r="K6" s="9" t="s">
        <v>30</v>
      </c>
    </row>
    <row r="7" spans="1:11" ht="12.75">
      <c r="A7" s="8"/>
      <c r="B7" s="27" t="s">
        <v>26</v>
      </c>
      <c r="C7" s="74" t="s">
        <v>19</v>
      </c>
      <c r="D7" s="75"/>
      <c r="E7" s="75" t="s">
        <v>20</v>
      </c>
      <c r="F7" s="75"/>
      <c r="G7" s="75" t="s">
        <v>21</v>
      </c>
      <c r="H7" s="76"/>
      <c r="J7" s="27"/>
      <c r="K7" s="36" t="s">
        <v>36</v>
      </c>
    </row>
    <row r="8" spans="1:11" ht="12.75">
      <c r="A8" s="8"/>
      <c r="B8" s="8"/>
      <c r="C8" s="5"/>
      <c r="D8" s="5"/>
      <c r="E8" s="5"/>
      <c r="F8" s="5"/>
      <c r="G8" s="5"/>
      <c r="H8" s="6"/>
      <c r="J8" s="8"/>
      <c r="K8" s="27" t="s">
        <v>31</v>
      </c>
    </row>
    <row r="9" spans="1:11" ht="13.5" thickBot="1">
      <c r="A9" s="8"/>
      <c r="B9" s="8"/>
      <c r="C9" s="4" t="s">
        <v>16</v>
      </c>
      <c r="D9" s="4"/>
      <c r="E9" s="4"/>
      <c r="F9" s="4"/>
      <c r="G9" s="4"/>
      <c r="H9" s="7"/>
      <c r="J9" s="8"/>
      <c r="K9" s="27" t="s">
        <v>26</v>
      </c>
    </row>
    <row r="10" spans="1:11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  <c r="J10" s="44"/>
      <c r="K10" s="27"/>
    </row>
    <row r="11" spans="1:11" ht="12.75">
      <c r="A11" s="12"/>
      <c r="B11" s="17"/>
      <c r="C11" s="18"/>
      <c r="D11" s="11"/>
      <c r="E11" s="18"/>
      <c r="F11" s="11"/>
      <c r="G11" s="18"/>
      <c r="H11" s="19"/>
      <c r="J11" s="12"/>
      <c r="K11" s="45"/>
    </row>
    <row r="12" spans="1:13" ht="12.75">
      <c r="A12" s="20" t="s">
        <v>2</v>
      </c>
      <c r="B12" s="13">
        <v>1</v>
      </c>
      <c r="C12" s="14">
        <v>-832.549</v>
      </c>
      <c r="D12" s="15">
        <v>0</v>
      </c>
      <c r="E12" s="14">
        <f aca="true" t="shared" si="0" ref="E12:E26">C12-$B12</f>
        <v>-833.549</v>
      </c>
      <c r="F12" s="16">
        <f aca="true" t="shared" si="1" ref="F12:F26">D12-$B12</f>
        <v>-1</v>
      </c>
      <c r="G12" s="14">
        <f aca="true" t="shared" si="2" ref="G12:G26">C12+$B12</f>
        <v>-831.549</v>
      </c>
      <c r="H12" s="21">
        <f aca="true" t="shared" si="3" ref="H12:H26">D12+$B12</f>
        <v>1</v>
      </c>
      <c r="J12" s="48"/>
      <c r="K12" s="46">
        <f aca="true" ca="1" t="shared" si="4" ref="K12:K26">C12-INDIRECT("'"&amp;TEXT(K$7,"000000")&amp;"'!C"&amp;TEXT(ROW(K$12)+MATCH($A12,INDIRECT("'"&amp;TEXT(K$7,"000000")&amp;"'!$A$12:$A$26"),0)-1,"0"))</f>
        <v>0</v>
      </c>
      <c r="L12" s="1"/>
      <c r="M12" s="1"/>
    </row>
    <row r="13" spans="1:13" ht="12.75">
      <c r="A13" s="20" t="s">
        <v>1</v>
      </c>
      <c r="B13" s="13">
        <v>160.002</v>
      </c>
      <c r="C13" s="14">
        <v>-739.998</v>
      </c>
      <c r="D13" s="16">
        <f aca="true" t="shared" si="5" ref="D13:D26">C13-$C$12</f>
        <v>92.55099999999993</v>
      </c>
      <c r="E13" s="14">
        <f t="shared" si="0"/>
        <v>-900</v>
      </c>
      <c r="F13" s="16">
        <f t="shared" si="1"/>
        <v>-67.45100000000008</v>
      </c>
      <c r="G13" s="14">
        <f t="shared" si="2"/>
        <v>-579.9960000000001</v>
      </c>
      <c r="H13" s="21">
        <f t="shared" si="3"/>
        <v>252.55299999999994</v>
      </c>
      <c r="J13" s="48" t="str">
        <f>IF(H13&gt;F15,"X","")</f>
        <v>X</v>
      </c>
      <c r="K13" s="46">
        <f ca="1" t="shared" si="4"/>
        <v>0</v>
      </c>
      <c r="L13" s="1"/>
      <c r="M13" s="1"/>
    </row>
    <row r="14" spans="1:13" ht="12.75">
      <c r="A14" s="20" t="s">
        <v>7</v>
      </c>
      <c r="B14" s="13">
        <v>127</v>
      </c>
      <c r="C14" s="14">
        <v>-739.998</v>
      </c>
      <c r="D14" s="16">
        <f t="shared" si="5"/>
        <v>92.55099999999993</v>
      </c>
      <c r="E14" s="14">
        <f t="shared" si="0"/>
        <v>-866.998</v>
      </c>
      <c r="F14" s="16">
        <f t="shared" si="1"/>
        <v>-34.44900000000007</v>
      </c>
      <c r="G14" s="14">
        <f t="shared" si="2"/>
        <v>-612.998</v>
      </c>
      <c r="H14" s="21">
        <f t="shared" si="3"/>
        <v>219.55099999999993</v>
      </c>
      <c r="J14" s="48" t="str">
        <f>IF(H14&gt;F15,"X","")</f>
        <v>X</v>
      </c>
      <c r="K14" s="46">
        <f ca="1" t="shared" si="4"/>
        <v>0</v>
      </c>
      <c r="L14" s="1"/>
      <c r="M14" s="1"/>
    </row>
    <row r="15" spans="1:13" ht="12.75">
      <c r="A15" s="20" t="s">
        <v>3</v>
      </c>
      <c r="B15" s="13">
        <v>12.7</v>
      </c>
      <c r="C15" s="14">
        <v>-610.709</v>
      </c>
      <c r="D15" s="16">
        <f t="shared" si="5"/>
        <v>221.84000000000003</v>
      </c>
      <c r="E15" s="14">
        <f t="shared" si="0"/>
        <v>-623.409</v>
      </c>
      <c r="F15" s="16">
        <f t="shared" si="1"/>
        <v>209.14000000000004</v>
      </c>
      <c r="G15" s="14">
        <f t="shared" si="2"/>
        <v>-598.0089999999999</v>
      </c>
      <c r="H15" s="21">
        <f t="shared" si="3"/>
        <v>234.54000000000002</v>
      </c>
      <c r="J15" s="48" t="str">
        <f aca="true" t="shared" si="6" ref="J15:J25">IF(H15&gt;F16,"X","")</f>
        <v>X</v>
      </c>
      <c r="K15" s="46">
        <f ca="1" t="shared" si="4"/>
        <v>0</v>
      </c>
      <c r="L15" s="1"/>
      <c r="M15" s="1"/>
    </row>
    <row r="16" spans="1:13" ht="12.75">
      <c r="A16" s="20" t="s">
        <v>4</v>
      </c>
      <c r="B16" s="13">
        <v>64.77</v>
      </c>
      <c r="C16" s="14">
        <v>-540.859</v>
      </c>
      <c r="D16" s="16">
        <f t="shared" si="5"/>
        <v>291.68999999999994</v>
      </c>
      <c r="E16" s="14">
        <f t="shared" si="0"/>
        <v>-605.629</v>
      </c>
      <c r="F16" s="16">
        <f t="shared" si="1"/>
        <v>226.91999999999996</v>
      </c>
      <c r="G16" s="14">
        <f t="shared" si="2"/>
        <v>-476.08900000000006</v>
      </c>
      <c r="H16" s="21">
        <f t="shared" si="3"/>
        <v>356.4599999999999</v>
      </c>
      <c r="J16" s="48" t="str">
        <f t="shared" si="6"/>
        <v>X</v>
      </c>
      <c r="K16" s="46">
        <f ca="1" t="shared" si="4"/>
        <v>0</v>
      </c>
      <c r="L16" s="1"/>
      <c r="M16" s="1"/>
    </row>
    <row r="17" spans="1:13" ht="12.75">
      <c r="A17" s="20" t="s">
        <v>8</v>
      </c>
      <c r="B17" s="13">
        <v>12.7</v>
      </c>
      <c r="C17" s="14">
        <v>-471.009</v>
      </c>
      <c r="D17" s="16">
        <f t="shared" si="5"/>
        <v>361.53999999999996</v>
      </c>
      <c r="E17" s="14">
        <f t="shared" si="0"/>
        <v>-483.709</v>
      </c>
      <c r="F17" s="16">
        <f t="shared" si="1"/>
        <v>348.84</v>
      </c>
      <c r="G17" s="14">
        <f t="shared" si="2"/>
        <v>-458.309</v>
      </c>
      <c r="H17" s="21">
        <f t="shared" si="3"/>
        <v>374.23999999999995</v>
      </c>
      <c r="J17" s="48">
        <f t="shared" si="6"/>
      </c>
      <c r="K17" s="46">
        <f ca="1" t="shared" si="4"/>
        <v>0</v>
      </c>
      <c r="L17" s="1"/>
      <c r="M17" s="1"/>
    </row>
    <row r="18" spans="1:13" ht="12.75">
      <c r="A18" s="20" t="s">
        <v>10</v>
      </c>
      <c r="B18" s="13">
        <v>12.7</v>
      </c>
      <c r="C18" s="14">
        <v>-316.135</v>
      </c>
      <c r="D18" s="16">
        <f t="shared" si="5"/>
        <v>516.414</v>
      </c>
      <c r="E18" s="14">
        <f t="shared" si="0"/>
        <v>-328.835</v>
      </c>
      <c r="F18" s="16">
        <f t="shared" si="1"/>
        <v>503.714</v>
      </c>
      <c r="G18" s="14">
        <f t="shared" si="2"/>
        <v>-303.435</v>
      </c>
      <c r="H18" s="21">
        <f t="shared" si="3"/>
        <v>529.114</v>
      </c>
      <c r="J18" s="48">
        <f t="shared" si="6"/>
      </c>
      <c r="K18" s="46">
        <f ca="1" t="shared" si="4"/>
        <v>0</v>
      </c>
      <c r="L18" s="1"/>
      <c r="M18" s="1"/>
    </row>
    <row r="19" spans="1:13" ht="12.75">
      <c r="A19" s="20" t="s">
        <v>9</v>
      </c>
      <c r="B19" s="13">
        <v>2.54</v>
      </c>
      <c r="C19" s="39">
        <v>-263.699</v>
      </c>
      <c r="D19" s="16">
        <f t="shared" si="5"/>
        <v>568.8499999999999</v>
      </c>
      <c r="E19" s="14">
        <f t="shared" si="0"/>
        <v>-266.23900000000003</v>
      </c>
      <c r="F19" s="16">
        <f t="shared" si="1"/>
        <v>566.31</v>
      </c>
      <c r="G19" s="14">
        <f t="shared" si="2"/>
        <v>-261.159</v>
      </c>
      <c r="H19" s="21">
        <f t="shared" si="3"/>
        <v>571.3899999999999</v>
      </c>
      <c r="J19" s="48" t="str">
        <f t="shared" si="6"/>
        <v>X</v>
      </c>
      <c r="K19" s="46">
        <f ca="1" t="shared" si="4"/>
        <v>0</v>
      </c>
      <c r="L19" s="1"/>
      <c r="M19" s="1"/>
    </row>
    <row r="20" spans="1:13" ht="12.75">
      <c r="A20" s="20" t="s">
        <v>11</v>
      </c>
      <c r="B20" s="13">
        <v>151.917</v>
      </c>
      <c r="C20" s="14">
        <v>-121.619</v>
      </c>
      <c r="D20" s="16">
        <f t="shared" si="5"/>
        <v>710.93</v>
      </c>
      <c r="E20" s="14">
        <f t="shared" si="0"/>
        <v>-273.536</v>
      </c>
      <c r="F20" s="16">
        <f t="shared" si="1"/>
        <v>559.0129999999999</v>
      </c>
      <c r="G20" s="14">
        <f t="shared" si="2"/>
        <v>30.298000000000002</v>
      </c>
      <c r="H20" s="21">
        <f t="shared" si="3"/>
        <v>862.847</v>
      </c>
      <c r="J20" s="48">
        <f t="shared" si="6"/>
      </c>
      <c r="K20" s="46">
        <f ca="1" t="shared" si="4"/>
        <v>0</v>
      </c>
      <c r="L20" s="1"/>
      <c r="M20" s="1"/>
    </row>
    <row r="21" spans="1:13" ht="12.75">
      <c r="A21" s="20" t="s">
        <v>12</v>
      </c>
      <c r="B21" s="13">
        <v>12.7</v>
      </c>
      <c r="C21" s="14">
        <v>43</v>
      </c>
      <c r="D21" s="16">
        <f t="shared" si="5"/>
        <v>875.549</v>
      </c>
      <c r="E21" s="14">
        <f t="shared" si="0"/>
        <v>30.3</v>
      </c>
      <c r="F21" s="16">
        <f t="shared" si="1"/>
        <v>862.8489999999999</v>
      </c>
      <c r="G21" s="14">
        <f t="shared" si="2"/>
        <v>55.7</v>
      </c>
      <c r="H21" s="21">
        <f t="shared" si="3"/>
        <v>888.249</v>
      </c>
      <c r="J21" s="48">
        <f t="shared" si="6"/>
      </c>
      <c r="K21" s="46">
        <f ca="1" t="shared" si="4"/>
        <v>0</v>
      </c>
      <c r="L21" s="1"/>
      <c r="M21" s="1"/>
    </row>
    <row r="22" spans="1:13" ht="12.75">
      <c r="A22" s="20" t="s">
        <v>13</v>
      </c>
      <c r="B22" s="13">
        <v>12.7</v>
      </c>
      <c r="C22" s="14">
        <v>134.073</v>
      </c>
      <c r="D22" s="16">
        <f t="shared" si="5"/>
        <v>966.622</v>
      </c>
      <c r="E22" s="14">
        <f t="shared" si="0"/>
        <v>121.373</v>
      </c>
      <c r="F22" s="16">
        <f t="shared" si="1"/>
        <v>953.9219999999999</v>
      </c>
      <c r="G22" s="14">
        <f t="shared" si="2"/>
        <v>146.773</v>
      </c>
      <c r="H22" s="21">
        <f t="shared" si="3"/>
        <v>979.322</v>
      </c>
      <c r="J22" s="48">
        <f t="shared" si="6"/>
      </c>
      <c r="K22" s="46">
        <f ca="1" t="shared" si="4"/>
        <v>0</v>
      </c>
      <c r="L22" s="1"/>
      <c r="M22" s="1"/>
    </row>
    <row r="23" spans="1:13" ht="12.75">
      <c r="A23" s="20" t="s">
        <v>5</v>
      </c>
      <c r="B23" s="13">
        <v>532.065</v>
      </c>
      <c r="C23" s="14">
        <v>746.249</v>
      </c>
      <c r="D23" s="16">
        <f t="shared" si="5"/>
        <v>1578.798</v>
      </c>
      <c r="E23" s="14">
        <f t="shared" si="0"/>
        <v>214.18399999999997</v>
      </c>
      <c r="F23" s="16">
        <f t="shared" si="1"/>
        <v>1046.733</v>
      </c>
      <c r="G23" s="14">
        <f t="shared" si="2"/>
        <v>1278.314</v>
      </c>
      <c r="H23" s="21">
        <f t="shared" si="3"/>
        <v>2110.8630000000003</v>
      </c>
      <c r="J23" s="48">
        <f t="shared" si="6"/>
      </c>
      <c r="K23" s="46">
        <f ca="1" t="shared" si="4"/>
        <v>0</v>
      </c>
      <c r="L23" s="1"/>
      <c r="M23" s="1"/>
    </row>
    <row r="24" spans="1:13" ht="12.75">
      <c r="A24" s="20" t="s">
        <v>14</v>
      </c>
      <c r="B24" s="13">
        <v>12.7</v>
      </c>
      <c r="C24" s="14">
        <v>1311.581</v>
      </c>
      <c r="D24" s="16">
        <f t="shared" si="5"/>
        <v>2144.13</v>
      </c>
      <c r="E24" s="14">
        <f t="shared" si="0"/>
        <v>1298.8809999999999</v>
      </c>
      <c r="F24" s="16">
        <f t="shared" si="1"/>
        <v>2131.4300000000003</v>
      </c>
      <c r="G24" s="14">
        <f t="shared" si="2"/>
        <v>1324.281</v>
      </c>
      <c r="H24" s="21">
        <f t="shared" si="3"/>
        <v>2156.83</v>
      </c>
      <c r="J24" s="48">
        <f t="shared" si="6"/>
      </c>
      <c r="K24" s="46">
        <f ca="1" t="shared" si="4"/>
        <v>0</v>
      </c>
      <c r="L24" s="1"/>
      <c r="M24" s="1"/>
    </row>
    <row r="25" spans="1:13" ht="12.75">
      <c r="A25" s="20" t="s">
        <v>29</v>
      </c>
      <c r="B25" s="13">
        <v>58</v>
      </c>
      <c r="C25" s="14">
        <v>1418</v>
      </c>
      <c r="D25" s="16">
        <f t="shared" si="5"/>
        <v>2250.549</v>
      </c>
      <c r="E25" s="14">
        <f t="shared" si="0"/>
        <v>1360</v>
      </c>
      <c r="F25" s="16">
        <f t="shared" si="1"/>
        <v>2192.549</v>
      </c>
      <c r="G25" s="14">
        <f t="shared" si="2"/>
        <v>1476</v>
      </c>
      <c r="H25" s="21">
        <f t="shared" si="3"/>
        <v>2308.549</v>
      </c>
      <c r="I25" s="1"/>
      <c r="J25" s="48">
        <f t="shared" si="6"/>
      </c>
      <c r="K25" s="46">
        <f ca="1" t="shared" si="4"/>
        <v>66.40599999999995</v>
      </c>
      <c r="L25" s="1"/>
      <c r="M25" s="1"/>
    </row>
    <row r="26" spans="1:13" ht="13.5" thickBot="1">
      <c r="A26" s="22" t="s">
        <v>6</v>
      </c>
      <c r="B26" s="23">
        <v>100</v>
      </c>
      <c r="C26" s="24">
        <v>1576</v>
      </c>
      <c r="D26" s="25">
        <f t="shared" si="5"/>
        <v>2408.549</v>
      </c>
      <c r="E26" s="24">
        <f t="shared" si="0"/>
        <v>1476</v>
      </c>
      <c r="F26" s="25">
        <f t="shared" si="1"/>
        <v>2308.549</v>
      </c>
      <c r="G26" s="24">
        <f t="shared" si="2"/>
        <v>1676</v>
      </c>
      <c r="H26" s="26">
        <f t="shared" si="3"/>
        <v>2508.549</v>
      </c>
      <c r="J26" s="49"/>
      <c r="K26" s="47">
        <f ca="1" t="shared" si="4"/>
        <v>65.37400000000002</v>
      </c>
      <c r="L26" s="1"/>
      <c r="M26" s="1"/>
    </row>
    <row r="29" spans="1:3" ht="12.75">
      <c r="A29" t="s">
        <v>22</v>
      </c>
      <c r="C29">
        <v>51.419</v>
      </c>
    </row>
    <row r="30" spans="1:3" ht="12.75">
      <c r="A30" t="s">
        <v>23</v>
      </c>
      <c r="C30" s="1">
        <f>109.245*2.54</f>
        <v>277.4823</v>
      </c>
    </row>
    <row r="31" spans="1:3" ht="12.75">
      <c r="A31" t="s">
        <v>24</v>
      </c>
      <c r="C31" s="1">
        <f>F16+C29-H12</f>
        <v>277.33899999999994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3" sqref="A3"/>
    </sheetView>
  </sheetViews>
  <sheetFormatPr defaultColWidth="11.00390625" defaultRowHeight="12"/>
  <cols>
    <col min="1" max="2" width="10.875" style="0" customWidth="1"/>
    <col min="9" max="10" width="10.875" style="0" customWidth="1"/>
  </cols>
  <sheetData>
    <row r="1" ht="15.75">
      <c r="A1" s="31" t="s">
        <v>27</v>
      </c>
    </row>
    <row r="3" ht="12.75">
      <c r="A3" t="s">
        <v>33</v>
      </c>
    </row>
    <row r="4" ht="12.75">
      <c r="A4" s="32" t="s">
        <v>34</v>
      </c>
    </row>
    <row r="5" ht="13.5" thickBot="1">
      <c r="A5" s="32" t="s">
        <v>42</v>
      </c>
    </row>
    <row r="6" spans="1:11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  <c r="J6" s="10" t="s">
        <v>53</v>
      </c>
      <c r="K6" s="9" t="s">
        <v>30</v>
      </c>
    </row>
    <row r="7" spans="1:11" ht="12.75">
      <c r="A7" s="8"/>
      <c r="B7" s="27" t="s">
        <v>26</v>
      </c>
      <c r="C7" s="74" t="s">
        <v>19</v>
      </c>
      <c r="D7" s="75"/>
      <c r="E7" s="75" t="s">
        <v>20</v>
      </c>
      <c r="F7" s="75"/>
      <c r="G7" s="75" t="s">
        <v>21</v>
      </c>
      <c r="H7" s="76"/>
      <c r="J7" s="27"/>
      <c r="K7" s="36">
        <v>20213</v>
      </c>
    </row>
    <row r="8" spans="1:11" ht="12.75">
      <c r="A8" s="8"/>
      <c r="B8" s="8"/>
      <c r="C8" s="5"/>
      <c r="D8" s="5"/>
      <c r="E8" s="5"/>
      <c r="F8" s="5"/>
      <c r="G8" s="5"/>
      <c r="H8" s="6"/>
      <c r="J8" s="8"/>
      <c r="K8" s="27" t="s">
        <v>31</v>
      </c>
    </row>
    <row r="9" spans="1:11" ht="13.5" thickBot="1">
      <c r="A9" s="8"/>
      <c r="B9" s="8"/>
      <c r="C9" s="4" t="s">
        <v>16</v>
      </c>
      <c r="D9" s="4"/>
      <c r="E9" s="4"/>
      <c r="F9" s="4"/>
      <c r="G9" s="4"/>
      <c r="H9" s="7"/>
      <c r="J9" s="8"/>
      <c r="K9" s="27" t="s">
        <v>26</v>
      </c>
    </row>
    <row r="10" spans="1:11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  <c r="J10" s="44"/>
      <c r="K10" s="27"/>
    </row>
    <row r="11" spans="1:11" ht="12.75">
      <c r="A11" s="12"/>
      <c r="B11" s="17"/>
      <c r="C11" s="18"/>
      <c r="D11" s="11"/>
      <c r="E11" s="18"/>
      <c r="F11" s="11"/>
      <c r="G11" s="18"/>
      <c r="H11" s="19"/>
      <c r="J11" s="12"/>
      <c r="K11" s="45"/>
    </row>
    <row r="12" spans="1:13" ht="12.75">
      <c r="A12" s="20" t="s">
        <v>2</v>
      </c>
      <c r="B12" s="13">
        <v>1</v>
      </c>
      <c r="C12" s="14">
        <v>-832.549</v>
      </c>
      <c r="D12" s="15">
        <v>0</v>
      </c>
      <c r="E12" s="14">
        <f aca="true" t="shared" si="0" ref="E12:E26">C12-$B12</f>
        <v>-833.549</v>
      </c>
      <c r="F12" s="16">
        <f aca="true" t="shared" si="1" ref="F12:F26">D12-$B12</f>
        <v>-1</v>
      </c>
      <c r="G12" s="14">
        <f aca="true" t="shared" si="2" ref="G12:G26">C12+$B12</f>
        <v>-831.549</v>
      </c>
      <c r="H12" s="21">
        <f aca="true" t="shared" si="3" ref="H12:H26">D12+$B12</f>
        <v>1</v>
      </c>
      <c r="J12" s="48"/>
      <c r="K12" s="46">
        <f aca="true" ca="1" t="shared" si="4" ref="K12:K26">C12-INDIRECT("'"&amp;TEXT(K$7,"000000")&amp;"'!C"&amp;TEXT(ROW(K$12)+MATCH($A12,INDIRECT("'"&amp;TEXT(K$7,"000000")&amp;"'!$A$12:$A$26"),0)-1,"0"))</f>
        <v>0.9850000000000136</v>
      </c>
      <c r="M12" s="1"/>
    </row>
    <row r="13" spans="1:13" ht="12.75">
      <c r="A13" s="20" t="s">
        <v>1</v>
      </c>
      <c r="B13" s="13">
        <v>160.002</v>
      </c>
      <c r="C13" s="14">
        <v>-739.998</v>
      </c>
      <c r="D13" s="16">
        <f aca="true" t="shared" si="5" ref="D13:D26">C13-$C$12</f>
        <v>92.55099999999993</v>
      </c>
      <c r="E13" s="14">
        <f t="shared" si="0"/>
        <v>-900</v>
      </c>
      <c r="F13" s="16">
        <f t="shared" si="1"/>
        <v>-67.45100000000008</v>
      </c>
      <c r="G13" s="14">
        <f t="shared" si="2"/>
        <v>-579.9960000000001</v>
      </c>
      <c r="H13" s="21">
        <f t="shared" si="3"/>
        <v>252.55299999999994</v>
      </c>
      <c r="J13" s="48" t="str">
        <f>IF(H13&gt;F15,"X","")</f>
        <v>X</v>
      </c>
      <c r="K13" s="46">
        <f ca="1" t="shared" si="4"/>
        <v>0</v>
      </c>
      <c r="M13" s="1"/>
    </row>
    <row r="14" spans="1:13" ht="12.75">
      <c r="A14" s="20" t="s">
        <v>7</v>
      </c>
      <c r="B14" s="13">
        <v>127</v>
      </c>
      <c r="C14" s="14">
        <v>-739.998</v>
      </c>
      <c r="D14" s="16">
        <f t="shared" si="5"/>
        <v>92.55099999999993</v>
      </c>
      <c r="E14" s="14">
        <f t="shared" si="0"/>
        <v>-866.998</v>
      </c>
      <c r="F14" s="16">
        <f t="shared" si="1"/>
        <v>-34.44900000000007</v>
      </c>
      <c r="G14" s="14">
        <f t="shared" si="2"/>
        <v>-612.998</v>
      </c>
      <c r="H14" s="21">
        <f t="shared" si="3"/>
        <v>219.55099999999993</v>
      </c>
      <c r="J14" s="48" t="str">
        <f>IF(H14&gt;F15,"X","")</f>
        <v>X</v>
      </c>
      <c r="K14" s="46">
        <f ca="1" t="shared" si="4"/>
        <v>0</v>
      </c>
      <c r="M14" s="1"/>
    </row>
    <row r="15" spans="1:13" ht="12.75">
      <c r="A15" s="20" t="s">
        <v>3</v>
      </c>
      <c r="B15" s="13">
        <v>12.7</v>
      </c>
      <c r="C15" s="14">
        <v>-610.709</v>
      </c>
      <c r="D15" s="16">
        <f t="shared" si="5"/>
        <v>221.84000000000003</v>
      </c>
      <c r="E15" s="14">
        <f t="shared" si="0"/>
        <v>-623.409</v>
      </c>
      <c r="F15" s="16">
        <f t="shared" si="1"/>
        <v>209.14000000000004</v>
      </c>
      <c r="G15" s="14">
        <f t="shared" si="2"/>
        <v>-598.0089999999999</v>
      </c>
      <c r="H15" s="21">
        <f t="shared" si="3"/>
        <v>234.54000000000002</v>
      </c>
      <c r="J15" s="48" t="str">
        <f aca="true" t="shared" si="6" ref="J15:J25">IF(H15&gt;F16,"X","")</f>
        <v>X</v>
      </c>
      <c r="K15" s="46">
        <f ca="1" t="shared" si="4"/>
        <v>0</v>
      </c>
      <c r="M15" s="1"/>
    </row>
    <row r="16" spans="1:13" ht="12.75">
      <c r="A16" s="20" t="s">
        <v>4</v>
      </c>
      <c r="B16" s="13">
        <v>64.77</v>
      </c>
      <c r="C16" s="14">
        <v>-540.859</v>
      </c>
      <c r="D16" s="16">
        <f t="shared" si="5"/>
        <v>291.68999999999994</v>
      </c>
      <c r="E16" s="14">
        <f t="shared" si="0"/>
        <v>-605.629</v>
      </c>
      <c r="F16" s="16">
        <f t="shared" si="1"/>
        <v>226.91999999999996</v>
      </c>
      <c r="G16" s="14">
        <f t="shared" si="2"/>
        <v>-476.08900000000006</v>
      </c>
      <c r="H16" s="21">
        <f t="shared" si="3"/>
        <v>356.4599999999999</v>
      </c>
      <c r="J16" s="48" t="str">
        <f t="shared" si="6"/>
        <v>X</v>
      </c>
      <c r="K16" s="46">
        <f ca="1" t="shared" si="4"/>
        <v>0</v>
      </c>
      <c r="M16" s="1"/>
    </row>
    <row r="17" spans="1:13" ht="12.75">
      <c r="A17" s="20" t="s">
        <v>8</v>
      </c>
      <c r="B17" s="13">
        <v>12.7</v>
      </c>
      <c r="C17" s="14">
        <v>-471.009</v>
      </c>
      <c r="D17" s="16">
        <f t="shared" si="5"/>
        <v>361.53999999999996</v>
      </c>
      <c r="E17" s="14">
        <f t="shared" si="0"/>
        <v>-483.709</v>
      </c>
      <c r="F17" s="16">
        <f t="shared" si="1"/>
        <v>348.84</v>
      </c>
      <c r="G17" s="14">
        <f t="shared" si="2"/>
        <v>-458.309</v>
      </c>
      <c r="H17" s="21">
        <f t="shared" si="3"/>
        <v>374.23999999999995</v>
      </c>
      <c r="J17" s="48">
        <f t="shared" si="6"/>
      </c>
      <c r="K17" s="46">
        <f ca="1" t="shared" si="4"/>
        <v>0.08899999999999864</v>
      </c>
      <c r="M17" s="1"/>
    </row>
    <row r="18" spans="1:13" ht="12.75">
      <c r="A18" s="20" t="s">
        <v>10</v>
      </c>
      <c r="B18" s="13">
        <v>12.7</v>
      </c>
      <c r="C18" s="14">
        <v>-316.135</v>
      </c>
      <c r="D18" s="16">
        <f t="shared" si="5"/>
        <v>516.414</v>
      </c>
      <c r="E18" s="14">
        <f t="shared" si="0"/>
        <v>-328.835</v>
      </c>
      <c r="F18" s="16">
        <f t="shared" si="1"/>
        <v>503.714</v>
      </c>
      <c r="G18" s="14">
        <f t="shared" si="2"/>
        <v>-303.435</v>
      </c>
      <c r="H18" s="21">
        <f t="shared" si="3"/>
        <v>529.114</v>
      </c>
      <c r="J18" s="48">
        <f t="shared" si="6"/>
      </c>
      <c r="K18" s="46">
        <f ca="1" t="shared" si="4"/>
        <v>-29.89699999999999</v>
      </c>
      <c r="M18" s="1"/>
    </row>
    <row r="19" spans="1:13" ht="12.75">
      <c r="A19" s="20" t="s">
        <v>9</v>
      </c>
      <c r="B19" s="13">
        <v>2.54</v>
      </c>
      <c r="C19" s="39">
        <v>-263.699</v>
      </c>
      <c r="D19" s="16">
        <f t="shared" si="5"/>
        <v>568.8499999999999</v>
      </c>
      <c r="E19" s="14">
        <f t="shared" si="0"/>
        <v>-266.23900000000003</v>
      </c>
      <c r="F19" s="16">
        <f t="shared" si="1"/>
        <v>566.31</v>
      </c>
      <c r="G19" s="14">
        <f t="shared" si="2"/>
        <v>-261.159</v>
      </c>
      <c r="H19" s="21">
        <f t="shared" si="3"/>
        <v>571.3899999999999</v>
      </c>
      <c r="J19" s="48" t="str">
        <f t="shared" si="6"/>
        <v>X</v>
      </c>
      <c r="K19" s="46">
        <f ca="1" t="shared" si="4"/>
        <v>43.27699999999999</v>
      </c>
      <c r="M19" s="1"/>
    </row>
    <row r="20" spans="1:13" ht="12.75">
      <c r="A20" s="20" t="s">
        <v>11</v>
      </c>
      <c r="B20" s="13">
        <v>151.917</v>
      </c>
      <c r="C20" s="14">
        <v>-121.619</v>
      </c>
      <c r="D20" s="16">
        <f t="shared" si="5"/>
        <v>710.93</v>
      </c>
      <c r="E20" s="14">
        <f t="shared" si="0"/>
        <v>-273.536</v>
      </c>
      <c r="F20" s="16">
        <f t="shared" si="1"/>
        <v>559.0129999999999</v>
      </c>
      <c r="G20" s="14">
        <f t="shared" si="2"/>
        <v>30.298000000000002</v>
      </c>
      <c r="H20" s="21">
        <f t="shared" si="3"/>
        <v>862.847</v>
      </c>
      <c r="J20" s="48">
        <f t="shared" si="6"/>
      </c>
      <c r="K20" s="46">
        <f ca="1" t="shared" si="4"/>
        <v>0</v>
      </c>
      <c r="M20" s="1"/>
    </row>
    <row r="21" spans="1:13" ht="12.75">
      <c r="A21" s="20" t="s">
        <v>12</v>
      </c>
      <c r="B21" s="13">
        <v>12.7</v>
      </c>
      <c r="C21" s="14">
        <v>43</v>
      </c>
      <c r="D21" s="16">
        <f t="shared" si="5"/>
        <v>875.549</v>
      </c>
      <c r="E21" s="14">
        <f t="shared" si="0"/>
        <v>30.3</v>
      </c>
      <c r="F21" s="16">
        <f t="shared" si="1"/>
        <v>862.8489999999999</v>
      </c>
      <c r="G21" s="14">
        <f t="shared" si="2"/>
        <v>55.7</v>
      </c>
      <c r="H21" s="21">
        <f t="shared" si="3"/>
        <v>888.249</v>
      </c>
      <c r="J21" s="48">
        <f t="shared" si="6"/>
      </c>
      <c r="K21" s="46">
        <f ca="1" t="shared" si="4"/>
        <v>-0.008000000000002672</v>
      </c>
      <c r="M21" s="1"/>
    </row>
    <row r="22" spans="1:13" ht="12.75">
      <c r="A22" s="20" t="s">
        <v>13</v>
      </c>
      <c r="B22" s="13">
        <v>12.7</v>
      </c>
      <c r="C22" s="14">
        <v>134.073</v>
      </c>
      <c r="D22" s="16">
        <f t="shared" si="5"/>
        <v>966.622</v>
      </c>
      <c r="E22" s="14">
        <f t="shared" si="0"/>
        <v>121.373</v>
      </c>
      <c r="F22" s="16">
        <f t="shared" si="1"/>
        <v>953.9219999999999</v>
      </c>
      <c r="G22" s="14">
        <f t="shared" si="2"/>
        <v>146.773</v>
      </c>
      <c r="H22" s="21">
        <f t="shared" si="3"/>
        <v>979.322</v>
      </c>
      <c r="J22" s="48">
        <f t="shared" si="6"/>
      </c>
      <c r="K22" s="46">
        <f ca="1" t="shared" si="4"/>
        <v>0</v>
      </c>
      <c r="M22" s="1"/>
    </row>
    <row r="23" spans="1:13" ht="12.75">
      <c r="A23" s="20" t="s">
        <v>5</v>
      </c>
      <c r="B23" s="13">
        <v>532.065</v>
      </c>
      <c r="C23" s="14">
        <v>746.249</v>
      </c>
      <c r="D23" s="16">
        <f t="shared" si="5"/>
        <v>1578.798</v>
      </c>
      <c r="E23" s="14">
        <f t="shared" si="0"/>
        <v>214.18399999999997</v>
      </c>
      <c r="F23" s="16">
        <f t="shared" si="1"/>
        <v>1046.733</v>
      </c>
      <c r="G23" s="14">
        <f t="shared" si="2"/>
        <v>1278.314</v>
      </c>
      <c r="H23" s="21">
        <f t="shared" si="3"/>
        <v>2110.8630000000003</v>
      </c>
      <c r="J23" s="48">
        <f t="shared" si="6"/>
      </c>
      <c r="K23" s="46">
        <f ca="1" t="shared" si="4"/>
        <v>0</v>
      </c>
      <c r="M23" s="1"/>
    </row>
    <row r="24" spans="1:13" ht="12.75">
      <c r="A24" s="20" t="s">
        <v>14</v>
      </c>
      <c r="B24" s="13">
        <v>12.7</v>
      </c>
      <c r="C24" s="14">
        <v>1311.581</v>
      </c>
      <c r="D24" s="16">
        <f t="shared" si="5"/>
        <v>2144.13</v>
      </c>
      <c r="E24" s="14">
        <f t="shared" si="0"/>
        <v>1298.8809999999999</v>
      </c>
      <c r="F24" s="16">
        <f t="shared" si="1"/>
        <v>2131.4300000000003</v>
      </c>
      <c r="G24" s="14">
        <f t="shared" si="2"/>
        <v>1324.281</v>
      </c>
      <c r="H24" s="21">
        <f t="shared" si="3"/>
        <v>2156.83</v>
      </c>
      <c r="J24" s="48" t="str">
        <f t="shared" si="6"/>
        <v>X</v>
      </c>
      <c r="K24" s="46">
        <f ca="1" t="shared" si="4"/>
        <v>-0.013000000000147338</v>
      </c>
      <c r="M24" s="1"/>
    </row>
    <row r="25" spans="1:13" ht="12.75">
      <c r="A25" s="20" t="s">
        <v>29</v>
      </c>
      <c r="B25" s="13">
        <v>58</v>
      </c>
      <c r="C25" s="14">
        <v>1351.594</v>
      </c>
      <c r="D25" s="16">
        <f t="shared" si="5"/>
        <v>2184.143</v>
      </c>
      <c r="E25" s="14">
        <f t="shared" si="0"/>
        <v>1293.594</v>
      </c>
      <c r="F25" s="16">
        <f t="shared" si="1"/>
        <v>2126.143</v>
      </c>
      <c r="G25" s="14">
        <f t="shared" si="2"/>
        <v>1409.594</v>
      </c>
      <c r="H25" s="21">
        <f t="shared" si="3"/>
        <v>2242.143</v>
      </c>
      <c r="I25" s="1"/>
      <c r="J25" s="48">
        <f t="shared" si="6"/>
      </c>
      <c r="K25" s="46">
        <f ca="1" t="shared" si="4"/>
        <v>0</v>
      </c>
      <c r="M25" s="1"/>
    </row>
    <row r="26" spans="1:13" ht="13.5" thickBot="1">
      <c r="A26" s="22" t="s">
        <v>6</v>
      </c>
      <c r="B26" s="23">
        <v>100</v>
      </c>
      <c r="C26" s="24">
        <v>1510.626</v>
      </c>
      <c r="D26" s="25">
        <f t="shared" si="5"/>
        <v>2343.175</v>
      </c>
      <c r="E26" s="24">
        <f t="shared" si="0"/>
        <v>1410.626</v>
      </c>
      <c r="F26" s="25">
        <f t="shared" si="1"/>
        <v>2243.175</v>
      </c>
      <c r="G26" s="24">
        <f t="shared" si="2"/>
        <v>1610.626</v>
      </c>
      <c r="H26" s="26">
        <f t="shared" si="3"/>
        <v>2443.175</v>
      </c>
      <c r="J26" s="49"/>
      <c r="K26" s="47">
        <f ca="1" t="shared" si="4"/>
        <v>50.799999999999955</v>
      </c>
      <c r="M26" s="1"/>
    </row>
    <row r="29" spans="1:3" ht="12.75">
      <c r="A29" t="s">
        <v>22</v>
      </c>
      <c r="C29">
        <v>51.419</v>
      </c>
    </row>
    <row r="30" spans="1:3" ht="12.75">
      <c r="A30" t="s">
        <v>23</v>
      </c>
      <c r="C30" s="1">
        <f>109.245*2.54</f>
        <v>277.4823</v>
      </c>
    </row>
    <row r="31" spans="1:3" ht="12.75">
      <c r="A31" t="s">
        <v>24</v>
      </c>
      <c r="C31" s="1">
        <f>F16+C29-H12</f>
        <v>277.33899999999994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3" sqref="A3"/>
    </sheetView>
  </sheetViews>
  <sheetFormatPr defaultColWidth="11.00390625" defaultRowHeight="12"/>
  <cols>
    <col min="1" max="2" width="10.875" style="0" customWidth="1"/>
    <col min="9" max="10" width="10.875" style="0" customWidth="1"/>
    <col min="12" max="12" width="10.875" style="0" customWidth="1"/>
  </cols>
  <sheetData>
    <row r="1" ht="15.75">
      <c r="A1" s="31" t="s">
        <v>27</v>
      </c>
    </row>
    <row r="3" ht="12.75">
      <c r="A3" t="s">
        <v>33</v>
      </c>
    </row>
    <row r="4" ht="12.75">
      <c r="A4" t="s">
        <v>50</v>
      </c>
    </row>
    <row r="5" ht="13.5" thickBot="1"/>
    <row r="6" spans="1:11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  <c r="J6" s="10" t="s">
        <v>53</v>
      </c>
      <c r="K6" s="9" t="s">
        <v>30</v>
      </c>
    </row>
    <row r="7" spans="1:11" ht="12.75">
      <c r="A7" s="8"/>
      <c r="B7" s="27" t="s">
        <v>26</v>
      </c>
      <c r="C7" s="74" t="s">
        <v>19</v>
      </c>
      <c r="D7" s="75"/>
      <c r="E7" s="75" t="s">
        <v>20</v>
      </c>
      <c r="F7" s="75"/>
      <c r="G7" s="75" t="s">
        <v>21</v>
      </c>
      <c r="H7" s="76"/>
      <c r="J7" s="27"/>
      <c r="K7" s="36">
        <v>20213</v>
      </c>
    </row>
    <row r="8" spans="1:11" ht="12.75">
      <c r="A8" s="8"/>
      <c r="B8" s="8"/>
      <c r="C8" s="5"/>
      <c r="D8" s="5"/>
      <c r="E8" s="5"/>
      <c r="F8" s="5"/>
      <c r="G8" s="5"/>
      <c r="H8" s="6"/>
      <c r="J8" s="8"/>
      <c r="K8" s="27" t="s">
        <v>31</v>
      </c>
    </row>
    <row r="9" spans="1:11" ht="13.5" thickBot="1">
      <c r="A9" s="8"/>
      <c r="B9" s="8"/>
      <c r="C9" s="4" t="s">
        <v>16</v>
      </c>
      <c r="D9" s="4"/>
      <c r="E9" s="4"/>
      <c r="F9" s="4"/>
      <c r="G9" s="4"/>
      <c r="H9" s="7"/>
      <c r="J9" s="8"/>
      <c r="K9" s="27" t="s">
        <v>26</v>
      </c>
    </row>
    <row r="10" spans="1:11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  <c r="J10" s="44"/>
      <c r="K10" s="27"/>
    </row>
    <row r="11" spans="1:11" ht="12.75">
      <c r="A11" s="12"/>
      <c r="B11" s="17"/>
      <c r="C11" s="18"/>
      <c r="D11" s="11"/>
      <c r="E11" s="18"/>
      <c r="F11" s="11"/>
      <c r="G11" s="18"/>
      <c r="H11" s="19"/>
      <c r="J11" s="12"/>
      <c r="K11" s="45"/>
    </row>
    <row r="12" spans="1:12" ht="12.75">
      <c r="A12" s="20" t="s">
        <v>2</v>
      </c>
      <c r="B12" s="13">
        <v>1</v>
      </c>
      <c r="C12" s="14">
        <v>-832.549</v>
      </c>
      <c r="D12" s="15">
        <v>0</v>
      </c>
      <c r="E12" s="14">
        <f aca="true" t="shared" si="0" ref="E12:E26">C12-$B12/2</f>
        <v>-833.049</v>
      </c>
      <c r="F12" s="16">
        <f aca="true" t="shared" si="1" ref="F12:F26">D12-$B12/2</f>
        <v>-0.5</v>
      </c>
      <c r="G12" s="14">
        <f aca="true" t="shared" si="2" ref="G12:G26">C12+$B12/2</f>
        <v>-832.049</v>
      </c>
      <c r="H12" s="21">
        <f aca="true" t="shared" si="3" ref="H12:H26">D12+$B12/2</f>
        <v>0.5</v>
      </c>
      <c r="J12" s="48"/>
      <c r="K12" s="46">
        <f aca="true" ca="1" t="shared" si="4" ref="K12:K26">C12-INDIRECT("'"&amp;TEXT(K$7,"000000")&amp;"'!C"&amp;TEXT(ROW(K$12)+MATCH($A12,INDIRECT("'"&amp;TEXT(K$7,"000000")&amp;"'!$A$12:$A$26"),0)-1,"0"))</f>
        <v>0.9850000000000136</v>
      </c>
      <c r="L12" s="1"/>
    </row>
    <row r="13" spans="1:12" ht="12.75">
      <c r="A13" s="20" t="s">
        <v>1</v>
      </c>
      <c r="B13" s="13">
        <v>160.002</v>
      </c>
      <c r="C13" s="14">
        <v>-739.998</v>
      </c>
      <c r="D13" s="16">
        <f aca="true" t="shared" si="5" ref="D13:D26">C13-$C$12</f>
        <v>92.55099999999993</v>
      </c>
      <c r="E13" s="14">
        <f t="shared" si="0"/>
        <v>-819.999</v>
      </c>
      <c r="F13" s="16">
        <f t="shared" si="1"/>
        <v>12.549999999999926</v>
      </c>
      <c r="G13" s="14">
        <f t="shared" si="2"/>
        <v>-659.9970000000001</v>
      </c>
      <c r="H13" s="21">
        <f t="shared" si="3"/>
        <v>172.55199999999994</v>
      </c>
      <c r="J13" s="48">
        <f>IF(H13&gt;F15,"X","")</f>
      </c>
      <c r="K13" s="46">
        <f ca="1" t="shared" si="4"/>
        <v>0</v>
      </c>
      <c r="L13" s="1"/>
    </row>
    <row r="14" spans="1:12" ht="12.75">
      <c r="A14" s="20" t="s">
        <v>7</v>
      </c>
      <c r="B14" s="13">
        <v>127</v>
      </c>
      <c r="C14" s="14">
        <v>-739.998</v>
      </c>
      <c r="D14" s="16">
        <f t="shared" si="5"/>
        <v>92.55099999999993</v>
      </c>
      <c r="E14" s="14">
        <f t="shared" si="0"/>
        <v>-803.498</v>
      </c>
      <c r="F14" s="16">
        <f t="shared" si="1"/>
        <v>29.05099999999993</v>
      </c>
      <c r="G14" s="14">
        <f t="shared" si="2"/>
        <v>-676.498</v>
      </c>
      <c r="H14" s="21">
        <f t="shared" si="3"/>
        <v>156.05099999999993</v>
      </c>
      <c r="J14" s="48">
        <f>IF(H14&gt;F15,"X","")</f>
      </c>
      <c r="K14" s="46">
        <f ca="1" t="shared" si="4"/>
        <v>0</v>
      </c>
      <c r="L14" s="1"/>
    </row>
    <row r="15" spans="1:12" ht="12.75">
      <c r="A15" s="20" t="s">
        <v>3</v>
      </c>
      <c r="B15" s="13">
        <v>12.7</v>
      </c>
      <c r="C15" s="14">
        <v>-610.709</v>
      </c>
      <c r="D15" s="16">
        <f t="shared" si="5"/>
        <v>221.84000000000003</v>
      </c>
      <c r="E15" s="14">
        <f t="shared" si="0"/>
        <v>-617.059</v>
      </c>
      <c r="F15" s="16">
        <f t="shared" si="1"/>
        <v>215.49000000000004</v>
      </c>
      <c r="G15" s="14">
        <f t="shared" si="2"/>
        <v>-604.3589999999999</v>
      </c>
      <c r="H15" s="21">
        <f t="shared" si="3"/>
        <v>228.19000000000003</v>
      </c>
      <c r="J15" s="48">
        <f aca="true" t="shared" si="6" ref="J15:J25">IF(H15&gt;F16,"X","")</f>
      </c>
      <c r="K15" s="46">
        <f ca="1" t="shared" si="4"/>
        <v>0</v>
      </c>
      <c r="L15" s="1"/>
    </row>
    <row r="16" spans="1:12" ht="12.75">
      <c r="A16" s="20" t="s">
        <v>4</v>
      </c>
      <c r="B16" s="13">
        <v>64.77</v>
      </c>
      <c r="C16" s="14">
        <v>-540.859</v>
      </c>
      <c r="D16" s="16">
        <f t="shared" si="5"/>
        <v>291.68999999999994</v>
      </c>
      <c r="E16" s="14">
        <f t="shared" si="0"/>
        <v>-573.244</v>
      </c>
      <c r="F16" s="16">
        <f t="shared" si="1"/>
        <v>259.30499999999995</v>
      </c>
      <c r="G16" s="14">
        <f t="shared" si="2"/>
        <v>-508.47400000000005</v>
      </c>
      <c r="H16" s="21">
        <f t="shared" si="3"/>
        <v>324.07499999999993</v>
      </c>
      <c r="J16" s="48">
        <f t="shared" si="6"/>
      </c>
      <c r="K16" s="46">
        <f ca="1" t="shared" si="4"/>
        <v>0</v>
      </c>
      <c r="L16" s="1"/>
    </row>
    <row r="17" spans="1:12" ht="12.75">
      <c r="A17" s="20" t="s">
        <v>8</v>
      </c>
      <c r="B17" s="13">
        <v>12.7</v>
      </c>
      <c r="C17" s="14">
        <v>-471.009</v>
      </c>
      <c r="D17" s="16">
        <f t="shared" si="5"/>
        <v>361.53999999999996</v>
      </c>
      <c r="E17" s="14">
        <f t="shared" si="0"/>
        <v>-477.35900000000004</v>
      </c>
      <c r="F17" s="16">
        <f t="shared" si="1"/>
        <v>355.18999999999994</v>
      </c>
      <c r="G17" s="14">
        <f t="shared" si="2"/>
        <v>-464.659</v>
      </c>
      <c r="H17" s="21">
        <f t="shared" si="3"/>
        <v>367.89</v>
      </c>
      <c r="J17" s="48">
        <f t="shared" si="6"/>
      </c>
      <c r="K17" s="46">
        <f ca="1" t="shared" si="4"/>
        <v>0.08899999999999864</v>
      </c>
      <c r="L17" s="1"/>
    </row>
    <row r="18" spans="1:12" ht="12.75">
      <c r="A18" s="20" t="s">
        <v>10</v>
      </c>
      <c r="B18" s="13">
        <v>12.7</v>
      </c>
      <c r="C18" s="14">
        <v>-316.135</v>
      </c>
      <c r="D18" s="16">
        <f t="shared" si="5"/>
        <v>516.414</v>
      </c>
      <c r="E18" s="14">
        <f t="shared" si="0"/>
        <v>-322.485</v>
      </c>
      <c r="F18" s="16">
        <f t="shared" si="1"/>
        <v>510.06399999999996</v>
      </c>
      <c r="G18" s="14">
        <f t="shared" si="2"/>
        <v>-309.78499999999997</v>
      </c>
      <c r="H18" s="21">
        <f t="shared" si="3"/>
        <v>522.764</v>
      </c>
      <c r="J18" s="48">
        <f t="shared" si="6"/>
      </c>
      <c r="K18" s="46">
        <f ca="1" t="shared" si="4"/>
        <v>-29.89699999999999</v>
      </c>
      <c r="L18" s="1"/>
    </row>
    <row r="19" spans="1:12" ht="12.75">
      <c r="A19" s="20" t="s">
        <v>9</v>
      </c>
      <c r="B19" s="13">
        <v>2.54</v>
      </c>
      <c r="C19" s="39">
        <v>-263.699</v>
      </c>
      <c r="D19" s="16">
        <f t="shared" si="5"/>
        <v>568.8499999999999</v>
      </c>
      <c r="E19" s="14">
        <f t="shared" si="0"/>
        <v>-264.969</v>
      </c>
      <c r="F19" s="16">
        <f t="shared" si="1"/>
        <v>567.5799999999999</v>
      </c>
      <c r="G19" s="14">
        <f t="shared" si="2"/>
        <v>-262.42900000000003</v>
      </c>
      <c r="H19" s="21">
        <f t="shared" si="3"/>
        <v>570.1199999999999</v>
      </c>
      <c r="J19" s="48">
        <f t="shared" si="6"/>
      </c>
      <c r="K19" s="46">
        <f ca="1" t="shared" si="4"/>
        <v>43.27699999999999</v>
      </c>
      <c r="L19" s="1"/>
    </row>
    <row r="20" spans="1:12" ht="12.75">
      <c r="A20" s="20" t="s">
        <v>11</v>
      </c>
      <c r="B20" s="13">
        <v>151.917</v>
      </c>
      <c r="C20" s="14">
        <v>-121.619</v>
      </c>
      <c r="D20" s="16">
        <f t="shared" si="5"/>
        <v>710.93</v>
      </c>
      <c r="E20" s="14">
        <f t="shared" si="0"/>
        <v>-197.5775</v>
      </c>
      <c r="F20" s="16">
        <f t="shared" si="1"/>
        <v>634.9715</v>
      </c>
      <c r="G20" s="14">
        <f t="shared" si="2"/>
        <v>-45.6605</v>
      </c>
      <c r="H20" s="21">
        <f t="shared" si="3"/>
        <v>786.8884999999999</v>
      </c>
      <c r="J20" s="48">
        <f t="shared" si="6"/>
      </c>
      <c r="K20" s="46">
        <f ca="1" t="shared" si="4"/>
        <v>0</v>
      </c>
      <c r="L20" s="1"/>
    </row>
    <row r="21" spans="1:12" ht="12.75">
      <c r="A21" s="20" t="s">
        <v>12</v>
      </c>
      <c r="B21" s="13">
        <v>12.7</v>
      </c>
      <c r="C21" s="14">
        <v>43</v>
      </c>
      <c r="D21" s="16">
        <f t="shared" si="5"/>
        <v>875.549</v>
      </c>
      <c r="E21" s="14">
        <f t="shared" si="0"/>
        <v>36.65</v>
      </c>
      <c r="F21" s="16">
        <f t="shared" si="1"/>
        <v>869.199</v>
      </c>
      <c r="G21" s="14">
        <f t="shared" si="2"/>
        <v>49.35</v>
      </c>
      <c r="H21" s="21">
        <f t="shared" si="3"/>
        <v>881.899</v>
      </c>
      <c r="J21" s="48">
        <f t="shared" si="6"/>
      </c>
      <c r="K21" s="46">
        <f ca="1" t="shared" si="4"/>
        <v>-0.008000000000002672</v>
      </c>
      <c r="L21" s="1"/>
    </row>
    <row r="22" spans="1:12" ht="12.75">
      <c r="A22" s="20" t="s">
        <v>13</v>
      </c>
      <c r="B22" s="13">
        <v>12.7</v>
      </c>
      <c r="C22" s="14">
        <v>134.073</v>
      </c>
      <c r="D22" s="16">
        <f t="shared" si="5"/>
        <v>966.622</v>
      </c>
      <c r="E22" s="14">
        <f t="shared" si="0"/>
        <v>127.72300000000001</v>
      </c>
      <c r="F22" s="16">
        <f t="shared" si="1"/>
        <v>960.2719999999999</v>
      </c>
      <c r="G22" s="14">
        <f t="shared" si="2"/>
        <v>140.423</v>
      </c>
      <c r="H22" s="21">
        <f t="shared" si="3"/>
        <v>972.972</v>
      </c>
      <c r="J22" s="48">
        <f t="shared" si="6"/>
      </c>
      <c r="K22" s="46">
        <f ca="1" t="shared" si="4"/>
        <v>0</v>
      </c>
      <c r="L22" s="1"/>
    </row>
    <row r="23" spans="1:12" ht="12.75">
      <c r="A23" s="20" t="s">
        <v>5</v>
      </c>
      <c r="B23" s="13">
        <v>532.065</v>
      </c>
      <c r="C23" s="14">
        <v>746.249</v>
      </c>
      <c r="D23" s="16">
        <f t="shared" si="5"/>
        <v>1578.798</v>
      </c>
      <c r="E23" s="14">
        <f t="shared" si="0"/>
        <v>480.2165</v>
      </c>
      <c r="F23" s="16">
        <f t="shared" si="1"/>
        <v>1312.7655</v>
      </c>
      <c r="G23" s="14">
        <f t="shared" si="2"/>
        <v>1012.2815</v>
      </c>
      <c r="H23" s="21">
        <f t="shared" si="3"/>
        <v>1844.8305</v>
      </c>
      <c r="J23" s="48">
        <f t="shared" si="6"/>
      </c>
      <c r="K23" s="46">
        <f ca="1" t="shared" si="4"/>
        <v>0</v>
      </c>
      <c r="L23" s="1"/>
    </row>
    <row r="24" spans="1:12" ht="12.75">
      <c r="A24" s="20" t="s">
        <v>14</v>
      </c>
      <c r="B24" s="13">
        <v>12.7</v>
      </c>
      <c r="C24" s="14">
        <v>1311.581</v>
      </c>
      <c r="D24" s="16">
        <f t="shared" si="5"/>
        <v>2144.13</v>
      </c>
      <c r="E24" s="14">
        <f t="shared" si="0"/>
        <v>1305.231</v>
      </c>
      <c r="F24" s="16">
        <f t="shared" si="1"/>
        <v>2137.78</v>
      </c>
      <c r="G24" s="14">
        <f t="shared" si="2"/>
        <v>1317.9309999999998</v>
      </c>
      <c r="H24" s="21">
        <f t="shared" si="3"/>
        <v>2150.48</v>
      </c>
      <c r="J24" s="48">
        <f t="shared" si="6"/>
      </c>
      <c r="K24" s="46">
        <f ca="1" t="shared" si="4"/>
        <v>-0.013000000000147338</v>
      </c>
      <c r="L24" s="1"/>
    </row>
    <row r="25" spans="1:12" ht="12.75">
      <c r="A25" s="20" t="s">
        <v>29</v>
      </c>
      <c r="B25" s="13">
        <v>58</v>
      </c>
      <c r="C25" s="14">
        <v>1351.594</v>
      </c>
      <c r="D25" s="16">
        <f t="shared" si="5"/>
        <v>2184.143</v>
      </c>
      <c r="E25" s="14">
        <f t="shared" si="0"/>
        <v>1322.594</v>
      </c>
      <c r="F25" s="16">
        <f t="shared" si="1"/>
        <v>2155.143</v>
      </c>
      <c r="G25" s="14">
        <f t="shared" si="2"/>
        <v>1380.594</v>
      </c>
      <c r="H25" s="21">
        <f t="shared" si="3"/>
        <v>2213.143</v>
      </c>
      <c r="I25" s="1"/>
      <c r="J25" s="48">
        <f t="shared" si="6"/>
      </c>
      <c r="K25" s="46">
        <f ca="1" t="shared" si="4"/>
        <v>0</v>
      </c>
      <c r="L25" s="1"/>
    </row>
    <row r="26" spans="1:12" ht="13.5" thickBot="1">
      <c r="A26" s="22" t="s">
        <v>6</v>
      </c>
      <c r="B26" s="23">
        <v>100</v>
      </c>
      <c r="C26" s="24">
        <v>1510.626</v>
      </c>
      <c r="D26" s="25">
        <f t="shared" si="5"/>
        <v>2343.175</v>
      </c>
      <c r="E26" s="24">
        <f t="shared" si="0"/>
        <v>1460.626</v>
      </c>
      <c r="F26" s="25">
        <f t="shared" si="1"/>
        <v>2293.175</v>
      </c>
      <c r="G26" s="24">
        <f t="shared" si="2"/>
        <v>1560.626</v>
      </c>
      <c r="H26" s="26">
        <f t="shared" si="3"/>
        <v>2393.175</v>
      </c>
      <c r="J26" s="49"/>
      <c r="K26" s="47">
        <f ca="1" t="shared" si="4"/>
        <v>50.799999999999955</v>
      </c>
      <c r="L26" s="1"/>
    </row>
    <row r="29" spans="1:3" ht="12.75">
      <c r="A29" t="s">
        <v>22</v>
      </c>
      <c r="C29">
        <v>51.419</v>
      </c>
    </row>
    <row r="30" spans="1:3" ht="12.75">
      <c r="A30" t="s">
        <v>23</v>
      </c>
      <c r="C30">
        <f>109.245*2.54</f>
        <v>277.4823</v>
      </c>
    </row>
    <row r="31" spans="1:3" ht="12.75">
      <c r="A31" t="s">
        <v>24</v>
      </c>
      <c r="C31" s="1">
        <f>F16+C29-H12</f>
        <v>310.22399999999993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3" sqref="A3"/>
    </sheetView>
  </sheetViews>
  <sheetFormatPr defaultColWidth="11.00390625" defaultRowHeight="12"/>
  <cols>
    <col min="1" max="2" width="10.875" style="0" customWidth="1"/>
    <col min="9" max="10" width="10.875" style="0" customWidth="1"/>
  </cols>
  <sheetData>
    <row r="1" ht="15.75">
      <c r="A1" s="31" t="s">
        <v>27</v>
      </c>
    </row>
    <row r="3" ht="12.75">
      <c r="A3" t="s">
        <v>32</v>
      </c>
    </row>
    <row r="4" ht="12.75">
      <c r="A4" t="s">
        <v>49</v>
      </c>
    </row>
    <row r="5" ht="13.5" thickBot="1"/>
    <row r="6" spans="1:11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  <c r="J6" s="10" t="s">
        <v>53</v>
      </c>
      <c r="K6" s="9" t="s">
        <v>30</v>
      </c>
    </row>
    <row r="7" spans="1:11" ht="12.75">
      <c r="A7" s="8"/>
      <c r="B7" s="27" t="s">
        <v>26</v>
      </c>
      <c r="C7" s="74" t="s">
        <v>19</v>
      </c>
      <c r="D7" s="75"/>
      <c r="E7" s="75" t="s">
        <v>20</v>
      </c>
      <c r="F7" s="75"/>
      <c r="G7" s="75" t="s">
        <v>21</v>
      </c>
      <c r="H7" s="76"/>
      <c r="J7" s="27"/>
      <c r="K7" s="36">
        <v>20204</v>
      </c>
    </row>
    <row r="8" spans="1:11" ht="12.75">
      <c r="A8" s="8"/>
      <c r="B8" s="8"/>
      <c r="C8" s="5"/>
      <c r="D8" s="5"/>
      <c r="E8" s="5"/>
      <c r="F8" s="5"/>
      <c r="G8" s="5"/>
      <c r="H8" s="6"/>
      <c r="J8" s="8"/>
      <c r="K8" s="27" t="s">
        <v>31</v>
      </c>
    </row>
    <row r="9" spans="1:11" ht="13.5" thickBot="1">
      <c r="A9" s="8"/>
      <c r="B9" s="8"/>
      <c r="C9" s="4" t="s">
        <v>16</v>
      </c>
      <c r="D9" s="4"/>
      <c r="E9" s="4"/>
      <c r="F9" s="4"/>
      <c r="G9" s="4"/>
      <c r="H9" s="7"/>
      <c r="J9" s="8"/>
      <c r="K9" s="27" t="s">
        <v>26</v>
      </c>
    </row>
    <row r="10" spans="1:11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  <c r="J10" s="44"/>
      <c r="K10" s="27"/>
    </row>
    <row r="11" spans="1:11" ht="12.75">
      <c r="A11" s="12"/>
      <c r="B11" s="17"/>
      <c r="C11" s="18"/>
      <c r="D11" s="11"/>
      <c r="E11" s="18"/>
      <c r="F11" s="11"/>
      <c r="G11" s="18"/>
      <c r="H11" s="19"/>
      <c r="J11" s="12"/>
      <c r="K11" s="45"/>
    </row>
    <row r="12" spans="1:11" ht="12.75">
      <c r="A12" s="20" t="s">
        <v>2</v>
      </c>
      <c r="B12" s="13">
        <v>1</v>
      </c>
      <c r="C12" s="14">
        <v>-833.534</v>
      </c>
      <c r="D12" s="15">
        <v>0</v>
      </c>
      <c r="E12" s="14">
        <f aca="true" t="shared" si="0" ref="E12:E26">C12-$B12/2</f>
        <v>-834.034</v>
      </c>
      <c r="F12" s="16">
        <f aca="true" t="shared" si="1" ref="F12:F26">D12-$B12/2</f>
        <v>-0.5</v>
      </c>
      <c r="G12" s="14">
        <f aca="true" t="shared" si="2" ref="G12:G26">C12+$B12/2</f>
        <v>-833.034</v>
      </c>
      <c r="H12" s="21">
        <f aca="true" t="shared" si="3" ref="H12:H26">D12+$B12/2</f>
        <v>0.5</v>
      </c>
      <c r="J12" s="48"/>
      <c r="K12" s="46">
        <f aca="true" ca="1" t="shared" si="4" ref="K12:K26">C12-INDIRECT("'"&amp;TEXT(K$7,"000000")&amp;"'!C"&amp;TEXT(ROW(K$12)+MATCH($A12,INDIRECT("'"&amp;TEXT(K$7,"000000")&amp;"'!$A$12:$A$26"),0)-1,"0"))</f>
        <v>52.68799999999999</v>
      </c>
    </row>
    <row r="13" spans="1:11" ht="12.75">
      <c r="A13" s="20" t="s">
        <v>1</v>
      </c>
      <c r="B13" s="13">
        <v>160.002</v>
      </c>
      <c r="C13" s="14">
        <v>-739.998</v>
      </c>
      <c r="D13" s="16">
        <f aca="true" t="shared" si="5" ref="D13:D26">C13-$C$12</f>
        <v>93.53599999999994</v>
      </c>
      <c r="E13" s="14">
        <f t="shared" si="0"/>
        <v>-819.999</v>
      </c>
      <c r="F13" s="16">
        <f t="shared" si="1"/>
        <v>13.53499999999994</v>
      </c>
      <c r="G13" s="14">
        <f t="shared" si="2"/>
        <v>-659.9970000000001</v>
      </c>
      <c r="H13" s="21">
        <f t="shared" si="3"/>
        <v>173.53699999999995</v>
      </c>
      <c r="J13" s="48">
        <f>IF(H13&gt;F15,"X","")</f>
      </c>
      <c r="K13" s="46">
        <f ca="1" t="shared" si="4"/>
        <v>0</v>
      </c>
    </row>
    <row r="14" spans="1:11" ht="12.75">
      <c r="A14" s="20" t="s">
        <v>7</v>
      </c>
      <c r="B14" s="13">
        <v>127</v>
      </c>
      <c r="C14" s="14">
        <v>-739.998</v>
      </c>
      <c r="D14" s="16">
        <f t="shared" si="5"/>
        <v>93.53599999999994</v>
      </c>
      <c r="E14" s="14">
        <f t="shared" si="0"/>
        <v>-803.498</v>
      </c>
      <c r="F14" s="16">
        <f t="shared" si="1"/>
        <v>30.035999999999945</v>
      </c>
      <c r="G14" s="14">
        <f t="shared" si="2"/>
        <v>-676.498</v>
      </c>
      <c r="H14" s="21">
        <f t="shared" si="3"/>
        <v>157.03599999999994</v>
      </c>
      <c r="J14" s="48">
        <f>IF(H14&gt;F15,"X","")</f>
      </c>
      <c r="K14" s="46">
        <f ca="1" t="shared" si="4"/>
        <v>0</v>
      </c>
    </row>
    <row r="15" spans="1:11" ht="12.75">
      <c r="A15" s="20" t="s">
        <v>3</v>
      </c>
      <c r="B15" s="13">
        <v>12.7</v>
      </c>
      <c r="C15" s="14">
        <v>-610.709</v>
      </c>
      <c r="D15" s="16">
        <f t="shared" si="5"/>
        <v>222.82500000000005</v>
      </c>
      <c r="E15" s="14">
        <f t="shared" si="0"/>
        <v>-617.059</v>
      </c>
      <c r="F15" s="16">
        <f t="shared" si="1"/>
        <v>216.47500000000005</v>
      </c>
      <c r="G15" s="14">
        <f t="shared" si="2"/>
        <v>-604.3589999999999</v>
      </c>
      <c r="H15" s="21">
        <f t="shared" si="3"/>
        <v>229.17500000000004</v>
      </c>
      <c r="J15" s="48">
        <f aca="true" t="shared" si="6" ref="J15:J25">IF(H15&gt;F16,"X","")</f>
      </c>
      <c r="K15" s="46">
        <f ca="1" t="shared" si="4"/>
        <v>-5.079999999999927</v>
      </c>
    </row>
    <row r="16" spans="1:11" ht="12.75">
      <c r="A16" s="20" t="s">
        <v>4</v>
      </c>
      <c r="B16" s="13">
        <v>64.77</v>
      </c>
      <c r="C16" s="14">
        <v>-540.859</v>
      </c>
      <c r="D16" s="16">
        <f t="shared" si="5"/>
        <v>292.67499999999995</v>
      </c>
      <c r="E16" s="14">
        <f t="shared" si="0"/>
        <v>-573.244</v>
      </c>
      <c r="F16" s="16">
        <f t="shared" si="1"/>
        <v>260.28999999999996</v>
      </c>
      <c r="G16" s="14">
        <f t="shared" si="2"/>
        <v>-508.47400000000005</v>
      </c>
      <c r="H16" s="21">
        <f t="shared" si="3"/>
        <v>325.05999999999995</v>
      </c>
      <c r="J16" s="48">
        <f t="shared" si="6"/>
      </c>
      <c r="K16" s="46">
        <f ca="1" t="shared" si="4"/>
        <v>-5.080000000000041</v>
      </c>
    </row>
    <row r="17" spans="1:11" ht="12.75">
      <c r="A17" s="20" t="s">
        <v>8</v>
      </c>
      <c r="B17" s="13">
        <v>12.7</v>
      </c>
      <c r="C17" s="14">
        <v>-471.098</v>
      </c>
      <c r="D17" s="16">
        <f t="shared" si="5"/>
        <v>362.436</v>
      </c>
      <c r="E17" s="14">
        <f t="shared" si="0"/>
        <v>-477.44800000000004</v>
      </c>
      <c r="F17" s="16">
        <f t="shared" si="1"/>
        <v>356.08599999999996</v>
      </c>
      <c r="G17" s="14">
        <f t="shared" si="2"/>
        <v>-464.748</v>
      </c>
      <c r="H17" s="21">
        <f t="shared" si="3"/>
        <v>368.786</v>
      </c>
      <c r="J17" s="48">
        <f t="shared" si="6"/>
      </c>
      <c r="K17" s="46">
        <f ca="1" t="shared" si="4"/>
        <v>-5.16900000000004</v>
      </c>
    </row>
    <row r="18" spans="1:11" ht="12.75">
      <c r="A18" s="20" t="s">
        <v>9</v>
      </c>
      <c r="B18" s="13">
        <v>2.54</v>
      </c>
      <c r="C18" s="14">
        <v>-306.976</v>
      </c>
      <c r="D18" s="16">
        <f t="shared" si="5"/>
        <v>526.558</v>
      </c>
      <c r="E18" s="14">
        <f t="shared" si="0"/>
        <v>-308.246</v>
      </c>
      <c r="F18" s="16">
        <f t="shared" si="1"/>
        <v>525.288</v>
      </c>
      <c r="G18" s="14">
        <f t="shared" si="2"/>
        <v>-305.706</v>
      </c>
      <c r="H18" s="21">
        <f t="shared" si="3"/>
        <v>527.828</v>
      </c>
      <c r="J18" s="48">
        <f t="shared" si="6"/>
      </c>
      <c r="K18" s="46">
        <f ca="1" t="shared" si="4"/>
        <v>0</v>
      </c>
    </row>
    <row r="19" spans="1:11" ht="12.75">
      <c r="A19" s="20" t="s">
        <v>10</v>
      </c>
      <c r="B19" s="13">
        <v>12.7</v>
      </c>
      <c r="C19" s="14">
        <v>-286.238</v>
      </c>
      <c r="D19" s="16">
        <f t="shared" si="5"/>
        <v>547.296</v>
      </c>
      <c r="E19" s="14">
        <f t="shared" si="0"/>
        <v>-292.588</v>
      </c>
      <c r="F19" s="16">
        <f t="shared" si="1"/>
        <v>540.946</v>
      </c>
      <c r="G19" s="14">
        <f t="shared" si="2"/>
        <v>-279.888</v>
      </c>
      <c r="H19" s="21">
        <f t="shared" si="3"/>
        <v>553.6460000000001</v>
      </c>
      <c r="J19" s="48">
        <f t="shared" si="6"/>
      </c>
      <c r="K19" s="46">
        <f ca="1" t="shared" si="4"/>
        <v>-5.555999999999983</v>
      </c>
    </row>
    <row r="20" spans="1:11" ht="12.75">
      <c r="A20" s="20" t="s">
        <v>11</v>
      </c>
      <c r="B20" s="13">
        <v>151.917</v>
      </c>
      <c r="C20" s="14">
        <v>-121.619</v>
      </c>
      <c r="D20" s="16">
        <f t="shared" si="5"/>
        <v>711.915</v>
      </c>
      <c r="E20" s="14">
        <f t="shared" si="0"/>
        <v>-197.5775</v>
      </c>
      <c r="F20" s="16">
        <f t="shared" si="1"/>
        <v>635.9565</v>
      </c>
      <c r="G20" s="14">
        <f t="shared" si="2"/>
        <v>-45.6605</v>
      </c>
      <c r="H20" s="21">
        <f t="shared" si="3"/>
        <v>787.8734999999999</v>
      </c>
      <c r="J20" s="48">
        <f t="shared" si="6"/>
      </c>
      <c r="K20" s="46">
        <f ca="1" t="shared" si="4"/>
        <v>-0.0040000000000048885</v>
      </c>
    </row>
    <row r="21" spans="1:11" ht="12.75">
      <c r="A21" s="20" t="s">
        <v>12</v>
      </c>
      <c r="B21" s="13">
        <v>12.7</v>
      </c>
      <c r="C21" s="14">
        <v>43.008</v>
      </c>
      <c r="D21" s="16">
        <f t="shared" si="5"/>
        <v>876.542</v>
      </c>
      <c r="E21" s="14">
        <f t="shared" si="0"/>
        <v>36.658</v>
      </c>
      <c r="F21" s="16">
        <f t="shared" si="1"/>
        <v>870.192</v>
      </c>
      <c r="G21" s="14">
        <f t="shared" si="2"/>
        <v>49.358000000000004</v>
      </c>
      <c r="H21" s="21">
        <f t="shared" si="3"/>
        <v>882.892</v>
      </c>
      <c r="J21" s="48">
        <f t="shared" si="6"/>
      </c>
      <c r="K21" s="46">
        <f ca="1" t="shared" si="4"/>
        <v>-5.555999999999997</v>
      </c>
    </row>
    <row r="22" spans="1:11" ht="12.75">
      <c r="A22" s="20" t="s">
        <v>13</v>
      </c>
      <c r="B22" s="13">
        <v>12.7</v>
      </c>
      <c r="C22" s="14">
        <v>134.073</v>
      </c>
      <c r="D22" s="16">
        <f t="shared" si="5"/>
        <v>967.607</v>
      </c>
      <c r="E22" s="14">
        <f t="shared" si="0"/>
        <v>127.72300000000001</v>
      </c>
      <c r="F22" s="16">
        <f t="shared" si="1"/>
        <v>961.257</v>
      </c>
      <c r="G22" s="14">
        <f t="shared" si="2"/>
        <v>140.423</v>
      </c>
      <c r="H22" s="21">
        <f t="shared" si="3"/>
        <v>973.957</v>
      </c>
      <c r="J22" s="48">
        <f t="shared" si="6"/>
      </c>
      <c r="K22" s="46">
        <f ca="1" t="shared" si="4"/>
        <v>0</v>
      </c>
    </row>
    <row r="23" spans="1:11" ht="12.75">
      <c r="A23" s="20" t="s">
        <v>5</v>
      </c>
      <c r="B23" s="13">
        <v>532.065</v>
      </c>
      <c r="C23" s="14">
        <v>746.249</v>
      </c>
      <c r="D23" s="16">
        <f t="shared" si="5"/>
        <v>1579.783</v>
      </c>
      <c r="E23" s="14">
        <f t="shared" si="0"/>
        <v>480.2165</v>
      </c>
      <c r="F23" s="16">
        <f t="shared" si="1"/>
        <v>1313.7504999999999</v>
      </c>
      <c r="G23" s="14">
        <f t="shared" si="2"/>
        <v>1012.2815</v>
      </c>
      <c r="H23" s="21">
        <f t="shared" si="3"/>
        <v>1845.8155</v>
      </c>
      <c r="J23" s="48">
        <f t="shared" si="6"/>
      </c>
      <c r="K23" s="46">
        <f ca="1" t="shared" si="4"/>
        <v>0</v>
      </c>
    </row>
    <row r="24" spans="1:11" ht="12.75">
      <c r="A24" s="20" t="s">
        <v>14</v>
      </c>
      <c r="B24" s="13">
        <v>12.7</v>
      </c>
      <c r="C24" s="14">
        <v>1311.594</v>
      </c>
      <c r="D24" s="16">
        <f t="shared" si="5"/>
        <v>2145.128</v>
      </c>
      <c r="E24" s="14">
        <f t="shared" si="0"/>
        <v>1305.2440000000001</v>
      </c>
      <c r="F24" s="16">
        <f t="shared" si="1"/>
        <v>2138.7780000000002</v>
      </c>
      <c r="G24" s="14">
        <f t="shared" si="2"/>
        <v>1317.944</v>
      </c>
      <c r="H24" s="21">
        <f t="shared" si="3"/>
        <v>2151.478</v>
      </c>
      <c r="J24" s="48">
        <f t="shared" si="6"/>
      </c>
      <c r="K24" s="46">
        <f ca="1" t="shared" si="4"/>
        <v>-21.985999999999876</v>
      </c>
    </row>
    <row r="25" spans="1:11" ht="12.75">
      <c r="A25" s="20" t="s">
        <v>29</v>
      </c>
      <c r="B25" s="13">
        <v>58</v>
      </c>
      <c r="C25" s="14">
        <v>1351.594</v>
      </c>
      <c r="D25" s="16">
        <f t="shared" si="5"/>
        <v>2185.128</v>
      </c>
      <c r="E25" s="14">
        <f>C25-$B25/2</f>
        <v>1322.594</v>
      </c>
      <c r="F25" s="16">
        <f>D25-$B25/2</f>
        <v>2156.128</v>
      </c>
      <c r="G25" s="14">
        <f>C25+$B25/2</f>
        <v>1380.594</v>
      </c>
      <c r="H25" s="21">
        <f>D25+$B25/2</f>
        <v>2214.128</v>
      </c>
      <c r="I25" s="1"/>
      <c r="J25" s="48">
        <f t="shared" si="6"/>
      </c>
      <c r="K25" s="46" t="e">
        <f ca="1" t="shared" si="4"/>
        <v>#N/A</v>
      </c>
    </row>
    <row r="26" spans="1:11" ht="13.5" thickBot="1">
      <c r="A26" s="22" t="s">
        <v>6</v>
      </c>
      <c r="B26" s="23">
        <v>100</v>
      </c>
      <c r="C26" s="38">
        <v>1459.826</v>
      </c>
      <c r="D26" s="25">
        <f t="shared" si="5"/>
        <v>2293.36</v>
      </c>
      <c r="E26" s="24">
        <f t="shared" si="0"/>
        <v>1409.826</v>
      </c>
      <c r="F26" s="25">
        <f t="shared" si="1"/>
        <v>2243.36</v>
      </c>
      <c r="G26" s="24">
        <f t="shared" si="2"/>
        <v>1509.826</v>
      </c>
      <c r="H26" s="26">
        <f t="shared" si="3"/>
        <v>2343.36</v>
      </c>
      <c r="J26" s="49"/>
      <c r="K26" s="47">
        <f ca="1" t="shared" si="4"/>
        <v>0</v>
      </c>
    </row>
    <row r="29" spans="1:3" ht="12.75">
      <c r="A29" t="s">
        <v>22</v>
      </c>
      <c r="C29">
        <v>51.419</v>
      </c>
    </row>
    <row r="30" spans="1:3" ht="12.75">
      <c r="A30" t="s">
        <v>23</v>
      </c>
      <c r="C30">
        <f>109.245*2.54</f>
        <v>277.4823</v>
      </c>
    </row>
    <row r="31" spans="1:3" ht="12.75">
      <c r="A31" t="s">
        <v>24</v>
      </c>
      <c r="C31" s="1">
        <f>F16+C29-H12</f>
        <v>311.20899999999995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3" sqref="A3"/>
    </sheetView>
  </sheetViews>
  <sheetFormatPr defaultColWidth="11.00390625" defaultRowHeight="12"/>
  <cols>
    <col min="1" max="2" width="10.875" style="0" customWidth="1"/>
    <col min="10" max="10" width="10.875" style="0" customWidth="1"/>
  </cols>
  <sheetData>
    <row r="1" ht="15.75">
      <c r="A1" s="31" t="s">
        <v>27</v>
      </c>
    </row>
    <row r="3" ht="12.75">
      <c r="A3" t="s">
        <v>28</v>
      </c>
    </row>
    <row r="5" ht="13.5" thickBot="1"/>
    <row r="6" spans="1:10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  <c r="J6" s="10" t="s">
        <v>53</v>
      </c>
    </row>
    <row r="7" spans="1:10" ht="12.75">
      <c r="A7" s="8"/>
      <c r="B7" s="27" t="s">
        <v>26</v>
      </c>
      <c r="C7" s="74" t="s">
        <v>19</v>
      </c>
      <c r="D7" s="75"/>
      <c r="E7" s="75" t="s">
        <v>20</v>
      </c>
      <c r="F7" s="75"/>
      <c r="G7" s="75" t="s">
        <v>21</v>
      </c>
      <c r="H7" s="76"/>
      <c r="J7" s="27"/>
    </row>
    <row r="8" spans="1:10" ht="12.75">
      <c r="A8" s="8"/>
      <c r="B8" s="8"/>
      <c r="C8" s="5"/>
      <c r="D8" s="5"/>
      <c r="E8" s="5"/>
      <c r="F8" s="5"/>
      <c r="G8" s="5"/>
      <c r="H8" s="6"/>
      <c r="J8" s="8"/>
    </row>
    <row r="9" spans="1:10" ht="13.5" thickBot="1">
      <c r="A9" s="8"/>
      <c r="B9" s="8"/>
      <c r="C9" s="4" t="s">
        <v>16</v>
      </c>
      <c r="D9" s="4"/>
      <c r="E9" s="4"/>
      <c r="F9" s="4"/>
      <c r="G9" s="4"/>
      <c r="H9" s="7"/>
      <c r="J9" s="8"/>
    </row>
    <row r="10" spans="1:10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  <c r="J10" s="44"/>
    </row>
    <row r="11" spans="1:11" ht="12.75">
      <c r="A11" s="12"/>
      <c r="B11" s="17"/>
      <c r="C11" s="18"/>
      <c r="D11" s="11"/>
      <c r="E11" s="18"/>
      <c r="F11" s="11"/>
      <c r="G11" s="18"/>
      <c r="H11" s="19"/>
      <c r="J11" s="12"/>
      <c r="K11" s="45"/>
    </row>
    <row r="12" spans="1:11" ht="12.75">
      <c r="A12" s="20" t="s">
        <v>2</v>
      </c>
      <c r="B12" s="13">
        <v>1</v>
      </c>
      <c r="C12" s="14">
        <v>-886.222</v>
      </c>
      <c r="D12" s="15">
        <v>0</v>
      </c>
      <c r="E12" s="14">
        <f>C12-$B12/2</f>
        <v>-886.722</v>
      </c>
      <c r="F12" s="16">
        <f>D12-$B12/2</f>
        <v>-0.5</v>
      </c>
      <c r="G12" s="14">
        <f>C12+$B12/2</f>
        <v>-885.722</v>
      </c>
      <c r="H12" s="21">
        <f>D12+$B12/2</f>
        <v>0.5</v>
      </c>
      <c r="J12" s="48"/>
      <c r="K12" s="50"/>
    </row>
    <row r="13" spans="1:11" ht="12.75">
      <c r="A13" s="20" t="s">
        <v>1</v>
      </c>
      <c r="B13" s="13">
        <v>160.002</v>
      </c>
      <c r="C13" s="14">
        <v>-739.998</v>
      </c>
      <c r="D13" s="16">
        <f>C13-$C$12</f>
        <v>146.22399999999993</v>
      </c>
      <c r="E13" s="14">
        <f aca="true" t="shared" si="0" ref="E13:F25">C13-$B13/2</f>
        <v>-819.999</v>
      </c>
      <c r="F13" s="16">
        <f t="shared" si="0"/>
        <v>66.22299999999993</v>
      </c>
      <c r="G13" s="14">
        <f aca="true" t="shared" si="1" ref="G13:H25">C13+$B13/2</f>
        <v>-659.9970000000001</v>
      </c>
      <c r="H13" s="21">
        <f t="shared" si="1"/>
        <v>226.22499999999994</v>
      </c>
      <c r="J13" s="48">
        <f>IF(H13&gt;F15,"X","")</f>
      </c>
      <c r="K13" s="50"/>
    </row>
    <row r="14" spans="1:11" ht="12.75">
      <c r="A14" s="20" t="s">
        <v>7</v>
      </c>
      <c r="B14" s="13">
        <v>127</v>
      </c>
      <c r="C14" s="14">
        <v>-739.998</v>
      </c>
      <c r="D14" s="16">
        <f aca="true" t="shared" si="2" ref="D14:D25">C14-$C$12</f>
        <v>146.22399999999993</v>
      </c>
      <c r="E14" s="14">
        <f t="shared" si="0"/>
        <v>-803.498</v>
      </c>
      <c r="F14" s="16">
        <f t="shared" si="0"/>
        <v>82.72399999999993</v>
      </c>
      <c r="G14" s="14">
        <f t="shared" si="1"/>
        <v>-676.498</v>
      </c>
      <c r="H14" s="21">
        <f t="shared" si="1"/>
        <v>209.72399999999993</v>
      </c>
      <c r="J14" s="48">
        <f>IF(H14&gt;F15,"X","")</f>
      </c>
      <c r="K14" s="50"/>
    </row>
    <row r="15" spans="1:11" ht="12.75">
      <c r="A15" s="20" t="s">
        <v>3</v>
      </c>
      <c r="B15" s="13">
        <v>12.7</v>
      </c>
      <c r="C15" s="14">
        <v>-605.629</v>
      </c>
      <c r="D15" s="16">
        <f t="shared" si="2"/>
        <v>280.59299999999996</v>
      </c>
      <c r="E15" s="14">
        <f t="shared" si="0"/>
        <v>-611.979</v>
      </c>
      <c r="F15" s="16">
        <f t="shared" si="0"/>
        <v>274.24299999999994</v>
      </c>
      <c r="G15" s="14">
        <f t="shared" si="1"/>
        <v>-599.279</v>
      </c>
      <c r="H15" s="21">
        <f t="shared" si="1"/>
        <v>286.943</v>
      </c>
      <c r="J15" s="48">
        <f aca="true" t="shared" si="3" ref="J15:J25">IF(H15&gt;F16,"X","")</f>
      </c>
      <c r="K15" s="50"/>
    </row>
    <row r="16" spans="1:11" ht="12.75">
      <c r="A16" s="20" t="s">
        <v>4</v>
      </c>
      <c r="B16" s="13">
        <v>64.77</v>
      </c>
      <c r="C16" s="14">
        <v>-535.779</v>
      </c>
      <c r="D16" s="16">
        <f t="shared" si="2"/>
        <v>350.443</v>
      </c>
      <c r="E16" s="14">
        <f t="shared" si="0"/>
        <v>-568.164</v>
      </c>
      <c r="F16" s="16">
        <f t="shared" si="0"/>
        <v>318.058</v>
      </c>
      <c r="G16" s="14">
        <f t="shared" si="1"/>
        <v>-503.394</v>
      </c>
      <c r="H16" s="21">
        <f t="shared" si="1"/>
        <v>382.828</v>
      </c>
      <c r="J16" s="48">
        <f t="shared" si="3"/>
      </c>
      <c r="K16" s="50"/>
    </row>
    <row r="17" spans="1:11" ht="12.75">
      <c r="A17" s="20" t="s">
        <v>8</v>
      </c>
      <c r="B17" s="13">
        <v>12.7</v>
      </c>
      <c r="C17" s="14">
        <v>-465.929</v>
      </c>
      <c r="D17" s="16">
        <f t="shared" si="2"/>
        <v>420.293</v>
      </c>
      <c r="E17" s="14">
        <f t="shared" si="0"/>
        <v>-472.279</v>
      </c>
      <c r="F17" s="16">
        <f t="shared" si="0"/>
        <v>413.943</v>
      </c>
      <c r="G17" s="14">
        <f t="shared" si="1"/>
        <v>-459.57899999999995</v>
      </c>
      <c r="H17" s="21">
        <f t="shared" si="1"/>
        <v>426.64300000000003</v>
      </c>
      <c r="J17" s="48">
        <f t="shared" si="3"/>
      </c>
      <c r="K17" s="50"/>
    </row>
    <row r="18" spans="1:11" ht="12.75">
      <c r="A18" s="20" t="s">
        <v>9</v>
      </c>
      <c r="B18" s="13">
        <v>2.54</v>
      </c>
      <c r="C18" s="14">
        <v>-306.976</v>
      </c>
      <c r="D18" s="16">
        <f t="shared" si="2"/>
        <v>579.246</v>
      </c>
      <c r="E18" s="14">
        <f t="shared" si="0"/>
        <v>-308.246</v>
      </c>
      <c r="F18" s="16">
        <f t="shared" si="0"/>
        <v>577.976</v>
      </c>
      <c r="G18" s="14">
        <f t="shared" si="1"/>
        <v>-305.706</v>
      </c>
      <c r="H18" s="21">
        <f t="shared" si="1"/>
        <v>580.516</v>
      </c>
      <c r="J18" s="48">
        <f t="shared" si="3"/>
      </c>
      <c r="K18" s="50"/>
    </row>
    <row r="19" spans="1:11" ht="12.75">
      <c r="A19" s="20" t="s">
        <v>10</v>
      </c>
      <c r="B19" s="13">
        <v>12.7</v>
      </c>
      <c r="C19" s="14">
        <v>-280.682</v>
      </c>
      <c r="D19" s="16">
        <f t="shared" si="2"/>
        <v>605.54</v>
      </c>
      <c r="E19" s="14">
        <f t="shared" si="0"/>
        <v>-287.03200000000004</v>
      </c>
      <c r="F19" s="16">
        <f t="shared" si="0"/>
        <v>599.1899999999999</v>
      </c>
      <c r="G19" s="14">
        <f t="shared" si="1"/>
        <v>-274.332</v>
      </c>
      <c r="H19" s="21">
        <f t="shared" si="1"/>
        <v>611.89</v>
      </c>
      <c r="J19" s="48">
        <f t="shared" si="3"/>
      </c>
      <c r="K19" s="50"/>
    </row>
    <row r="20" spans="1:11" ht="12.75">
      <c r="A20" s="20" t="s">
        <v>11</v>
      </c>
      <c r="B20" s="13">
        <v>151.917</v>
      </c>
      <c r="C20" s="14">
        <v>-121.615</v>
      </c>
      <c r="D20" s="16">
        <f t="shared" si="2"/>
        <v>764.607</v>
      </c>
      <c r="E20" s="14">
        <f t="shared" si="0"/>
        <v>-197.5735</v>
      </c>
      <c r="F20" s="16">
        <f t="shared" si="0"/>
        <v>688.6485</v>
      </c>
      <c r="G20" s="14">
        <f t="shared" si="1"/>
        <v>-45.656499999999994</v>
      </c>
      <c r="H20" s="21">
        <f t="shared" si="1"/>
        <v>840.5654999999999</v>
      </c>
      <c r="J20" s="48">
        <f t="shared" si="3"/>
      </c>
      <c r="K20" s="50"/>
    </row>
    <row r="21" spans="1:11" ht="12.75">
      <c r="A21" s="20" t="s">
        <v>12</v>
      </c>
      <c r="B21" s="13">
        <v>12.7</v>
      </c>
      <c r="C21" s="14">
        <v>48.564</v>
      </c>
      <c r="D21" s="16">
        <f t="shared" si="2"/>
        <v>934.786</v>
      </c>
      <c r="E21" s="14">
        <f t="shared" si="0"/>
        <v>42.214</v>
      </c>
      <c r="F21" s="16">
        <f t="shared" si="0"/>
        <v>928.4359999999999</v>
      </c>
      <c r="G21" s="14">
        <f t="shared" si="1"/>
        <v>54.914</v>
      </c>
      <c r="H21" s="21">
        <f t="shared" si="1"/>
        <v>941.136</v>
      </c>
      <c r="J21" s="48">
        <f t="shared" si="3"/>
      </c>
      <c r="K21" s="50"/>
    </row>
    <row r="22" spans="1:11" ht="12.75">
      <c r="A22" s="20" t="s">
        <v>13</v>
      </c>
      <c r="B22" s="13">
        <v>12.7</v>
      </c>
      <c r="C22" s="14">
        <v>134.073</v>
      </c>
      <c r="D22" s="16">
        <f t="shared" si="2"/>
        <v>1020.295</v>
      </c>
      <c r="E22" s="14">
        <f t="shared" si="0"/>
        <v>127.72300000000001</v>
      </c>
      <c r="F22" s="16">
        <f t="shared" si="0"/>
        <v>1013.9449999999999</v>
      </c>
      <c r="G22" s="14">
        <f t="shared" si="1"/>
        <v>140.423</v>
      </c>
      <c r="H22" s="21">
        <f t="shared" si="1"/>
        <v>1026.645</v>
      </c>
      <c r="J22" s="48">
        <f t="shared" si="3"/>
      </c>
      <c r="K22" s="50"/>
    </row>
    <row r="23" spans="1:11" ht="12.75">
      <c r="A23" s="20" t="s">
        <v>5</v>
      </c>
      <c r="B23" s="13">
        <v>532.065</v>
      </c>
      <c r="C23" s="14">
        <v>746.249</v>
      </c>
      <c r="D23" s="16">
        <f t="shared" si="2"/>
        <v>1632.471</v>
      </c>
      <c r="E23" s="14">
        <f t="shared" si="0"/>
        <v>480.2165</v>
      </c>
      <c r="F23" s="16">
        <f t="shared" si="0"/>
        <v>1366.4385</v>
      </c>
      <c r="G23" s="14">
        <f t="shared" si="1"/>
        <v>1012.2815</v>
      </c>
      <c r="H23" s="21">
        <f t="shared" si="1"/>
        <v>1898.5035</v>
      </c>
      <c r="J23" s="48">
        <f t="shared" si="3"/>
      </c>
      <c r="K23" s="50"/>
    </row>
    <row r="24" spans="1:11" ht="12.75">
      <c r="A24" s="20" t="s">
        <v>14</v>
      </c>
      <c r="B24" s="13">
        <v>12.7</v>
      </c>
      <c r="C24" s="14">
        <v>1333.58</v>
      </c>
      <c r="D24" s="16">
        <f t="shared" si="2"/>
        <v>2219.8019999999997</v>
      </c>
      <c r="E24" s="14">
        <f t="shared" si="0"/>
        <v>1327.23</v>
      </c>
      <c r="F24" s="16">
        <f t="shared" si="0"/>
        <v>2213.4519999999998</v>
      </c>
      <c r="G24" s="14">
        <f t="shared" si="1"/>
        <v>1339.9299999999998</v>
      </c>
      <c r="H24" s="21">
        <f t="shared" si="1"/>
        <v>2226.1519999999996</v>
      </c>
      <c r="J24" s="48">
        <f t="shared" si="3"/>
      </c>
      <c r="K24" s="50"/>
    </row>
    <row r="25" spans="1:11" ht="13.5" thickBot="1">
      <c r="A25" s="22" t="s">
        <v>6</v>
      </c>
      <c r="B25" s="23">
        <v>100</v>
      </c>
      <c r="C25" s="24">
        <v>1459.826</v>
      </c>
      <c r="D25" s="25">
        <f t="shared" si="2"/>
        <v>2346.048</v>
      </c>
      <c r="E25" s="24">
        <f t="shared" si="0"/>
        <v>1409.826</v>
      </c>
      <c r="F25" s="25">
        <f t="shared" si="0"/>
        <v>2296.048</v>
      </c>
      <c r="G25" s="24">
        <f t="shared" si="1"/>
        <v>1509.826</v>
      </c>
      <c r="H25" s="26">
        <f t="shared" si="1"/>
        <v>2396.048</v>
      </c>
      <c r="J25" s="48" t="str">
        <f t="shared" si="3"/>
        <v>X</v>
      </c>
      <c r="K25" s="50"/>
    </row>
    <row r="26" spans="1:11" ht="13.5" thickBot="1">
      <c r="A26" s="52"/>
      <c r="B26" s="53"/>
      <c r="C26" s="53"/>
      <c r="D26" s="53"/>
      <c r="E26" s="53"/>
      <c r="F26" s="53"/>
      <c r="G26" s="53"/>
      <c r="H26" s="54"/>
      <c r="J26" s="49"/>
      <c r="K26" s="51"/>
    </row>
    <row r="28" spans="1:3" ht="12.75">
      <c r="A28" t="s">
        <v>22</v>
      </c>
      <c r="C28">
        <v>51.419</v>
      </c>
    </row>
    <row r="29" spans="1:3" ht="12.75">
      <c r="A29" t="s">
        <v>23</v>
      </c>
      <c r="C29">
        <f>109.245*2.54</f>
        <v>277.4823</v>
      </c>
    </row>
    <row r="30" spans="1:3" ht="12.75">
      <c r="A30" t="s">
        <v>24</v>
      </c>
      <c r="C30" s="1">
        <f>F16+C28-H12</f>
        <v>368.977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Livermore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E907 MC7 Layout Coordinates</dc:title>
  <dc:subject/>
  <dc:creator>Peter D. Barnes, Jr.</dc:creator>
  <cp:keywords/>
  <dc:description/>
  <cp:lastModifiedBy>Peter Barnes</cp:lastModifiedBy>
  <dcterms:created xsi:type="dcterms:W3CDTF">2002-02-05T17:43:22Z</dcterms:created>
  <cp:category/>
  <cp:version/>
  <cp:contentType/>
  <cp:contentStatus/>
</cp:coreProperties>
</file>