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975" yWindow="735" windowWidth="13785" windowHeight="11640" activeTab="0"/>
  </bookViews>
  <sheets>
    <sheet name="READ ME" sheetId="1" r:id="rId1"/>
    <sheet name="Example Field" sheetId="2" r:id="rId2"/>
    <sheet name="Field 1" sheetId="3" r:id="rId3"/>
    <sheet name="Field 2" sheetId="4" r:id="rId4"/>
    <sheet name="Field 3" sheetId="5" r:id="rId5"/>
    <sheet name="Sheet2" sheetId="6" r:id="rId6"/>
    <sheet name="Sheet3" sheetId="7" r:id="rId7"/>
  </sheets>
  <definedNames>
    <definedName name="Copy_Numbers">"Copy_Nos"</definedName>
    <definedName name="_xlnm.Print_Area" localSheetId="1">'Example Field'!$A$1:$K$50</definedName>
    <definedName name="_xlnm.Print_Area" localSheetId="2">'Field 1'!$A$1:$K$50</definedName>
    <definedName name="_xlnm.Print_Area" localSheetId="3">'Field 2'!$A$1:$K$50</definedName>
    <definedName name="_xlnm.Print_Area" localSheetId="4">'Field 3'!$A$1:$K$50</definedName>
    <definedName name="_xlnm.Print_Area" localSheetId="0">'READ ME'!$A$1:$C$98</definedName>
  </definedNames>
  <calcPr fullCalcOnLoad="1"/>
</workbook>
</file>

<file path=xl/comments1.xml><?xml version="1.0" encoding="utf-8"?>
<comments xmlns="http://schemas.openxmlformats.org/spreadsheetml/2006/main">
  <authors>
    <author>john.busch</author>
  </authors>
  <commentList>
    <comment ref="B68" authorId="0">
      <text>
        <r>
          <rPr>
            <sz val="8"/>
            <rFont val="Tahoma"/>
            <family val="2"/>
          </rPr>
          <t xml:space="preserve">                                            Climatic ET regions
Region 1:  Arid and semi-arid climates and those with clear weather
                  during months of peak crop ET (East of Cascades)
Region 2:  Mid-continental climates with varible cloudiness and mean
                 ET of 0.2  inches/day  (Cloudy coastal areas)
Region 3:  Mid-continental climates with varible cloudiness and mean
                  ET of 0.4 inches/day 
Region 4:  Mid-continental climates and sub-humid to humid climates
                 with highly variable cloudiness in month of peak 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john.busch</author>
  </authors>
  <commentList>
    <comment ref="F67" authorId="0">
      <text>
        <r>
          <rPr>
            <sz val="8"/>
            <rFont val="Tahoma"/>
            <family val="2"/>
          </rPr>
          <t xml:space="preserve">                                            Climatic ET regions
Region 1:  Arid and semi-arid climates and those with clear weather
                  during months of peak crop ET (East of Cascades)
Region 2:  Mid-continental climates with varible cloudiness and mean
                 ET of 0.2  inches/day  (Cloudy coastal areas)
Region 3:  Mid-continental climates with varible cloudiness and mean
                  ET of 0.4 inches/day 
Region 4:  Mid-continental climates and sub-humid to humid climates
                 with highly variable cloudiness in month of peak 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john.busch</author>
  </authors>
  <commentList>
    <comment ref="F67" authorId="0">
      <text>
        <r>
          <rPr>
            <sz val="8"/>
            <rFont val="Tahoma"/>
            <family val="2"/>
          </rPr>
          <t xml:space="preserve">                                            Climatic ET regions
Region 1:  Arid and semi-arid climates and those with clear weather
                  during months of peak crop ET (East of Cascades)
Region 2:  Mid-continental climates with varible cloudiness and mean
                 ET of 0.2  inches/day  (Cloudy coastal areas)
Region 3:  Mid-continental climates with varible cloudiness and mean
                  ET of 0.4 inches/day 
Region 4:  Mid-continental climates and sub-humid to humid climates
                 with highly variable cloudiness in month of peak 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john.busch</author>
  </authors>
  <commentList>
    <comment ref="F67" authorId="0">
      <text>
        <r>
          <rPr>
            <sz val="8"/>
            <rFont val="Tahoma"/>
            <family val="2"/>
          </rPr>
          <t xml:space="preserve">                                            Climatic ET regions
Region 1:  Arid and semi-arid climates and those with clear weather
                  during months of peak crop ET (East of Cascades)
Region 2:  Mid-continental climates with varible cloudiness and mean
                 ET of 0.2  inches/day  (Cloudy coastal areas)
Region 3:  Mid-continental climates with varible cloudiness and mean
                  ET of 0.4 inches/day 
Region 4:  Mid-continental climates and sub-humid to humid climates
                 with highly variable cloudiness in month of peak 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john.busch</author>
  </authors>
  <commentList>
    <comment ref="F67" authorId="0">
      <text>
        <r>
          <rPr>
            <sz val="8"/>
            <rFont val="Tahoma"/>
            <family val="2"/>
          </rPr>
          <t xml:space="preserve">                                            Climatic ET regions
Region 1:  Arid and semi-arid climates and those with clear weather
                  during months of peak crop ET (East of Cascades)
Region 2:  Mid-continental climates with varible cloudiness and mean
                 ET of 0.2  inches/day  (Cloudy coastal areas)
Region 3:  Mid-continental climates with varible cloudiness and mean
                  ET of 0.4 inches/day 
Region 4:  Mid-continental climates and sub-humid to humid climates
                 with highly variable cloudiness in month of peak 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<sst xmlns="http://schemas.openxmlformats.org/spreadsheetml/2006/main" count="556" uniqueCount="99">
  <si>
    <t>Field ID:</t>
  </si>
  <si>
    <t>Crop:</t>
  </si>
  <si>
    <t>Soil Map Unit Name:</t>
  </si>
  <si>
    <t xml:space="preserve">AWC in </t>
  </si>
  <si>
    <t>(in)</t>
  </si>
  <si>
    <t>AWC</t>
  </si>
  <si>
    <t>(in/in)</t>
  </si>
  <si>
    <r>
      <t xml:space="preserve">Total Available Water Capacity </t>
    </r>
    <r>
      <rPr>
        <sz val="10"/>
        <rFont val="Arial"/>
        <family val="0"/>
      </rPr>
      <t>(in):</t>
    </r>
  </si>
  <si>
    <t>Month</t>
  </si>
  <si>
    <t>APR</t>
  </si>
  <si>
    <t>MAY</t>
  </si>
  <si>
    <t>JUN</t>
  </si>
  <si>
    <t>JUL</t>
  </si>
  <si>
    <t>AUG</t>
  </si>
  <si>
    <t>SEP</t>
  </si>
  <si>
    <t>OCT</t>
  </si>
  <si>
    <r>
      <t>Total Available Water Capacity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</si>
  <si>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r>
      <t>Management Allowed Deficit</t>
    </r>
    <r>
      <rPr>
        <sz val="10"/>
        <color indexed="9"/>
        <rFont val="Arial"/>
        <family val="2"/>
      </rPr>
      <t xml:space="preserve"> (%)</t>
    </r>
    <r>
      <rPr>
        <b/>
        <sz val="10"/>
        <color indexed="9"/>
        <rFont val="Arial"/>
        <family val="2"/>
      </rPr>
      <t>:</t>
    </r>
  </si>
  <si>
    <r>
      <t>Maximum Net Irrigation Requirement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</si>
  <si>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r>
      <t xml:space="preserve">Required System Flow Rate </t>
    </r>
    <r>
      <rPr>
        <sz val="10"/>
        <color indexed="9"/>
        <rFont val="Arial"/>
        <family val="2"/>
      </rPr>
      <t>(gpm)</t>
    </r>
    <r>
      <rPr>
        <b/>
        <sz val="10"/>
        <color indexed="9"/>
        <rFont val="Arial"/>
        <family val="2"/>
      </rPr>
      <t>:</t>
    </r>
  </si>
  <si>
    <r>
      <t xml:space="preserve">Irrigated Area </t>
    </r>
    <r>
      <rPr>
        <sz val="10"/>
        <color indexed="9"/>
        <rFont val="Arial"/>
        <family val="2"/>
      </rPr>
      <t>(acres)</t>
    </r>
    <r>
      <rPr>
        <b/>
        <sz val="10"/>
        <color indexed="9"/>
        <rFont val="Arial"/>
        <family val="2"/>
      </rPr>
      <t>:</t>
    </r>
  </si>
  <si>
    <r>
      <t>GROSS Irrigation Application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</si>
  <si>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r>
      <t xml:space="preserve">System Application Efficiency </t>
    </r>
    <r>
      <rPr>
        <sz val="10"/>
        <color indexed="9"/>
        <rFont val="Arial"/>
        <family val="2"/>
      </rPr>
      <t>(%)</t>
    </r>
    <r>
      <rPr>
        <b/>
        <sz val="10"/>
        <color indexed="9"/>
        <rFont val="Arial"/>
        <family val="2"/>
      </rPr>
      <t>:</t>
    </r>
  </si>
  <si>
    <r>
      <t xml:space="preserve">Actual Irrigation Period </t>
    </r>
    <r>
      <rPr>
        <sz val="10"/>
        <color indexed="9"/>
        <rFont val="Arial"/>
        <family val="2"/>
      </rPr>
      <t>(days)</t>
    </r>
    <r>
      <rPr>
        <b/>
        <sz val="10"/>
        <color indexed="9"/>
        <rFont val="Arial"/>
        <family val="2"/>
      </rPr>
      <t>:</t>
    </r>
  </si>
  <si>
    <r>
      <t>Maximum Irrigation Frequency</t>
    </r>
    <r>
      <rPr>
        <sz val="10"/>
        <color indexed="9"/>
        <rFont val="Arial"/>
        <family val="2"/>
      </rPr>
      <t xml:space="preserve"> (days)</t>
    </r>
    <r>
      <rPr>
        <b/>
        <sz val="10"/>
        <color indexed="9"/>
        <rFont val="Arial"/>
        <family val="2"/>
      </rPr>
      <t>:</t>
    </r>
  </si>
  <si>
    <r>
      <t>Daily Crop Water Use</t>
    </r>
    <r>
      <rPr>
        <sz val="10"/>
        <color indexed="9"/>
        <rFont val="Arial"/>
        <family val="2"/>
      </rPr>
      <t xml:space="preserve"> (in/day)</t>
    </r>
    <r>
      <rPr>
        <b/>
        <sz val="10"/>
        <color indexed="9"/>
        <rFont val="Arial"/>
        <family val="2"/>
      </rPr>
      <t>:</t>
    </r>
  </si>
  <si>
    <t xml:space="preserve">in the managed root zone      </t>
  </si>
  <si>
    <r>
      <t xml:space="preserve">Hours of System Operation per Day </t>
    </r>
    <r>
      <rPr>
        <sz val="10"/>
        <color indexed="9"/>
        <rFont val="Arial"/>
        <family val="2"/>
      </rPr>
      <t>(hr)</t>
    </r>
    <r>
      <rPr>
        <b/>
        <sz val="10"/>
        <color indexed="9"/>
        <rFont val="Arial"/>
        <family val="2"/>
      </rPr>
      <t>:</t>
    </r>
  </si>
  <si>
    <t>The months can be changed as needed.</t>
  </si>
  <si>
    <t>Long-term historical crop water use data should be used for irrigation system design and planning purposes.</t>
  </si>
  <si>
    <t>Computed value.</t>
  </si>
  <si>
    <t>NOTE:  This spreadsheet is "read only" and locked without password</t>
  </si>
  <si>
    <t>ç</t>
  </si>
  <si>
    <t xml:space="preserve">Client:  </t>
  </si>
  <si>
    <r>
      <t xml:space="preserve">Management Allowed Deficit </t>
    </r>
    <r>
      <rPr>
        <sz val="10"/>
        <color indexed="9"/>
        <rFont val="Arial"/>
        <family val="2"/>
      </rPr>
      <t>(%)</t>
    </r>
    <r>
      <rPr>
        <b/>
        <sz val="10"/>
        <color indexed="9"/>
        <rFont val="Arial"/>
        <family val="2"/>
      </rPr>
      <t>:</t>
    </r>
  </si>
  <si>
    <r>
      <t>Managed Root Zone Depth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</si>
  <si>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r>
      <t xml:space="preserve">Hours of Operation per Day </t>
    </r>
    <r>
      <rPr>
        <sz val="10"/>
        <color indexed="9"/>
        <rFont val="Arial"/>
        <family val="2"/>
      </rPr>
      <t>(hr)</t>
    </r>
    <r>
      <rPr>
        <b/>
        <sz val="10"/>
        <color indexed="9"/>
        <rFont val="Arial"/>
        <family val="2"/>
      </rPr>
      <t>:</t>
    </r>
  </si>
  <si>
    <t>Upper</t>
  </si>
  <si>
    <t>Lower</t>
  </si>
  <si>
    <t>Limit</t>
  </si>
  <si>
    <t xml:space="preserve">Soil Profile
Depth Zones
</t>
  </si>
  <si>
    <t>soil zone</t>
  </si>
  <si>
    <t>Expected number of irrigations per month:</t>
  </si>
  <si>
    <r>
      <t xml:space="preserve">Frequency Factor, </t>
    </r>
    <r>
      <rPr>
        <b/>
        <sz val="12"/>
        <color indexed="9"/>
        <rFont val="Arial"/>
        <family val="2"/>
      </rPr>
      <t>k</t>
    </r>
    <r>
      <rPr>
        <i/>
        <vertAlign val="subscript"/>
        <sz val="10"/>
        <color indexed="9"/>
        <rFont val="Arial"/>
        <family val="2"/>
      </rPr>
      <t>f</t>
    </r>
  </si>
  <si>
    <t xml:space="preserve"> System Type:   </t>
  </si>
  <si>
    <t xml:space="preserve">Date:  </t>
  </si>
  <si>
    <t>Notes for Completing Conservation Practice Worksheet OR IWM-W9.2.xls -- Excel Worksheet</t>
  </si>
  <si>
    <t>The following notes pertain to the corresponding line numbers on the worksheet.</t>
  </si>
  <si>
    <t>The notes are also contained on the right-hand side of the worksheet.</t>
  </si>
  <si>
    <t>Line Number</t>
  </si>
  <si>
    <t>Soil texture:</t>
  </si>
  <si>
    <t>The soil name and texture are for the predominant or "limiting" soil in the field.</t>
  </si>
  <si>
    <r>
      <t xml:space="preserve">Actual NET Irrigation Application </t>
    </r>
    <r>
      <rPr>
        <sz val="10"/>
        <color indexed="9"/>
        <rFont val="Arial"/>
        <family val="2"/>
      </rPr>
      <t>(in)</t>
    </r>
    <r>
      <rPr>
        <b/>
        <sz val="10"/>
        <color indexed="9"/>
        <rFont val="Arial"/>
        <family val="2"/>
      </rPr>
      <t>:</t>
    </r>
  </si>
  <si>
    <r>
      <t>Soil Depth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</si>
  <si>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r>
      <t xml:space="preserve">The </t>
    </r>
    <r>
      <rPr>
        <b/>
        <sz val="9"/>
        <rFont val="Comic Sans MS"/>
        <family val="4"/>
      </rPr>
      <t>Managed Root Zone Depth</t>
    </r>
    <r>
      <rPr>
        <sz val="9"/>
        <rFont val="Comic Sans MS"/>
        <family val="4"/>
      </rPr>
      <t xml:space="preserve"> (cell D14) is normally that for a mature crop.  See note below in line 22 for variable root zones.</t>
    </r>
  </si>
  <si>
    <r>
      <t xml:space="preserve">The soil zone </t>
    </r>
    <r>
      <rPr>
        <b/>
        <sz val="9"/>
        <rFont val="Comic Sans MS"/>
        <family val="4"/>
      </rPr>
      <t>Depth</t>
    </r>
    <r>
      <rPr>
        <sz val="9"/>
        <rFont val="Comic Sans MS"/>
        <family val="4"/>
      </rPr>
      <t xml:space="preserve"> limits and associated </t>
    </r>
    <r>
      <rPr>
        <b/>
        <sz val="9"/>
        <rFont val="Comic Sans MS"/>
        <family val="4"/>
      </rPr>
      <t>AWC</t>
    </r>
    <r>
      <rPr>
        <sz val="9"/>
        <rFont val="Comic Sans MS"/>
        <family val="4"/>
      </rPr>
      <t xml:space="preserve"> (Available Water Capacity) </t>
    </r>
  </si>
  <si>
    <r>
      <t>Management Allowed Deficit</t>
    </r>
    <r>
      <rPr>
        <sz val="9"/>
        <rFont val="Comic Sans MS"/>
        <family val="4"/>
      </rPr>
      <t xml:space="preserve"> appropriate for the crop stage.  (Can be changed for seasonal variation.)</t>
    </r>
  </si>
  <si>
    <r>
      <t xml:space="preserve">The </t>
    </r>
    <r>
      <rPr>
        <b/>
        <sz val="9"/>
        <rFont val="Comic Sans MS"/>
        <family val="4"/>
      </rPr>
      <t>Actual Irrigation Period</t>
    </r>
    <r>
      <rPr>
        <sz val="9"/>
        <rFont val="Comic Sans MS"/>
        <family val="4"/>
      </rPr>
      <t xml:space="preserve"> is determined by factors including the irrigation system used, management priorities, water supply, etc.</t>
    </r>
  </si>
  <si>
    <r>
      <t xml:space="preserve">Computed value.  </t>
    </r>
    <r>
      <rPr>
        <b/>
        <sz val="9"/>
        <rFont val="Comic Sans MS"/>
        <family val="4"/>
      </rPr>
      <t>Total available water capacity in the managed root zone</t>
    </r>
    <r>
      <rPr>
        <sz val="9"/>
        <rFont val="Comic Sans MS"/>
        <family val="4"/>
      </rPr>
      <t xml:space="preserve"> from the effective rooting depth and available water capacity in the soil.</t>
    </r>
  </si>
  <si>
    <t>Computed value based on total available water capacity for the managed root zone and the management allowed deficit.</t>
  </si>
  <si>
    <r>
      <t xml:space="preserve">Required System Flow Rate </t>
    </r>
    <r>
      <rPr>
        <sz val="10"/>
        <color indexed="9"/>
        <rFont val="Arial"/>
        <family val="2"/>
      </rPr>
      <t>(gpm/acre)</t>
    </r>
    <r>
      <rPr>
        <b/>
        <sz val="10"/>
        <color indexed="9"/>
        <rFont val="Arial"/>
        <family val="2"/>
      </rPr>
      <t>:</t>
    </r>
  </si>
  <si>
    <r>
      <t>GROSS Monthly Application</t>
    </r>
    <r>
      <rPr>
        <sz val="10"/>
        <color indexed="9"/>
        <rFont val="Arial"/>
        <family val="2"/>
      </rPr>
      <t xml:space="preserve"> (ac-ft)</t>
    </r>
    <r>
      <rPr>
        <b/>
        <sz val="10"/>
        <color indexed="9"/>
        <rFont val="Arial"/>
        <family val="2"/>
      </rPr>
      <t>:</t>
    </r>
  </si>
  <si>
    <r>
      <t>GROSS Annual Application</t>
    </r>
    <r>
      <rPr>
        <b/>
        <sz val="10"/>
        <color indexed="9"/>
        <rFont val="Arial"/>
        <family val="2"/>
      </rPr>
      <t>:</t>
    </r>
  </si>
  <si>
    <r>
      <t>GROSS Monthly Application</t>
    </r>
    <r>
      <rPr>
        <sz val="10"/>
        <color indexed="9"/>
        <rFont val="Arial"/>
        <family val="2"/>
      </rPr>
      <t xml:space="preserve"> (in)</t>
    </r>
    <r>
      <rPr>
        <b/>
        <sz val="10"/>
        <color indexed="9"/>
        <rFont val="Arial"/>
        <family val="2"/>
      </rPr>
      <t>:</t>
    </r>
  </si>
  <si>
    <t>Month:</t>
  </si>
  <si>
    <t>Actual Irrigation Period (days):</t>
  </si>
  <si>
    <t xml:space="preserve">                             data can be obtained from published Soil Survey information.</t>
  </si>
  <si>
    <t/>
  </si>
  <si>
    <t xml:space="preserve">Computed value. </t>
  </si>
  <si>
    <t xml:space="preserve">          Calculator for estimating daily peak crop water use (ET) from peak monthly ET data</t>
  </si>
  <si>
    <t xml:space="preserve">        Work area for calculating Actual Irrigation Period for a given design gross application:</t>
  </si>
  <si>
    <r>
      <t>ENTER</t>
    </r>
    <r>
      <rPr>
        <sz val="10"/>
        <rFont val="Arial"/>
        <family val="0"/>
      </rPr>
      <t xml:space="preserve"> Design Gross Design Application (in):</t>
    </r>
  </si>
  <si>
    <r>
      <t>ENTER</t>
    </r>
    <r>
      <rPr>
        <sz val="10"/>
        <rFont val="Arial"/>
        <family val="0"/>
      </rPr>
      <t xml:space="preserve"> Peak monthly ET (in):</t>
    </r>
  </si>
  <si>
    <t>Actual hours per day of operation for the irrigation system used.   (Can be changed for seasonal variation.)</t>
  </si>
  <si>
    <t>Percent run time at peak system flow rate:</t>
  </si>
  <si>
    <t>Computed value.  Percentage of time system runs at peak flow rate and specified hours of operation per day.</t>
  </si>
  <si>
    <t>Ike Irrigator</t>
  </si>
  <si>
    <t>Side-Roll Sprinkler</t>
  </si>
  <si>
    <t>Alfalfa</t>
  </si>
  <si>
    <t>87A</t>
  </si>
  <si>
    <t>Madras loam</t>
  </si>
  <si>
    <t>System flow rate to meet peak demand:</t>
  </si>
  <si>
    <r>
      <t>Frequency factor, k</t>
    </r>
    <r>
      <rPr>
        <i/>
        <sz val="9"/>
        <rFont val="Comic Sans MS"/>
        <family val="4"/>
      </rPr>
      <t xml:space="preserve">f.  </t>
    </r>
    <r>
      <rPr>
        <b/>
        <i/>
        <sz val="9"/>
        <rFont val="Comic Sans MS"/>
        <family val="4"/>
      </rPr>
      <t>See</t>
    </r>
    <r>
      <rPr>
        <b/>
        <sz val="9"/>
        <rFont val="Comic Sans MS"/>
        <family val="4"/>
      </rPr>
      <t xml:space="preserve"> table below</t>
    </r>
    <r>
      <rPr>
        <sz val="9"/>
        <rFont val="Comic Sans MS"/>
        <family val="4"/>
      </rPr>
      <t xml:space="preserve"> for increased evaporation from</t>
    </r>
    <r>
      <rPr>
        <b/>
        <sz val="9"/>
        <rFont val="Comic Sans MS"/>
        <family val="4"/>
      </rPr>
      <t xml:space="preserve"> </t>
    </r>
    <r>
      <rPr>
        <sz val="9"/>
        <rFont val="Comic Sans MS"/>
        <family val="4"/>
      </rPr>
      <t>frequent sprinkler irrigations such as from center-pivot systems.</t>
    </r>
  </si>
  <si>
    <t>Net irrigation application (in):</t>
  </si>
  <si>
    <r>
      <t xml:space="preserve">The word </t>
    </r>
    <r>
      <rPr>
        <b/>
        <i/>
        <sz val="9"/>
        <color indexed="10"/>
        <rFont val="Comic Sans MS"/>
        <family val="4"/>
      </rPr>
      <t>WARNING</t>
    </r>
    <r>
      <rPr>
        <sz val="9"/>
        <rFont val="Comic Sans MS"/>
        <family val="4"/>
      </rPr>
      <t xml:space="preserve"> is displayed if Actual Net Application exceeds Maximum Net Irrigation Requirement for a month.</t>
    </r>
  </si>
  <si>
    <t>NOT E:  Actual precipitation will affect the timing and number of irrigations.</t>
  </si>
  <si>
    <t>Data must be entered for Daily Crop Water Use, Application Efficiency, and Frequency Factor</t>
  </si>
  <si>
    <r>
      <t>Managed Root Zone Depth</t>
    </r>
    <r>
      <rPr>
        <sz val="9"/>
        <rFont val="Comic Sans MS"/>
        <family val="4"/>
      </rPr>
      <t xml:space="preserve"> can be adjusted as needed for months as the effective root zone increase with spring-planted crops.</t>
    </r>
  </si>
  <si>
    <t>Average peak daily crop ET (in/day):</t>
  </si>
  <si>
    <r>
      <t>Application efficiency</t>
    </r>
    <r>
      <rPr>
        <sz val="9"/>
        <rFont val="Comic Sans MS"/>
        <family val="4"/>
      </rPr>
      <t xml:space="preserve"> for the irrigation system used.  </t>
    </r>
  </si>
  <si>
    <t>Note: If the calculated Actual Irrigation Period is less than ONE DAY, a one-day period is inserted.</t>
  </si>
  <si>
    <t xml:space="preserve">          (Based on Figure 2-54, Chapter 2, Part 623)</t>
  </si>
  <si>
    <t>Climatic Region:</t>
  </si>
  <si>
    <t>Region 1</t>
  </si>
  <si>
    <t>Region 2</t>
  </si>
  <si>
    <t>Region 4</t>
  </si>
  <si>
    <t>Region 3</t>
  </si>
  <si>
    <t>Select the proper climatic region from the drop-down list.  (The comment describes the four climatic regions.)</t>
  </si>
  <si>
    <t xml:space="preserve">         (Based on Figure 2-54, Chapter 2, Part 623 -- See figure at right)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</si>
</sst>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36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2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sz val="10"/>
      <name val="Comic Sans MS"/>
      <family val="4"/>
    </font>
    <font>
      <sz val="10"/>
      <name val="Stylus BT"/>
      <family val="2"/>
    </font>
    <font>
      <b/>
      <sz val="14"/>
      <color indexed="10"/>
      <name val="Comic Sans MS"/>
      <family val="4"/>
    </font>
    <font>
      <sz val="10"/>
      <name val="Wingdings"/>
      <family val="0"/>
    </font>
    <font>
      <b/>
      <i/>
      <sz val="10"/>
      <name val="Arial"/>
      <family val="2"/>
    </font>
    <font>
      <sz val="12"/>
      <name val="Arial"/>
      <family val="0"/>
    </font>
    <font>
      <i/>
      <vertAlign val="subscript"/>
      <sz val="10"/>
      <color indexed="9"/>
      <name val="Arial"/>
      <family val="2"/>
    </font>
    <font>
      <sz val="10"/>
      <color indexed="8"/>
      <name val="Arial"/>
      <family val="0"/>
    </font>
    <font>
      <b/>
      <sz val="11"/>
      <color indexed="10"/>
      <name val="Comic Sans MS"/>
      <family val="4"/>
    </font>
    <font>
      <sz val="10"/>
      <name val="Britannic Bold"/>
      <family val="2"/>
    </font>
    <font>
      <sz val="9"/>
      <name val="Comic Sans MS"/>
      <family val="4"/>
    </font>
    <font>
      <b/>
      <sz val="9"/>
      <name val="Comic Sans MS"/>
      <family val="4"/>
    </font>
    <font>
      <i/>
      <sz val="9"/>
      <name val="Comic Sans MS"/>
      <family val="4"/>
    </font>
    <font>
      <b/>
      <sz val="10"/>
      <color indexed="62"/>
      <name val="Arial"/>
      <family val="2"/>
    </font>
    <font>
      <sz val="10.5"/>
      <name val="Stylus BT"/>
      <family val="2"/>
    </font>
    <font>
      <b/>
      <i/>
      <sz val="9"/>
      <color indexed="10"/>
      <name val="Arial"/>
      <family val="2"/>
    </font>
    <font>
      <b/>
      <i/>
      <sz val="9"/>
      <color indexed="10"/>
      <name val="Comic Sans MS"/>
      <family val="4"/>
    </font>
    <font>
      <b/>
      <i/>
      <sz val="9"/>
      <name val="Comic Sans MS"/>
      <family val="4"/>
    </font>
    <font>
      <b/>
      <i/>
      <sz val="9"/>
      <color indexed="12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9"/>
      </patternFill>
    </fill>
    <fill>
      <patternFill patternType="gray06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mediumDashDotDot"/>
    </border>
    <border>
      <left style="hair"/>
      <right style="hair"/>
      <top style="thin"/>
      <bottom style="mediumDashDotDot"/>
    </border>
    <border>
      <left style="hair"/>
      <right style="thin"/>
      <top style="thin"/>
      <bottom style="mediumDashDotDot"/>
    </border>
    <border>
      <left style="thin"/>
      <right style="hair"/>
      <top style="mediumDashDotDot"/>
      <bottom style="hair"/>
    </border>
    <border>
      <left style="hair"/>
      <right style="hair"/>
      <top style="mediumDashDotDot"/>
      <bottom style="hair"/>
    </border>
    <border>
      <left style="hair"/>
      <right style="thin"/>
      <top style="mediumDashDotDot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2" borderId="1" xfId="0" applyFont="1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2" fontId="8" fillId="2" borderId="4" xfId="0" applyNumberFormat="1" applyFont="1" applyFill="1" applyBorder="1" applyAlignment="1" applyProtection="1">
      <alignment horizontal="center" vertical="center"/>
      <protection locked="0"/>
    </xf>
    <xf numFmtId="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 wrapText="1"/>
      <protection/>
    </xf>
    <xf numFmtId="0" fontId="2" fillId="3" borderId="0" xfId="0" applyFont="1" applyFill="1" applyAlignment="1" applyProtection="1">
      <alignment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7" fillId="3" borderId="0" xfId="0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168" fontId="9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168" fontId="9" fillId="0" borderId="8" xfId="0" applyNumberFormat="1" applyFont="1" applyBorder="1" applyAlignment="1" applyProtection="1">
      <alignment horizontal="center" vertical="center"/>
      <protection/>
    </xf>
    <xf numFmtId="168" fontId="9" fillId="0" borderId="9" xfId="0" applyNumberFormat="1" applyFont="1" applyBorder="1" applyAlignment="1" applyProtection="1">
      <alignment horizontal="center" vertical="center"/>
      <protection/>
    </xf>
    <xf numFmtId="168" fontId="10" fillId="0" borderId="10" xfId="0" applyNumberFormat="1" applyFont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 vertical="center"/>
      <protection/>
    </xf>
    <xf numFmtId="168" fontId="9" fillId="0" borderId="11" xfId="0" applyNumberFormat="1" applyFont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right" vertical="center"/>
      <protection/>
    </xf>
    <xf numFmtId="168" fontId="10" fillId="0" borderId="12" xfId="0" applyNumberFormat="1" applyFont="1" applyBorder="1" applyAlignment="1" applyProtection="1">
      <alignment horizontal="center" vertical="center"/>
      <protection/>
    </xf>
    <xf numFmtId="168" fontId="1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9" fontId="20" fillId="0" borderId="11" xfId="0" applyNumberFormat="1" applyFont="1" applyBorder="1" applyAlignment="1" applyProtection="1">
      <alignment horizontal="center" vertical="center"/>
      <protection locked="0"/>
    </xf>
    <xf numFmtId="9" fontId="20" fillId="0" borderId="8" xfId="0" applyNumberFormat="1" applyFont="1" applyBorder="1" applyAlignment="1" applyProtection="1">
      <alignment horizontal="center" vertical="center"/>
      <protection locked="0"/>
    </xf>
    <xf numFmtId="9" fontId="20" fillId="0" borderId="9" xfId="0" applyNumberFormat="1" applyFont="1" applyBorder="1" applyAlignment="1" applyProtection="1">
      <alignment horizontal="center" vertical="center"/>
      <protection locked="0"/>
    </xf>
    <xf numFmtId="2" fontId="8" fillId="2" borderId="11" xfId="0" applyNumberFormat="1" applyFont="1" applyFill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168" fontId="20" fillId="0" borderId="11" xfId="0" applyNumberFormat="1" applyFont="1" applyFill="1" applyBorder="1" applyAlignment="1" applyProtection="1">
      <alignment horizontal="center" vertical="center"/>
      <protection locked="0"/>
    </xf>
    <xf numFmtId="168" fontId="20" fillId="0" borderId="8" xfId="0" applyNumberFormat="1" applyFont="1" applyFill="1" applyBorder="1" applyAlignment="1" applyProtection="1">
      <alignment horizontal="center" vertical="center"/>
      <protection locked="0"/>
    </xf>
    <xf numFmtId="168" fontId="20" fillId="0" borderId="9" xfId="0" applyNumberFormat="1" applyFont="1" applyFill="1" applyBorder="1" applyAlignment="1" applyProtection="1">
      <alignment horizontal="center" vertical="center"/>
      <protection locked="0"/>
    </xf>
    <xf numFmtId="2" fontId="8" fillId="2" borderId="14" xfId="0" applyNumberFormat="1" applyFont="1" applyFill="1" applyBorder="1" applyAlignment="1" applyProtection="1">
      <alignment horizontal="center" vertic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/>
    </xf>
    <xf numFmtId="0" fontId="17" fillId="0" borderId="15" xfId="0" applyFont="1" applyBorder="1" applyAlignment="1" applyProtection="1">
      <alignment horizontal="center" wrapText="1"/>
      <protection/>
    </xf>
    <xf numFmtId="1" fontId="22" fillId="0" borderId="15" xfId="0" applyNumberFormat="1" applyFont="1" applyBorder="1" applyAlignment="1" applyProtection="1">
      <alignment horizontal="center" vertical="center"/>
      <protection/>
    </xf>
    <xf numFmtId="0" fontId="22" fillId="2" borderId="15" xfId="0" applyFont="1" applyFill="1" applyBorder="1" applyAlignment="1" applyProtection="1">
      <alignment/>
      <protection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top"/>
      <protection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8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/>
      <protection/>
    </xf>
    <xf numFmtId="2" fontId="10" fillId="0" borderId="8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/>
      <protection/>
    </xf>
    <xf numFmtId="1" fontId="26" fillId="0" borderId="11" xfId="0" applyNumberFormat="1" applyFont="1" applyBorder="1" applyAlignment="1" applyProtection="1">
      <alignment horizontal="center" vertical="center"/>
      <protection/>
    </xf>
    <xf numFmtId="2" fontId="26" fillId="0" borderId="11" xfId="0" applyNumberFormat="1" applyFont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/>
      <protection/>
    </xf>
    <xf numFmtId="2" fontId="26" fillId="0" borderId="8" xfId="0" applyNumberFormat="1" applyFont="1" applyBorder="1" applyAlignment="1" applyProtection="1" quotePrefix="1">
      <alignment horizontal="center" vertical="center"/>
      <protection/>
    </xf>
    <xf numFmtId="2" fontId="26" fillId="0" borderId="9" xfId="0" applyNumberFormat="1" applyFont="1" applyBorder="1" applyAlignment="1" applyProtection="1" quotePrefix="1">
      <alignment horizontal="center" vertical="center"/>
      <protection/>
    </xf>
    <xf numFmtId="2" fontId="26" fillId="0" borderId="12" xfId="0" applyNumberFormat="1" applyFont="1" applyBorder="1" applyAlignment="1" applyProtection="1" quotePrefix="1">
      <alignment horizontal="center" vertical="center"/>
      <protection/>
    </xf>
    <xf numFmtId="2" fontId="26" fillId="0" borderId="10" xfId="0" applyNumberFormat="1" applyFont="1" applyBorder="1" applyAlignment="1" applyProtection="1" quotePrefix="1">
      <alignment horizontal="center" vertical="center"/>
      <protection/>
    </xf>
    <xf numFmtId="2" fontId="26" fillId="0" borderId="13" xfId="0" applyNumberFormat="1" applyFont="1" applyBorder="1" applyAlignment="1" applyProtection="1" quotePrefix="1">
      <alignment horizontal="center" vertical="center"/>
      <protection/>
    </xf>
    <xf numFmtId="2" fontId="26" fillId="0" borderId="17" xfId="0" applyNumberFormat="1" applyFont="1" applyBorder="1" applyAlignment="1" applyProtection="1">
      <alignment/>
      <protection/>
    </xf>
    <xf numFmtId="2" fontId="26" fillId="0" borderId="18" xfId="0" applyNumberFormat="1" applyFont="1" applyBorder="1" applyAlignment="1" applyProtection="1">
      <alignment/>
      <protection/>
    </xf>
    <xf numFmtId="0" fontId="26" fillId="0" borderId="7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168" fontId="8" fillId="2" borderId="11" xfId="0" applyNumberFormat="1" applyFont="1" applyFill="1" applyBorder="1" applyAlignment="1" applyProtection="1">
      <alignment horizontal="center" vertical="center"/>
      <protection locked="0"/>
    </xf>
    <xf numFmtId="168" fontId="8" fillId="2" borderId="8" xfId="0" applyNumberFormat="1" applyFont="1" applyFill="1" applyBorder="1" applyAlignment="1" applyProtection="1">
      <alignment horizontal="center" vertical="center"/>
      <protection locked="0"/>
    </xf>
    <xf numFmtId="168" fontId="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168" fontId="26" fillId="0" borderId="12" xfId="0" applyNumberFormat="1" applyFont="1" applyBorder="1" applyAlignment="1" applyProtection="1">
      <alignment horizontal="center" vertical="center"/>
      <protection/>
    </xf>
    <xf numFmtId="168" fontId="26" fillId="0" borderId="10" xfId="0" applyNumberFormat="1" applyFont="1" applyBorder="1" applyAlignment="1" applyProtection="1">
      <alignment horizontal="center" vertical="center"/>
      <protection/>
    </xf>
    <xf numFmtId="168" fontId="26" fillId="0" borderId="13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2" fontId="0" fillId="5" borderId="0" xfId="0" applyNumberFormat="1" applyFill="1" applyAlignment="1" applyProtection="1">
      <alignment/>
      <protection/>
    </xf>
    <xf numFmtId="168" fontId="26" fillId="0" borderId="17" xfId="0" applyNumberFormat="1" applyFont="1" applyBorder="1" applyAlignment="1" applyProtection="1">
      <alignment horizontal="right" vertical="center"/>
      <protection/>
    </xf>
    <xf numFmtId="168" fontId="26" fillId="0" borderId="18" xfId="0" applyNumberFormat="1" applyFont="1" applyBorder="1" applyAlignment="1" applyProtection="1">
      <alignment horizontal="right" vertical="center"/>
      <protection/>
    </xf>
    <xf numFmtId="168" fontId="26" fillId="0" borderId="7" xfId="0" applyNumberFormat="1" applyFont="1" applyBorder="1" applyAlignment="1" applyProtection="1">
      <alignment horizontal="left" vertical="center"/>
      <protection/>
    </xf>
    <xf numFmtId="168" fontId="26" fillId="0" borderId="19" xfId="0" applyNumberFormat="1" applyFont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168" fontId="26" fillId="5" borderId="0" xfId="0" applyNumberFormat="1" applyFont="1" applyFill="1" applyBorder="1" applyAlignment="1" applyProtection="1">
      <alignment horizontal="center" vertical="center"/>
      <protection/>
    </xf>
    <xf numFmtId="168" fontId="26" fillId="5" borderId="5" xfId="0" applyNumberFormat="1" applyFont="1" applyFill="1" applyBorder="1" applyAlignment="1" applyProtection="1">
      <alignment horizontal="center" vertical="center"/>
      <protection/>
    </xf>
    <xf numFmtId="9" fontId="26" fillId="0" borderId="2" xfId="0" applyNumberFormat="1" applyFont="1" applyBorder="1" applyAlignment="1" applyProtection="1">
      <alignment horizontal="center" vertical="center"/>
      <protection/>
    </xf>
    <xf numFmtId="9" fontId="26" fillId="0" borderId="3" xfId="0" applyNumberFormat="1" applyFont="1" applyBorder="1" applyAlignment="1" applyProtection="1">
      <alignment horizontal="center" vertical="center"/>
      <protection/>
    </xf>
    <xf numFmtId="9" fontId="26" fillId="0" borderId="4" xfId="0" applyNumberFormat="1" applyFont="1" applyBorder="1" applyAlignment="1" applyProtection="1">
      <alignment horizontal="center" vertical="center"/>
      <protection/>
    </xf>
    <xf numFmtId="168" fontId="20" fillId="0" borderId="11" xfId="0" applyNumberFormat="1" applyFont="1" applyBorder="1" applyAlignment="1" applyProtection="1" quotePrefix="1">
      <alignment horizontal="center" vertical="center"/>
      <protection/>
    </xf>
    <xf numFmtId="168" fontId="20" fillId="0" borderId="8" xfId="0" applyNumberFormat="1" applyFont="1" applyBorder="1" applyAlignment="1" applyProtection="1" quotePrefix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168" fontId="20" fillId="0" borderId="9" xfId="0" applyNumberFormat="1" applyFont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2" fontId="26" fillId="0" borderId="0" xfId="0" applyNumberFormat="1" applyFont="1" applyBorder="1" applyAlignment="1" applyProtection="1">
      <alignment horizontal="center"/>
      <protection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 applyProtection="1">
      <alignment horizontal="centerContinuous" vertical="center"/>
      <protection/>
    </xf>
    <xf numFmtId="0" fontId="31" fillId="2" borderId="0" xfId="0" applyFont="1" applyFill="1" applyAlignment="1" applyProtection="1">
      <alignment horizontal="centerContinuous" vertical="center"/>
      <protection/>
    </xf>
    <xf numFmtId="9" fontId="20" fillId="0" borderId="2" xfId="0" applyNumberFormat="1" applyFont="1" applyFill="1" applyBorder="1" applyAlignment="1" applyProtection="1">
      <alignment horizontal="center" vertical="center"/>
      <protection/>
    </xf>
    <xf numFmtId="9" fontId="20" fillId="0" borderId="3" xfId="0" applyNumberFormat="1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>
      <alignment horizontal="center" vertical="center"/>
      <protection/>
    </xf>
    <xf numFmtId="2" fontId="10" fillId="0" borderId="12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20" fillId="0" borderId="11" xfId="0" applyNumberFormat="1" applyFont="1" applyFill="1" applyBorder="1" applyAlignment="1" applyProtection="1">
      <alignment horizontal="center"/>
      <protection/>
    </xf>
    <xf numFmtId="2" fontId="20" fillId="0" borderId="8" xfId="0" applyNumberFormat="1" applyFont="1" applyFill="1" applyBorder="1" applyAlignment="1" applyProtection="1">
      <alignment horizontal="center"/>
      <protection/>
    </xf>
    <xf numFmtId="2" fontId="20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indent="6"/>
      <protection/>
    </xf>
    <xf numFmtId="0" fontId="8" fillId="0" borderId="0" xfId="0" applyFont="1" applyBorder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 indent="6"/>
      <protection/>
    </xf>
    <xf numFmtId="0" fontId="8" fillId="0" borderId="0" xfId="0" applyFont="1" applyAlignment="1" applyProtection="1">
      <alignment horizontal="left" indent="6"/>
      <protection/>
    </xf>
    <xf numFmtId="2" fontId="26" fillId="0" borderId="12" xfId="0" applyNumberFormat="1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 quotePrefix="1">
      <alignment horizontal="center"/>
      <protection/>
    </xf>
    <xf numFmtId="2" fontId="26" fillId="0" borderId="10" xfId="0" applyNumberFormat="1" applyFont="1" applyBorder="1" applyAlignment="1" applyProtection="1" quotePrefix="1">
      <alignment horizontal="center"/>
      <protection/>
    </xf>
    <xf numFmtId="2" fontId="26" fillId="0" borderId="13" xfId="0" applyNumberFormat="1" applyFont="1" applyBorder="1" applyAlignment="1" applyProtection="1" quotePrefix="1">
      <alignment horizontal="center"/>
      <protection/>
    </xf>
    <xf numFmtId="2" fontId="13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8" fillId="0" borderId="29" xfId="0" applyFont="1" applyBorder="1" applyAlignment="1" applyProtection="1">
      <alignment/>
      <protection locked="0"/>
    </xf>
    <xf numFmtId="0" fontId="7" fillId="3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/>
    </xf>
    <xf numFmtId="168" fontId="10" fillId="0" borderId="30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2" fillId="3" borderId="0" xfId="0" applyFont="1" applyFill="1" applyAlignment="1" applyProtection="1">
      <alignment horizontal="right" vertical="center"/>
      <protection/>
    </xf>
    <xf numFmtId="0" fontId="0" fillId="5" borderId="0" xfId="0" applyFill="1" applyAlignment="1" applyProtection="1">
      <alignment vertical="center"/>
      <protection/>
    </xf>
    <xf numFmtId="0" fontId="7" fillId="5" borderId="0" xfId="0" applyFont="1" applyFill="1" applyBorder="1" applyAlignment="1" applyProtection="1">
      <alignment horizontal="right" vertical="center"/>
      <protection/>
    </xf>
    <xf numFmtId="0" fontId="0" fillId="5" borderId="0" xfId="0" applyFill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14" fontId="18" fillId="0" borderId="29" xfId="0" applyNumberFormat="1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vertical="center" textRotation="90" wrapText="1"/>
      <protection/>
    </xf>
    <xf numFmtId="0" fontId="0" fillId="0" borderId="0" xfId="0" applyAlignment="1" applyProtection="1">
      <alignment vertical="center" wrapText="1"/>
      <protection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.png" /><Relationship Id="rId3" Type="http://schemas.openxmlformats.org/officeDocument/2006/relationships/image" Target="../media/image23.png" /><Relationship Id="rId4" Type="http://schemas.openxmlformats.org/officeDocument/2006/relationships/image" Target="../media/image2.png" /><Relationship Id="rId5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1.png" /><Relationship Id="rId4" Type="http://schemas.openxmlformats.org/officeDocument/2006/relationships/image" Target="../media/image25.emf" /><Relationship Id="rId5" Type="http://schemas.openxmlformats.org/officeDocument/2006/relationships/image" Target="../media/image26.emf" /><Relationship Id="rId6" Type="http://schemas.openxmlformats.org/officeDocument/2006/relationships/image" Target="../media/image27.emf" /><Relationship Id="rId7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png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22.emf" /><Relationship Id="rId7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8.emf" /><Relationship Id="rId3" Type="http://schemas.openxmlformats.org/officeDocument/2006/relationships/image" Target="../media/image1.png" /><Relationship Id="rId4" Type="http://schemas.openxmlformats.org/officeDocument/2006/relationships/image" Target="../media/image9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.png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20.emf" /><Relationship Id="rId7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57150"/>
          <a:ext cx="0" cy="752475"/>
          <a:chOff x="26" y="6"/>
          <a:chExt cx="664" cy="7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6"/>
            <a:ext cx="66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Conservation Practice Worksheet                                                                        OR IWM-W9.2.xls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28"/>
            <a:ext cx="664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Natural Resources Conservation Service, Oregon                                           February 2007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Irrigation Water Application – How Much, When, System Capacity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19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3781425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Requirement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HOW MUCH water to apply?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5162550"/>
          <a:ext cx="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Timing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WHEN to apply water?</a:t>
          </a:r>
        </a:p>
      </xdr:txBody>
    </xdr:sp>
    <xdr:clientData/>
  </xdr:twoCellAnchor>
  <xdr:twoCellAnchor>
    <xdr:from>
      <xdr:col>0</xdr:col>
      <xdr:colOff>0</xdr:colOff>
      <xdr:row>31</xdr:row>
      <xdr:rowOff>104775</xdr:rowOff>
    </xdr:from>
    <xdr:to>
      <xdr:col>0</xdr:col>
      <xdr:colOff>0</xdr:colOff>
      <xdr:row>32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819900"/>
          <a:ext cx="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4864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System Capacity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8734425"/>
          <a:ext cx="0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47625</xdr:colOff>
      <xdr:row>42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0" y="8734425"/>
          <a:ext cx="47625" cy="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114300</xdr:rowOff>
    </xdr:from>
    <xdr:to>
      <xdr:col>1</xdr:col>
      <xdr:colOff>1638300</xdr:colOff>
      <xdr:row>7</xdr:row>
      <xdr:rowOff>19050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628650" y="962025"/>
          <a:ext cx="15906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>
    <xdr:from>
      <xdr:col>1</xdr:col>
      <xdr:colOff>47625</xdr:colOff>
      <xdr:row>5</xdr:row>
      <xdr:rowOff>114300</xdr:rowOff>
    </xdr:from>
    <xdr:to>
      <xdr:col>2</xdr:col>
      <xdr:colOff>4333875</xdr:colOff>
      <xdr:row>7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28650" y="962025"/>
          <a:ext cx="59245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 editAs="oneCell">
    <xdr:from>
      <xdr:col>1</xdr:col>
      <xdr:colOff>19050</xdr:colOff>
      <xdr:row>25</xdr:row>
      <xdr:rowOff>76200</xdr:rowOff>
    </xdr:from>
    <xdr:to>
      <xdr:col>2</xdr:col>
      <xdr:colOff>2390775</xdr:colOff>
      <xdr:row>26</xdr:row>
      <xdr:rowOff>152400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1"/>
        <a:srcRect l="20336" t="59779" r="53317" b="37487"/>
        <a:stretch>
          <a:fillRect/>
        </a:stretch>
      </xdr:blipFill>
      <xdr:spPr>
        <a:xfrm>
          <a:off x="600075" y="5419725"/>
          <a:ext cx="40100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1123950</xdr:colOff>
      <xdr:row>29</xdr:row>
      <xdr:rowOff>190500</xdr:rowOff>
    </xdr:from>
    <xdr:to>
      <xdr:col>2</xdr:col>
      <xdr:colOff>5543550</xdr:colOff>
      <xdr:row>31</xdr:row>
      <xdr:rowOff>95250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"/>
        <a:srcRect l="57070" t="68917" r="3129" b="27836"/>
        <a:stretch>
          <a:fillRect/>
        </a:stretch>
      </xdr:blipFill>
      <xdr:spPr>
        <a:xfrm>
          <a:off x="1704975" y="6448425"/>
          <a:ext cx="60579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41</xdr:row>
      <xdr:rowOff>47625</xdr:rowOff>
    </xdr:from>
    <xdr:to>
      <xdr:col>2</xdr:col>
      <xdr:colOff>819150</xdr:colOff>
      <xdr:row>43</xdr:row>
      <xdr:rowOff>85725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rcRect l="35795" t="85998" r="48559" b="9986"/>
        <a:stretch>
          <a:fillRect/>
        </a:stretch>
      </xdr:blipFill>
      <xdr:spPr>
        <a:xfrm>
          <a:off x="657225" y="8553450"/>
          <a:ext cx="238125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3276600</xdr:colOff>
      <xdr:row>71</xdr:row>
      <xdr:rowOff>133350</xdr:rowOff>
    </xdr:from>
    <xdr:to>
      <xdr:col>2</xdr:col>
      <xdr:colOff>4781550</xdr:colOff>
      <xdr:row>75</xdr:row>
      <xdr:rowOff>95250</xdr:rowOff>
    </xdr:to>
    <xdr:sp>
      <xdr:nvSpPr>
        <xdr:cNvPr id="14" name="AutoShape 28"/>
        <xdr:cNvSpPr>
          <a:spLocks/>
        </xdr:cNvSpPr>
      </xdr:nvSpPr>
      <xdr:spPr>
        <a:xfrm>
          <a:off x="5495925" y="20012025"/>
          <a:ext cx="1504950" cy="609600"/>
        </a:xfrm>
        <a:prstGeom prst="wedgeRoundRectCallout">
          <a:avLst>
            <a:gd name="adj1" fmla="val -84175"/>
            <a:gd name="adj2" fmla="val 2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Clicking on the button copies the values from Row 72 to Row 28. </a:t>
          </a:r>
        </a:p>
      </xdr:txBody>
    </xdr:sp>
    <xdr:clientData/>
  </xdr:twoCellAnchor>
  <xdr:twoCellAnchor>
    <xdr:from>
      <xdr:col>1</xdr:col>
      <xdr:colOff>438150</xdr:colOff>
      <xdr:row>52</xdr:row>
      <xdr:rowOff>57150</xdr:rowOff>
    </xdr:from>
    <xdr:to>
      <xdr:col>2</xdr:col>
      <xdr:colOff>4848225</xdr:colOff>
      <xdr:row>53</xdr:row>
      <xdr:rowOff>352425</xdr:rowOff>
    </xdr:to>
    <xdr:grpSp>
      <xdr:nvGrpSpPr>
        <xdr:cNvPr id="15" name="Group 38"/>
        <xdr:cNvGrpSpPr>
          <a:grpSpLocks/>
        </xdr:cNvGrpSpPr>
      </xdr:nvGrpSpPr>
      <xdr:grpSpPr>
        <a:xfrm>
          <a:off x="1019175" y="10572750"/>
          <a:ext cx="6048375" cy="5495925"/>
          <a:chOff x="911" y="1139"/>
          <a:chExt cx="635" cy="577"/>
        </a:xfrm>
        <a:solidFill>
          <a:srgbClr val="FFFFFF"/>
        </a:solidFill>
      </xdr:grpSpPr>
      <xdr:pic>
        <xdr:nvPicPr>
          <xdr:cNvPr id="16" name="Picture 3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" y="1172"/>
            <a:ext cx="608" cy="48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7" name="Group 40"/>
          <xdr:cNvGrpSpPr>
            <a:grpSpLocks/>
          </xdr:cNvGrpSpPr>
        </xdr:nvGrpSpPr>
        <xdr:grpSpPr>
          <a:xfrm>
            <a:off x="911" y="1139"/>
            <a:ext cx="635" cy="577"/>
            <a:chOff x="908" y="1139"/>
            <a:chExt cx="635" cy="577"/>
          </a:xfrm>
          <a:solidFill>
            <a:srgbClr val="FFFFFF"/>
          </a:solidFill>
        </xdr:grpSpPr>
        <xdr:sp>
          <xdr:nvSpPr>
            <xdr:cNvPr id="18" name="Rectangle 41"/>
            <xdr:cNvSpPr>
              <a:spLocks/>
            </xdr:cNvSpPr>
          </xdr:nvSpPr>
          <xdr:spPr>
            <a:xfrm>
              <a:off x="908" y="1139"/>
              <a:ext cx="635" cy="577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9" name="Group 42"/>
            <xdr:cNvGrpSpPr>
              <a:grpSpLocks/>
            </xdr:cNvGrpSpPr>
          </xdr:nvGrpSpPr>
          <xdr:grpSpPr>
            <a:xfrm>
              <a:off x="919" y="1142"/>
              <a:ext cx="614" cy="570"/>
              <a:chOff x="920" y="1144"/>
              <a:chExt cx="614" cy="570"/>
            </a:xfrm>
            <a:solidFill>
              <a:srgbClr val="FFFFFF"/>
            </a:solidFill>
          </xdr:grpSpPr>
          <xdr:sp>
            <xdr:nvSpPr>
              <xdr:cNvPr id="20" name="TextBox 43"/>
              <xdr:cNvSpPr txBox="1">
                <a:spLocks noChangeArrowheads="1"/>
              </xdr:cNvSpPr>
            </xdr:nvSpPr>
            <xdr:spPr>
              <a:xfrm>
                <a:off x="920" y="1692"/>
                <a:ext cx="263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 = 1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for longer irrigation intervals.</a:t>
                </a:r>
              </a:p>
            </xdr:txBody>
          </xdr:sp>
          <xdr:sp>
            <xdr:nvSpPr>
              <xdr:cNvPr id="21" name="TextBox 44"/>
              <xdr:cNvSpPr txBox="1">
                <a:spLocks noChangeArrowheads="1"/>
              </xdr:cNvSpPr>
            </xdr:nvSpPr>
            <xdr:spPr>
              <a:xfrm>
                <a:off x="1184" y="1662"/>
                <a:ext cx="3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(after Keller and Bliesner, 1990, with some adjustment)</a:t>
                </a:r>
              </a:p>
            </xdr:txBody>
          </xdr:sp>
          <xdr:sp>
            <xdr:nvSpPr>
              <xdr:cNvPr id="22" name="TextBox 45"/>
              <xdr:cNvSpPr txBox="1">
                <a:spLocks noChangeArrowheads="1"/>
              </xdr:cNvSpPr>
            </xdr:nvSpPr>
            <xdr:spPr>
              <a:xfrm>
                <a:off x="951" y="1144"/>
                <a:ext cx="56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factor, Kf, for increased evaporation from frequent sprinkler applications</a:t>
                </a:r>
              </a:p>
            </xdr:txBody>
          </xdr:sp>
        </xdr:grpSp>
      </xdr:grpSp>
    </xdr:grpSp>
    <xdr:clientData/>
  </xdr:twoCellAnchor>
  <xdr:twoCellAnchor editAs="oneCell">
    <xdr:from>
      <xdr:col>2</xdr:col>
      <xdr:colOff>295275</xdr:colOff>
      <xdr:row>72</xdr:row>
      <xdr:rowOff>95250</xdr:rowOff>
    </xdr:from>
    <xdr:to>
      <xdr:col>2</xdr:col>
      <xdr:colOff>2647950</xdr:colOff>
      <xdr:row>77</xdr:row>
      <xdr:rowOff>133350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3"/>
        <a:srcRect l="23091" t="52690" r="61451" b="39709"/>
        <a:stretch>
          <a:fillRect/>
        </a:stretch>
      </xdr:blipFill>
      <xdr:spPr>
        <a:xfrm>
          <a:off x="2514600" y="20135850"/>
          <a:ext cx="2352675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4210050</xdr:colOff>
      <xdr:row>93</xdr:row>
      <xdr:rowOff>47625</xdr:rowOff>
    </xdr:from>
    <xdr:to>
      <xdr:col>2</xdr:col>
      <xdr:colOff>5600700</xdr:colOff>
      <xdr:row>96</xdr:row>
      <xdr:rowOff>85725</xdr:rowOff>
    </xdr:to>
    <xdr:sp>
      <xdr:nvSpPr>
        <xdr:cNvPr id="24" name="AutoShape 47"/>
        <xdr:cNvSpPr>
          <a:spLocks/>
        </xdr:cNvSpPr>
      </xdr:nvSpPr>
      <xdr:spPr>
        <a:xfrm>
          <a:off x="6429375" y="23488650"/>
          <a:ext cx="1390650" cy="523875"/>
        </a:xfrm>
        <a:prstGeom prst="wedgeRoundRectCallout">
          <a:avLst>
            <a:gd name="adj1" fmla="val -92467"/>
            <a:gd name="adj2" fmla="val 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Clicking on the button copies the values from Row 91 to Row 30. </a:t>
          </a:r>
        </a:p>
      </xdr:txBody>
    </xdr:sp>
    <xdr:clientData/>
  </xdr:twoCellAnchor>
  <xdr:twoCellAnchor editAs="oneCell">
    <xdr:from>
      <xdr:col>2</xdr:col>
      <xdr:colOff>1209675</xdr:colOff>
      <xdr:row>91</xdr:row>
      <xdr:rowOff>114300</xdr:rowOff>
    </xdr:from>
    <xdr:to>
      <xdr:col>2</xdr:col>
      <xdr:colOff>3638550</xdr:colOff>
      <xdr:row>96</xdr:row>
      <xdr:rowOff>123825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4"/>
        <a:srcRect l="23904" t="56703" r="60137" b="35952"/>
        <a:stretch>
          <a:fillRect/>
        </a:stretch>
      </xdr:blipFill>
      <xdr:spPr>
        <a:xfrm>
          <a:off x="3429000" y="23231475"/>
          <a:ext cx="24288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219075</xdr:colOff>
      <xdr:row>53</xdr:row>
      <xdr:rowOff>723900</xdr:rowOff>
    </xdr:from>
    <xdr:to>
      <xdr:col>2</xdr:col>
      <xdr:colOff>3914775</xdr:colOff>
      <xdr:row>53</xdr:row>
      <xdr:rowOff>1247775</xdr:rowOff>
    </xdr:to>
    <xdr:sp>
      <xdr:nvSpPr>
        <xdr:cNvPr id="26" name="AutoShape 49"/>
        <xdr:cNvSpPr>
          <a:spLocks/>
        </xdr:cNvSpPr>
      </xdr:nvSpPr>
      <xdr:spPr>
        <a:xfrm>
          <a:off x="2438400" y="16440150"/>
          <a:ext cx="3695700" cy="523875"/>
        </a:xfrm>
        <a:prstGeom prst="wedgeRoundRectCallout">
          <a:avLst>
            <a:gd name="adj1" fmla="val -26032"/>
            <a:gd name="adj2" fmla="val -15453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default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value is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Enter the appropriate value for the actual irrigation inverval (irrigation period). </a:t>
          </a:r>
        </a:p>
      </xdr:txBody>
    </xdr:sp>
    <xdr:clientData/>
  </xdr:twoCellAnchor>
  <xdr:twoCellAnchor>
    <xdr:from>
      <xdr:col>2</xdr:col>
      <xdr:colOff>1304925</xdr:colOff>
      <xdr:row>41</xdr:row>
      <xdr:rowOff>85725</xdr:rowOff>
    </xdr:from>
    <xdr:to>
      <xdr:col>2</xdr:col>
      <xdr:colOff>5581650</xdr:colOff>
      <xdr:row>43</xdr:row>
      <xdr:rowOff>85725</xdr:rowOff>
    </xdr:to>
    <xdr:sp>
      <xdr:nvSpPr>
        <xdr:cNvPr id="27" name="AutoShape 50"/>
        <xdr:cNvSpPr>
          <a:spLocks/>
        </xdr:cNvSpPr>
      </xdr:nvSpPr>
      <xdr:spPr>
        <a:xfrm>
          <a:off x="3524250" y="8591550"/>
          <a:ext cx="4276725" cy="409575"/>
        </a:xfrm>
        <a:prstGeom prst="wedgeRoundRectCallout">
          <a:avLst>
            <a:gd name="adj1" fmla="val -59351"/>
            <a:gd name="adj2" fmla="val -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Clicking on this button transfers control to the work area for calculating actual irrigation period for a known gross application.  (Cell E90)</a:t>
          </a:r>
        </a:p>
      </xdr:txBody>
    </xdr:sp>
    <xdr:clientData/>
  </xdr:twoCellAnchor>
  <xdr:twoCellAnchor>
    <xdr:from>
      <xdr:col>2</xdr:col>
      <xdr:colOff>4981575</xdr:colOff>
      <xdr:row>32</xdr:row>
      <xdr:rowOff>133350</xdr:rowOff>
    </xdr:from>
    <xdr:to>
      <xdr:col>2</xdr:col>
      <xdr:colOff>6257925</xdr:colOff>
      <xdr:row>35</xdr:row>
      <xdr:rowOff>9525</xdr:rowOff>
    </xdr:to>
    <xdr:sp>
      <xdr:nvSpPr>
        <xdr:cNvPr id="28" name="AutoShape 51"/>
        <xdr:cNvSpPr>
          <a:spLocks/>
        </xdr:cNvSpPr>
      </xdr:nvSpPr>
      <xdr:spPr>
        <a:xfrm>
          <a:off x="7200900" y="7038975"/>
          <a:ext cx="1276350" cy="561975"/>
        </a:xfrm>
        <a:prstGeom prst="wedgeRoundRectCallout">
          <a:avLst>
            <a:gd name="adj1" fmla="val -42537"/>
            <a:gd name="adj2" fmla="val -94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Clicking on this button transfers control to Cell E90.</a:t>
          </a:r>
        </a:p>
      </xdr:txBody>
    </xdr:sp>
    <xdr:clientData/>
  </xdr:twoCellAnchor>
  <xdr:twoCellAnchor>
    <xdr:from>
      <xdr:col>2</xdr:col>
      <xdr:colOff>2781300</xdr:colOff>
      <xdr:row>25</xdr:row>
      <xdr:rowOff>57150</xdr:rowOff>
    </xdr:from>
    <xdr:to>
      <xdr:col>2</xdr:col>
      <xdr:colOff>6296025</xdr:colOff>
      <xdr:row>27</xdr:row>
      <xdr:rowOff>9525</xdr:rowOff>
    </xdr:to>
    <xdr:sp>
      <xdr:nvSpPr>
        <xdr:cNvPr id="29" name="AutoShape 52"/>
        <xdr:cNvSpPr>
          <a:spLocks/>
        </xdr:cNvSpPr>
      </xdr:nvSpPr>
      <xdr:spPr>
        <a:xfrm>
          <a:off x="5000625" y="5400675"/>
          <a:ext cx="3514725" cy="409575"/>
        </a:xfrm>
        <a:prstGeom prst="wedgeRoundRectCallout">
          <a:avLst>
            <a:gd name="adj1" fmla="val -60027"/>
            <a:gd name="adj2" fmla="val -19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Clicking on this button transfers control to the calculator for daily ET for known monthly ET.  (Cell E70)</a:t>
          </a:r>
        </a:p>
      </xdr:txBody>
    </xdr:sp>
    <xdr:clientData/>
  </xdr:twoCellAnchor>
  <xdr:twoCellAnchor editAs="oneCell">
    <xdr:from>
      <xdr:col>2</xdr:col>
      <xdr:colOff>5857875</xdr:colOff>
      <xdr:row>57</xdr:row>
      <xdr:rowOff>19050</xdr:rowOff>
    </xdr:from>
    <xdr:to>
      <xdr:col>18</xdr:col>
      <xdr:colOff>552450</xdr:colOff>
      <xdr:row>104</xdr:row>
      <xdr:rowOff>133350</xdr:rowOff>
    </xdr:to>
    <xdr:pic>
      <xdr:nvPicPr>
        <xdr:cNvPr id="30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7630775"/>
          <a:ext cx="10153650" cy="772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371475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57150"/>
          <a:ext cx="6562725" cy="714375"/>
          <a:chOff x="26" y="6"/>
          <a:chExt cx="664" cy="7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6"/>
            <a:ext cx="66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Conservation Practice Worksheet                                                                        OR IWM-W9.2.xls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28"/>
            <a:ext cx="664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Natural Resources Conservation Service, Oregon                                           February 2007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Irrigation Water Application – How Much, When, System Capacity</a:t>
            </a:r>
          </a:p>
        </xdr:txBody>
      </xdr:sp>
    </xdr:grpSp>
    <xdr:clientData/>
  </xdr:twoCellAnchor>
  <xdr:twoCellAnchor>
    <xdr:from>
      <xdr:col>0</xdr:col>
      <xdr:colOff>247650</xdr:colOff>
      <xdr:row>19</xdr:row>
      <xdr:rowOff>38100</xdr:rowOff>
    </xdr:from>
    <xdr:to>
      <xdr:col>3</xdr:col>
      <xdr:colOff>57150</xdr:colOff>
      <xdr:row>20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3971925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Requirement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HOW MUCH water to apply?</a:t>
          </a:r>
        </a:p>
      </xdr:txBody>
    </xdr:sp>
    <xdr:clientData/>
  </xdr:twoCellAnchor>
  <xdr:twoCellAnchor>
    <xdr:from>
      <xdr:col>0</xdr:col>
      <xdr:colOff>238125</xdr:colOff>
      <xdr:row>25</xdr:row>
      <xdr:rowOff>47625</xdr:rowOff>
    </xdr:from>
    <xdr:to>
      <xdr:col>3</xdr:col>
      <xdr:colOff>47625</xdr:colOff>
      <xdr:row>26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" y="5353050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Timing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WHEN to apply water?</a:t>
          </a:r>
        </a:p>
      </xdr:txBody>
    </xdr:sp>
    <xdr:clientData/>
  </xdr:twoCellAnchor>
  <xdr:twoCellAnchor>
    <xdr:from>
      <xdr:col>0</xdr:col>
      <xdr:colOff>238125</xdr:colOff>
      <xdr:row>32</xdr:row>
      <xdr:rowOff>104775</xdr:rowOff>
    </xdr:from>
    <xdr:to>
      <xdr:col>3</xdr:col>
      <xdr:colOff>47625</xdr:colOff>
      <xdr:row>33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" y="701040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4864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System Capacity</a:t>
          </a:r>
        </a:p>
      </xdr:txBody>
    </xdr:sp>
    <xdr:clientData/>
  </xdr:twoCellAnchor>
  <xdr:twoCellAnchor>
    <xdr:from>
      <xdr:col>0</xdr:col>
      <xdr:colOff>133350</xdr:colOff>
      <xdr:row>63</xdr:row>
      <xdr:rowOff>152400</xdr:rowOff>
    </xdr:from>
    <xdr:to>
      <xdr:col>11</xdr:col>
      <xdr:colOff>123825</xdr:colOff>
      <xdr:row>72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133350" y="25717500"/>
          <a:ext cx="6934200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114300</xdr:rowOff>
    </xdr:from>
    <xdr:to>
      <xdr:col>14</xdr:col>
      <xdr:colOff>133350</xdr:colOff>
      <xdr:row>7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53300" y="923925"/>
          <a:ext cx="824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 editAs="oneCell">
    <xdr:from>
      <xdr:col>5</xdr:col>
      <xdr:colOff>95250</xdr:colOff>
      <xdr:row>93</xdr:row>
      <xdr:rowOff>114300</xdr:rowOff>
    </xdr:from>
    <xdr:to>
      <xdr:col>9</xdr:col>
      <xdr:colOff>0</xdr:colOff>
      <xdr:row>98</xdr:row>
      <xdr:rowOff>66675</xdr:rowOff>
    </xdr:to>
    <xdr:pic>
      <xdr:nvPicPr>
        <xdr:cNvPr id="9" name="Copy_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0093225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72</xdr:row>
      <xdr:rowOff>219075</xdr:rowOff>
    </xdr:from>
    <xdr:to>
      <xdr:col>7</xdr:col>
      <xdr:colOff>428625</xdr:colOff>
      <xdr:row>76</xdr:row>
      <xdr:rowOff>57150</xdr:rowOff>
    </xdr:to>
    <xdr:pic>
      <xdr:nvPicPr>
        <xdr:cNvPr id="10" name="Copy_ET_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7555825"/>
          <a:ext cx="2228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84</xdr:row>
      <xdr:rowOff>85725</xdr:rowOff>
    </xdr:from>
    <xdr:to>
      <xdr:col>11</xdr:col>
      <xdr:colOff>114300</xdr:colOff>
      <xdr:row>93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23825" y="58473975"/>
          <a:ext cx="6934200" cy="15335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52</xdr:row>
      <xdr:rowOff>142875</xdr:rowOff>
    </xdr:from>
    <xdr:to>
      <xdr:col>10</xdr:col>
      <xdr:colOff>123825</xdr:colOff>
      <xdr:row>53</xdr:row>
      <xdr:rowOff>438150</xdr:rowOff>
    </xdr:to>
    <xdr:grpSp>
      <xdr:nvGrpSpPr>
        <xdr:cNvPr id="12" name="Group 12"/>
        <xdr:cNvGrpSpPr>
          <a:grpSpLocks/>
        </xdr:cNvGrpSpPr>
      </xdr:nvGrpSpPr>
      <xdr:grpSpPr>
        <a:xfrm>
          <a:off x="409575" y="10487025"/>
          <a:ext cx="6048375" cy="5495925"/>
          <a:chOff x="911" y="1139"/>
          <a:chExt cx="635" cy="577"/>
        </a:xfrm>
        <a:solidFill>
          <a:srgbClr val="FFFFFF"/>
        </a:solidFill>
      </xdr:grpSpPr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23" y="1172"/>
            <a:ext cx="608" cy="48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4" name="Group 14"/>
          <xdr:cNvGrpSpPr>
            <a:grpSpLocks/>
          </xdr:cNvGrpSpPr>
        </xdr:nvGrpSpPr>
        <xdr:grpSpPr>
          <a:xfrm>
            <a:off x="911" y="1139"/>
            <a:ext cx="635" cy="577"/>
            <a:chOff x="908" y="1139"/>
            <a:chExt cx="635" cy="577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908" y="1139"/>
              <a:ext cx="635" cy="577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919" y="1142"/>
              <a:ext cx="614" cy="570"/>
              <a:chOff x="920" y="1144"/>
              <a:chExt cx="614" cy="570"/>
            </a:xfrm>
            <a:solidFill>
              <a:srgbClr val="FFFFFF"/>
            </a:solidFill>
          </xdr:grpSpPr>
          <xdr:sp>
            <xdr:nvSpPr>
              <xdr:cNvPr id="17" name="TextBox 17"/>
              <xdr:cNvSpPr txBox="1">
                <a:spLocks noChangeArrowheads="1"/>
              </xdr:cNvSpPr>
            </xdr:nvSpPr>
            <xdr:spPr>
              <a:xfrm>
                <a:off x="920" y="1692"/>
                <a:ext cx="263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 = 1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for longer irrigation intervals.</a:t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1184" y="1662"/>
                <a:ext cx="3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(after Keller and Bliesner, 1990, with some adjustment)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951" y="1144"/>
                <a:ext cx="56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factor, Kf, for increased evaporation from frequent sprinkler applications</a:t>
                </a:r>
              </a:p>
            </xdr:txBody>
          </xdr:sp>
        </xdr:grpSp>
      </xdr:grpSp>
    </xdr:grpSp>
    <xdr:clientData/>
  </xdr:twoCellAnchor>
  <xdr:twoCellAnchor editAs="oneCell">
    <xdr:from>
      <xdr:col>8</xdr:col>
      <xdr:colOff>47625</xdr:colOff>
      <xdr:row>41</xdr:row>
      <xdr:rowOff>47625</xdr:rowOff>
    </xdr:from>
    <xdr:to>
      <xdr:col>12</xdr:col>
      <xdr:colOff>228600</xdr:colOff>
      <xdr:row>43</xdr:row>
      <xdr:rowOff>123825</xdr:rowOff>
    </xdr:to>
    <xdr:pic>
      <xdr:nvPicPr>
        <xdr:cNvPr id="20" name="Gross_App_Bran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3153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133350</xdr:colOff>
      <xdr:row>25</xdr:row>
      <xdr:rowOff>85725</xdr:rowOff>
    </xdr:from>
    <xdr:to>
      <xdr:col>10</xdr:col>
      <xdr:colOff>485775</xdr:colOff>
      <xdr:row>26</xdr:row>
      <xdr:rowOff>171450</xdr:rowOff>
    </xdr:to>
    <xdr:pic>
      <xdr:nvPicPr>
        <xdr:cNvPr id="21" name="Daily_ET_Cal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5391150"/>
          <a:ext cx="4010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1638300</xdr:colOff>
      <xdr:row>29</xdr:row>
      <xdr:rowOff>200025</xdr:rowOff>
    </xdr:from>
    <xdr:to>
      <xdr:col>13</xdr:col>
      <xdr:colOff>5276850</xdr:colOff>
      <xdr:row>31</xdr:row>
      <xdr:rowOff>57150</xdr:rowOff>
    </xdr:to>
    <xdr:pic>
      <xdr:nvPicPr>
        <xdr:cNvPr id="22" name="Gross_App_Branch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6419850"/>
          <a:ext cx="53816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1152525</xdr:colOff>
      <xdr:row>29</xdr:row>
      <xdr:rowOff>200025</xdr:rowOff>
    </xdr:from>
    <xdr:to>
      <xdr:col>12</xdr:col>
      <xdr:colOff>1600200</xdr:colOff>
      <xdr:row>30</xdr:row>
      <xdr:rowOff>114300</xdr:rowOff>
    </xdr:to>
    <xdr:sp>
      <xdr:nvSpPr>
        <xdr:cNvPr id="23" name="Polygon 23"/>
        <xdr:cNvSpPr>
          <a:spLocks/>
        </xdr:cNvSpPr>
      </xdr:nvSpPr>
      <xdr:spPr>
        <a:xfrm>
          <a:off x="8458200" y="6419850"/>
          <a:ext cx="447675" cy="142875"/>
        </a:xfrm>
        <a:custGeom>
          <a:pathLst>
            <a:path h="10" w="35">
              <a:moveTo>
                <a:pt x="0" y="0"/>
              </a:moveTo>
              <a:lnTo>
                <a:pt x="18" y="10"/>
              </a:lnTo>
              <a:lnTo>
                <a:pt x="35" y="1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16</xdr:row>
      <xdr:rowOff>171450</xdr:rowOff>
    </xdr:from>
    <xdr:to>
      <xdr:col>8</xdr:col>
      <xdr:colOff>28575</xdr:colOff>
      <xdr:row>18</xdr:row>
      <xdr:rowOff>19050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3543300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371475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57150"/>
          <a:ext cx="6562725" cy="714375"/>
          <a:chOff x="26" y="6"/>
          <a:chExt cx="664" cy="7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6"/>
            <a:ext cx="66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Conservation Practice Worksheet                                                                        OR IWM-W9.2.xls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28"/>
            <a:ext cx="664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Natural Resources Conservation Service, Oregon                                           February 2007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Irrigation Water Application – How Much, When, System Capacity</a:t>
            </a:r>
          </a:p>
        </xdr:txBody>
      </xdr:sp>
    </xdr:grpSp>
    <xdr:clientData/>
  </xdr:twoCellAnchor>
  <xdr:twoCellAnchor>
    <xdr:from>
      <xdr:col>0</xdr:col>
      <xdr:colOff>247650</xdr:colOff>
      <xdr:row>19</xdr:row>
      <xdr:rowOff>38100</xdr:rowOff>
    </xdr:from>
    <xdr:to>
      <xdr:col>3</xdr:col>
      <xdr:colOff>57150</xdr:colOff>
      <xdr:row>20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3971925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Requirement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HOW MUCH water to apply?</a:t>
          </a:r>
        </a:p>
      </xdr:txBody>
    </xdr:sp>
    <xdr:clientData/>
  </xdr:twoCellAnchor>
  <xdr:twoCellAnchor>
    <xdr:from>
      <xdr:col>0</xdr:col>
      <xdr:colOff>238125</xdr:colOff>
      <xdr:row>25</xdr:row>
      <xdr:rowOff>47625</xdr:rowOff>
    </xdr:from>
    <xdr:to>
      <xdr:col>3</xdr:col>
      <xdr:colOff>47625</xdr:colOff>
      <xdr:row>26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" y="5353050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Timing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WHEN to apply water?</a:t>
          </a:r>
        </a:p>
      </xdr:txBody>
    </xdr:sp>
    <xdr:clientData/>
  </xdr:twoCellAnchor>
  <xdr:twoCellAnchor>
    <xdr:from>
      <xdr:col>0</xdr:col>
      <xdr:colOff>238125</xdr:colOff>
      <xdr:row>32</xdr:row>
      <xdr:rowOff>104775</xdr:rowOff>
    </xdr:from>
    <xdr:to>
      <xdr:col>3</xdr:col>
      <xdr:colOff>47625</xdr:colOff>
      <xdr:row>33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" y="701040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4864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System Capacity</a:t>
          </a:r>
        </a:p>
      </xdr:txBody>
    </xdr:sp>
    <xdr:clientData/>
  </xdr:twoCellAnchor>
  <xdr:twoCellAnchor>
    <xdr:from>
      <xdr:col>0</xdr:col>
      <xdr:colOff>133350</xdr:colOff>
      <xdr:row>63</xdr:row>
      <xdr:rowOff>152400</xdr:rowOff>
    </xdr:from>
    <xdr:to>
      <xdr:col>11</xdr:col>
      <xdr:colOff>123825</xdr:colOff>
      <xdr:row>72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133350" y="25717500"/>
          <a:ext cx="6934200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114300</xdr:rowOff>
    </xdr:from>
    <xdr:to>
      <xdr:col>14</xdr:col>
      <xdr:colOff>133350</xdr:colOff>
      <xdr:row>7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53300" y="923925"/>
          <a:ext cx="824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 editAs="oneCell">
    <xdr:from>
      <xdr:col>5</xdr:col>
      <xdr:colOff>95250</xdr:colOff>
      <xdr:row>93</xdr:row>
      <xdr:rowOff>114300</xdr:rowOff>
    </xdr:from>
    <xdr:to>
      <xdr:col>9</xdr:col>
      <xdr:colOff>0</xdr:colOff>
      <xdr:row>98</xdr:row>
      <xdr:rowOff>66675</xdr:rowOff>
    </xdr:to>
    <xdr:pic>
      <xdr:nvPicPr>
        <xdr:cNvPr id="9" name="Copy_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0093225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72</xdr:row>
      <xdr:rowOff>219075</xdr:rowOff>
    </xdr:from>
    <xdr:to>
      <xdr:col>7</xdr:col>
      <xdr:colOff>428625</xdr:colOff>
      <xdr:row>76</xdr:row>
      <xdr:rowOff>57150</xdr:rowOff>
    </xdr:to>
    <xdr:pic>
      <xdr:nvPicPr>
        <xdr:cNvPr id="10" name="Copy_ET_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7555825"/>
          <a:ext cx="2228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84</xdr:row>
      <xdr:rowOff>85725</xdr:rowOff>
    </xdr:from>
    <xdr:to>
      <xdr:col>11</xdr:col>
      <xdr:colOff>114300</xdr:colOff>
      <xdr:row>93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23825" y="58473975"/>
          <a:ext cx="6934200" cy="15335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52</xdr:row>
      <xdr:rowOff>142875</xdr:rowOff>
    </xdr:from>
    <xdr:to>
      <xdr:col>10</xdr:col>
      <xdr:colOff>123825</xdr:colOff>
      <xdr:row>53</xdr:row>
      <xdr:rowOff>438150</xdr:rowOff>
    </xdr:to>
    <xdr:grpSp>
      <xdr:nvGrpSpPr>
        <xdr:cNvPr id="12" name="Group 12"/>
        <xdr:cNvGrpSpPr>
          <a:grpSpLocks/>
        </xdr:cNvGrpSpPr>
      </xdr:nvGrpSpPr>
      <xdr:grpSpPr>
        <a:xfrm>
          <a:off x="409575" y="10487025"/>
          <a:ext cx="6048375" cy="5495925"/>
          <a:chOff x="911" y="1139"/>
          <a:chExt cx="635" cy="577"/>
        </a:xfrm>
        <a:solidFill>
          <a:srgbClr val="FFFFFF"/>
        </a:solidFill>
      </xdr:grpSpPr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23" y="1172"/>
            <a:ext cx="608" cy="48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4" name="Group 14"/>
          <xdr:cNvGrpSpPr>
            <a:grpSpLocks/>
          </xdr:cNvGrpSpPr>
        </xdr:nvGrpSpPr>
        <xdr:grpSpPr>
          <a:xfrm>
            <a:off x="911" y="1139"/>
            <a:ext cx="635" cy="577"/>
            <a:chOff x="908" y="1139"/>
            <a:chExt cx="635" cy="577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908" y="1139"/>
              <a:ext cx="635" cy="577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919" y="1142"/>
              <a:ext cx="614" cy="570"/>
              <a:chOff x="920" y="1144"/>
              <a:chExt cx="614" cy="570"/>
            </a:xfrm>
            <a:solidFill>
              <a:srgbClr val="FFFFFF"/>
            </a:solidFill>
          </xdr:grpSpPr>
          <xdr:sp>
            <xdr:nvSpPr>
              <xdr:cNvPr id="17" name="TextBox 17"/>
              <xdr:cNvSpPr txBox="1">
                <a:spLocks noChangeArrowheads="1"/>
              </xdr:cNvSpPr>
            </xdr:nvSpPr>
            <xdr:spPr>
              <a:xfrm>
                <a:off x="920" y="1692"/>
                <a:ext cx="263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 = 1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for longer irrigation intervals.</a:t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1184" y="1662"/>
                <a:ext cx="3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(after Keller and Bliesner, 1990, with some adjustment)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951" y="1144"/>
                <a:ext cx="56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factor, Kf, for increased evaporation from frequent sprinkler applications</a:t>
                </a:r>
              </a:p>
            </xdr:txBody>
          </xdr:sp>
        </xdr:grpSp>
      </xdr:grpSp>
    </xdr:grpSp>
    <xdr:clientData/>
  </xdr:twoCellAnchor>
  <xdr:twoCellAnchor editAs="oneCell">
    <xdr:from>
      <xdr:col>8</xdr:col>
      <xdr:colOff>47625</xdr:colOff>
      <xdr:row>41</xdr:row>
      <xdr:rowOff>47625</xdr:rowOff>
    </xdr:from>
    <xdr:to>
      <xdr:col>12</xdr:col>
      <xdr:colOff>228600</xdr:colOff>
      <xdr:row>43</xdr:row>
      <xdr:rowOff>123825</xdr:rowOff>
    </xdr:to>
    <xdr:pic>
      <xdr:nvPicPr>
        <xdr:cNvPr id="20" name="Gross_App_Bran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3153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133350</xdr:colOff>
      <xdr:row>25</xdr:row>
      <xdr:rowOff>85725</xdr:rowOff>
    </xdr:from>
    <xdr:to>
      <xdr:col>10</xdr:col>
      <xdr:colOff>485775</xdr:colOff>
      <xdr:row>26</xdr:row>
      <xdr:rowOff>171450</xdr:rowOff>
    </xdr:to>
    <xdr:pic>
      <xdr:nvPicPr>
        <xdr:cNvPr id="21" name="Daily_ET_Cal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5391150"/>
          <a:ext cx="4010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1638300</xdr:colOff>
      <xdr:row>29</xdr:row>
      <xdr:rowOff>200025</xdr:rowOff>
    </xdr:from>
    <xdr:to>
      <xdr:col>13</xdr:col>
      <xdr:colOff>5276850</xdr:colOff>
      <xdr:row>31</xdr:row>
      <xdr:rowOff>57150</xdr:rowOff>
    </xdr:to>
    <xdr:pic>
      <xdr:nvPicPr>
        <xdr:cNvPr id="22" name="Gross_App_Branch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6419850"/>
          <a:ext cx="53816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1152525</xdr:colOff>
      <xdr:row>29</xdr:row>
      <xdr:rowOff>200025</xdr:rowOff>
    </xdr:from>
    <xdr:to>
      <xdr:col>12</xdr:col>
      <xdr:colOff>1600200</xdr:colOff>
      <xdr:row>30</xdr:row>
      <xdr:rowOff>114300</xdr:rowOff>
    </xdr:to>
    <xdr:sp>
      <xdr:nvSpPr>
        <xdr:cNvPr id="23" name="Polygon 23"/>
        <xdr:cNvSpPr>
          <a:spLocks/>
        </xdr:cNvSpPr>
      </xdr:nvSpPr>
      <xdr:spPr>
        <a:xfrm>
          <a:off x="8458200" y="6419850"/>
          <a:ext cx="447675" cy="142875"/>
        </a:xfrm>
        <a:custGeom>
          <a:pathLst>
            <a:path h="10" w="35">
              <a:moveTo>
                <a:pt x="0" y="0"/>
              </a:moveTo>
              <a:lnTo>
                <a:pt x="18" y="10"/>
              </a:lnTo>
              <a:lnTo>
                <a:pt x="35" y="1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16</xdr:row>
      <xdr:rowOff>171450</xdr:rowOff>
    </xdr:from>
    <xdr:to>
      <xdr:col>8</xdr:col>
      <xdr:colOff>28575</xdr:colOff>
      <xdr:row>18</xdr:row>
      <xdr:rowOff>19050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3543300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371475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57150"/>
          <a:ext cx="6562725" cy="714375"/>
          <a:chOff x="26" y="6"/>
          <a:chExt cx="664" cy="7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6"/>
            <a:ext cx="66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Conservation Practice Worksheet                                                                        OR IWM-W9.2.xls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28"/>
            <a:ext cx="664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Natural Resources Conservation Service, Oregon                                           February 2007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Irrigation Water Application – How Much, When, System Capacity</a:t>
            </a:r>
          </a:p>
        </xdr:txBody>
      </xdr:sp>
    </xdr:grpSp>
    <xdr:clientData/>
  </xdr:twoCellAnchor>
  <xdr:twoCellAnchor>
    <xdr:from>
      <xdr:col>0</xdr:col>
      <xdr:colOff>247650</xdr:colOff>
      <xdr:row>19</xdr:row>
      <xdr:rowOff>38100</xdr:rowOff>
    </xdr:from>
    <xdr:to>
      <xdr:col>3</xdr:col>
      <xdr:colOff>57150</xdr:colOff>
      <xdr:row>20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3971925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Requirement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HOW MUCH water to apply?</a:t>
          </a:r>
        </a:p>
      </xdr:txBody>
    </xdr:sp>
    <xdr:clientData/>
  </xdr:twoCellAnchor>
  <xdr:twoCellAnchor>
    <xdr:from>
      <xdr:col>0</xdr:col>
      <xdr:colOff>238125</xdr:colOff>
      <xdr:row>25</xdr:row>
      <xdr:rowOff>47625</xdr:rowOff>
    </xdr:from>
    <xdr:to>
      <xdr:col>3</xdr:col>
      <xdr:colOff>47625</xdr:colOff>
      <xdr:row>26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" y="5353050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Timing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WHEN to apply water?</a:t>
          </a:r>
        </a:p>
      </xdr:txBody>
    </xdr:sp>
    <xdr:clientData/>
  </xdr:twoCellAnchor>
  <xdr:twoCellAnchor>
    <xdr:from>
      <xdr:col>0</xdr:col>
      <xdr:colOff>238125</xdr:colOff>
      <xdr:row>32</xdr:row>
      <xdr:rowOff>104775</xdr:rowOff>
    </xdr:from>
    <xdr:to>
      <xdr:col>3</xdr:col>
      <xdr:colOff>47625</xdr:colOff>
      <xdr:row>33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" y="701040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4864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System Capacity</a:t>
          </a:r>
        </a:p>
      </xdr:txBody>
    </xdr:sp>
    <xdr:clientData/>
  </xdr:twoCellAnchor>
  <xdr:twoCellAnchor>
    <xdr:from>
      <xdr:col>0</xdr:col>
      <xdr:colOff>133350</xdr:colOff>
      <xdr:row>63</xdr:row>
      <xdr:rowOff>152400</xdr:rowOff>
    </xdr:from>
    <xdr:to>
      <xdr:col>11</xdr:col>
      <xdr:colOff>123825</xdr:colOff>
      <xdr:row>72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133350" y="25717500"/>
          <a:ext cx="6934200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114300</xdr:rowOff>
    </xdr:from>
    <xdr:to>
      <xdr:col>14</xdr:col>
      <xdr:colOff>133350</xdr:colOff>
      <xdr:row>7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53300" y="923925"/>
          <a:ext cx="824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 editAs="oneCell">
    <xdr:from>
      <xdr:col>5</xdr:col>
      <xdr:colOff>95250</xdr:colOff>
      <xdr:row>93</xdr:row>
      <xdr:rowOff>114300</xdr:rowOff>
    </xdr:from>
    <xdr:to>
      <xdr:col>9</xdr:col>
      <xdr:colOff>0</xdr:colOff>
      <xdr:row>98</xdr:row>
      <xdr:rowOff>66675</xdr:rowOff>
    </xdr:to>
    <xdr:pic>
      <xdr:nvPicPr>
        <xdr:cNvPr id="9" name="Copy_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0093225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72</xdr:row>
      <xdr:rowOff>219075</xdr:rowOff>
    </xdr:from>
    <xdr:to>
      <xdr:col>7</xdr:col>
      <xdr:colOff>428625</xdr:colOff>
      <xdr:row>76</xdr:row>
      <xdr:rowOff>57150</xdr:rowOff>
    </xdr:to>
    <xdr:pic>
      <xdr:nvPicPr>
        <xdr:cNvPr id="10" name="Copy_ET_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7555825"/>
          <a:ext cx="2228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84</xdr:row>
      <xdr:rowOff>85725</xdr:rowOff>
    </xdr:from>
    <xdr:to>
      <xdr:col>11</xdr:col>
      <xdr:colOff>114300</xdr:colOff>
      <xdr:row>93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23825" y="58473975"/>
          <a:ext cx="6934200" cy="15335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52</xdr:row>
      <xdr:rowOff>142875</xdr:rowOff>
    </xdr:from>
    <xdr:to>
      <xdr:col>10</xdr:col>
      <xdr:colOff>123825</xdr:colOff>
      <xdr:row>53</xdr:row>
      <xdr:rowOff>438150</xdr:rowOff>
    </xdr:to>
    <xdr:grpSp>
      <xdr:nvGrpSpPr>
        <xdr:cNvPr id="12" name="Group 12"/>
        <xdr:cNvGrpSpPr>
          <a:grpSpLocks/>
        </xdr:cNvGrpSpPr>
      </xdr:nvGrpSpPr>
      <xdr:grpSpPr>
        <a:xfrm>
          <a:off x="409575" y="10487025"/>
          <a:ext cx="6048375" cy="5495925"/>
          <a:chOff x="911" y="1139"/>
          <a:chExt cx="635" cy="577"/>
        </a:xfrm>
        <a:solidFill>
          <a:srgbClr val="FFFFFF"/>
        </a:solidFill>
      </xdr:grpSpPr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23" y="1172"/>
            <a:ext cx="608" cy="48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4" name="Group 14"/>
          <xdr:cNvGrpSpPr>
            <a:grpSpLocks/>
          </xdr:cNvGrpSpPr>
        </xdr:nvGrpSpPr>
        <xdr:grpSpPr>
          <a:xfrm>
            <a:off x="911" y="1139"/>
            <a:ext cx="635" cy="577"/>
            <a:chOff x="908" y="1139"/>
            <a:chExt cx="635" cy="577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908" y="1139"/>
              <a:ext cx="635" cy="577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919" y="1142"/>
              <a:ext cx="614" cy="570"/>
              <a:chOff x="920" y="1144"/>
              <a:chExt cx="614" cy="570"/>
            </a:xfrm>
            <a:solidFill>
              <a:srgbClr val="FFFFFF"/>
            </a:solidFill>
          </xdr:grpSpPr>
          <xdr:sp>
            <xdr:nvSpPr>
              <xdr:cNvPr id="17" name="TextBox 17"/>
              <xdr:cNvSpPr txBox="1">
                <a:spLocks noChangeArrowheads="1"/>
              </xdr:cNvSpPr>
            </xdr:nvSpPr>
            <xdr:spPr>
              <a:xfrm>
                <a:off x="920" y="1692"/>
                <a:ext cx="263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 = 1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for longer irrigation intervals.</a:t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1184" y="1662"/>
                <a:ext cx="3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(after Keller and Bliesner, 1990, with some adjustment)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951" y="1144"/>
                <a:ext cx="56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factor, Kf, for increased evaporation from frequent sprinkler applications</a:t>
                </a:r>
              </a:p>
            </xdr:txBody>
          </xdr:sp>
        </xdr:grpSp>
      </xdr:grpSp>
    </xdr:grpSp>
    <xdr:clientData/>
  </xdr:twoCellAnchor>
  <xdr:twoCellAnchor editAs="oneCell">
    <xdr:from>
      <xdr:col>8</xdr:col>
      <xdr:colOff>47625</xdr:colOff>
      <xdr:row>41</xdr:row>
      <xdr:rowOff>47625</xdr:rowOff>
    </xdr:from>
    <xdr:to>
      <xdr:col>12</xdr:col>
      <xdr:colOff>228600</xdr:colOff>
      <xdr:row>43</xdr:row>
      <xdr:rowOff>123825</xdr:rowOff>
    </xdr:to>
    <xdr:pic>
      <xdr:nvPicPr>
        <xdr:cNvPr id="20" name="Gross_App_Bran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3153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133350</xdr:colOff>
      <xdr:row>25</xdr:row>
      <xdr:rowOff>85725</xdr:rowOff>
    </xdr:from>
    <xdr:to>
      <xdr:col>10</xdr:col>
      <xdr:colOff>485775</xdr:colOff>
      <xdr:row>26</xdr:row>
      <xdr:rowOff>171450</xdr:rowOff>
    </xdr:to>
    <xdr:pic>
      <xdr:nvPicPr>
        <xdr:cNvPr id="21" name="Daily_ET_Cal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5391150"/>
          <a:ext cx="4010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1638300</xdr:colOff>
      <xdr:row>29</xdr:row>
      <xdr:rowOff>200025</xdr:rowOff>
    </xdr:from>
    <xdr:to>
      <xdr:col>13</xdr:col>
      <xdr:colOff>5276850</xdr:colOff>
      <xdr:row>31</xdr:row>
      <xdr:rowOff>57150</xdr:rowOff>
    </xdr:to>
    <xdr:pic>
      <xdr:nvPicPr>
        <xdr:cNvPr id="22" name="Gross_App_Branch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6419850"/>
          <a:ext cx="53816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1152525</xdr:colOff>
      <xdr:row>29</xdr:row>
      <xdr:rowOff>200025</xdr:rowOff>
    </xdr:from>
    <xdr:to>
      <xdr:col>12</xdr:col>
      <xdr:colOff>1600200</xdr:colOff>
      <xdr:row>30</xdr:row>
      <xdr:rowOff>114300</xdr:rowOff>
    </xdr:to>
    <xdr:sp>
      <xdr:nvSpPr>
        <xdr:cNvPr id="23" name="Polygon 23"/>
        <xdr:cNvSpPr>
          <a:spLocks/>
        </xdr:cNvSpPr>
      </xdr:nvSpPr>
      <xdr:spPr>
        <a:xfrm>
          <a:off x="8458200" y="6419850"/>
          <a:ext cx="447675" cy="142875"/>
        </a:xfrm>
        <a:custGeom>
          <a:pathLst>
            <a:path h="10" w="35">
              <a:moveTo>
                <a:pt x="0" y="0"/>
              </a:moveTo>
              <a:lnTo>
                <a:pt x="18" y="10"/>
              </a:lnTo>
              <a:lnTo>
                <a:pt x="35" y="1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16</xdr:row>
      <xdr:rowOff>171450</xdr:rowOff>
    </xdr:from>
    <xdr:to>
      <xdr:col>8</xdr:col>
      <xdr:colOff>28575</xdr:colOff>
      <xdr:row>18</xdr:row>
      <xdr:rowOff>19050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3543300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10</xdr:col>
      <xdr:colOff>371475</xdr:colOff>
      <xdr:row>4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142875" y="57150"/>
          <a:ext cx="6562725" cy="714375"/>
          <a:chOff x="26" y="6"/>
          <a:chExt cx="664" cy="7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28" y="6"/>
            <a:ext cx="66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Conservation Practice Worksheet                                                                        OR IWM-W9.2.xls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6" y="28"/>
            <a:ext cx="664" cy="5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Natural Resources Conservation Service, Oregon                                           February 2007</a:t>
            </a: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Irrigation Water Application – How Much, When, System Capacity</a:t>
            </a:r>
          </a:p>
        </xdr:txBody>
      </xdr:sp>
    </xdr:grpSp>
    <xdr:clientData/>
  </xdr:twoCellAnchor>
  <xdr:twoCellAnchor>
    <xdr:from>
      <xdr:col>0</xdr:col>
      <xdr:colOff>247650</xdr:colOff>
      <xdr:row>19</xdr:row>
      <xdr:rowOff>38100</xdr:rowOff>
    </xdr:from>
    <xdr:to>
      <xdr:col>3</xdr:col>
      <xdr:colOff>57150</xdr:colOff>
      <xdr:row>20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47650" y="3971925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Requirement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HOW MUCH water to apply?</a:t>
          </a:r>
        </a:p>
      </xdr:txBody>
    </xdr:sp>
    <xdr:clientData/>
  </xdr:twoCellAnchor>
  <xdr:twoCellAnchor>
    <xdr:from>
      <xdr:col>0</xdr:col>
      <xdr:colOff>238125</xdr:colOff>
      <xdr:row>25</xdr:row>
      <xdr:rowOff>47625</xdr:rowOff>
    </xdr:from>
    <xdr:to>
      <xdr:col>3</xdr:col>
      <xdr:colOff>47625</xdr:colOff>
      <xdr:row>26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38125" y="5353050"/>
          <a:ext cx="1876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Irrigation Timing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WHEN to apply water?</a:t>
          </a:r>
        </a:p>
      </xdr:txBody>
    </xdr:sp>
    <xdr:clientData/>
  </xdr:twoCellAnchor>
  <xdr:twoCellAnchor>
    <xdr:from>
      <xdr:col>0</xdr:col>
      <xdr:colOff>238125</xdr:colOff>
      <xdr:row>32</xdr:row>
      <xdr:rowOff>104775</xdr:rowOff>
    </xdr:from>
    <xdr:to>
      <xdr:col>3</xdr:col>
      <xdr:colOff>47625</xdr:colOff>
      <xdr:row>33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8125" y="7010400"/>
          <a:ext cx="1876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54864" rIns="91440" bIns="18288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System Capacity</a:t>
          </a:r>
        </a:p>
      </xdr:txBody>
    </xdr:sp>
    <xdr:clientData/>
  </xdr:twoCellAnchor>
  <xdr:twoCellAnchor>
    <xdr:from>
      <xdr:col>0</xdr:col>
      <xdr:colOff>133350</xdr:colOff>
      <xdr:row>63</xdr:row>
      <xdr:rowOff>152400</xdr:rowOff>
    </xdr:from>
    <xdr:to>
      <xdr:col>11</xdr:col>
      <xdr:colOff>123825</xdr:colOff>
      <xdr:row>72</xdr:row>
      <xdr:rowOff>76200</xdr:rowOff>
    </xdr:to>
    <xdr:sp>
      <xdr:nvSpPr>
        <xdr:cNvPr id="7" name="Rectangle 7"/>
        <xdr:cNvSpPr>
          <a:spLocks/>
        </xdr:cNvSpPr>
      </xdr:nvSpPr>
      <xdr:spPr>
        <a:xfrm>
          <a:off x="133350" y="25717500"/>
          <a:ext cx="6934200" cy="16954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114300</xdr:rowOff>
    </xdr:from>
    <xdr:to>
      <xdr:col>14</xdr:col>
      <xdr:colOff>133350</xdr:colOff>
      <xdr:row>7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53300" y="923925"/>
          <a:ext cx="824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Notes for INPUT data and computational elements
</a:t>
          </a:r>
          <a:r>
            <a:rPr lang="en-US" cap="none" sz="11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(Shaded cells are required inputs)</a:t>
          </a:r>
        </a:p>
      </xdr:txBody>
    </xdr:sp>
    <xdr:clientData/>
  </xdr:twoCellAnchor>
  <xdr:twoCellAnchor editAs="oneCell">
    <xdr:from>
      <xdr:col>5</xdr:col>
      <xdr:colOff>95250</xdr:colOff>
      <xdr:row>93</xdr:row>
      <xdr:rowOff>114300</xdr:rowOff>
    </xdr:from>
    <xdr:to>
      <xdr:col>9</xdr:col>
      <xdr:colOff>0</xdr:colOff>
      <xdr:row>98</xdr:row>
      <xdr:rowOff>66675</xdr:rowOff>
    </xdr:to>
    <xdr:pic>
      <xdr:nvPicPr>
        <xdr:cNvPr id="9" name="Copy_N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0093225"/>
          <a:ext cx="2343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72</xdr:row>
      <xdr:rowOff>219075</xdr:rowOff>
    </xdr:from>
    <xdr:to>
      <xdr:col>7</xdr:col>
      <xdr:colOff>428625</xdr:colOff>
      <xdr:row>76</xdr:row>
      <xdr:rowOff>57150</xdr:rowOff>
    </xdr:to>
    <xdr:pic>
      <xdr:nvPicPr>
        <xdr:cNvPr id="10" name="Copy_ET_Valu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27555825"/>
          <a:ext cx="2228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84</xdr:row>
      <xdr:rowOff>85725</xdr:rowOff>
    </xdr:from>
    <xdr:to>
      <xdr:col>11</xdr:col>
      <xdr:colOff>114300</xdr:colOff>
      <xdr:row>93</xdr:row>
      <xdr:rowOff>28575</xdr:rowOff>
    </xdr:to>
    <xdr:sp>
      <xdr:nvSpPr>
        <xdr:cNvPr id="11" name="Rectangle 11"/>
        <xdr:cNvSpPr>
          <a:spLocks/>
        </xdr:cNvSpPr>
      </xdr:nvSpPr>
      <xdr:spPr>
        <a:xfrm>
          <a:off x="123825" y="58473975"/>
          <a:ext cx="6934200" cy="15335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52</xdr:row>
      <xdr:rowOff>142875</xdr:rowOff>
    </xdr:from>
    <xdr:to>
      <xdr:col>10</xdr:col>
      <xdr:colOff>123825</xdr:colOff>
      <xdr:row>53</xdr:row>
      <xdr:rowOff>438150</xdr:rowOff>
    </xdr:to>
    <xdr:grpSp>
      <xdr:nvGrpSpPr>
        <xdr:cNvPr id="12" name="Group 12"/>
        <xdr:cNvGrpSpPr>
          <a:grpSpLocks/>
        </xdr:cNvGrpSpPr>
      </xdr:nvGrpSpPr>
      <xdr:grpSpPr>
        <a:xfrm>
          <a:off x="409575" y="10487025"/>
          <a:ext cx="6048375" cy="5495925"/>
          <a:chOff x="911" y="1139"/>
          <a:chExt cx="635" cy="577"/>
        </a:xfrm>
        <a:solidFill>
          <a:srgbClr val="FFFFFF"/>
        </a:solidFill>
      </xdr:grpSpPr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23" y="1172"/>
            <a:ext cx="608" cy="48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4" name="Group 14"/>
          <xdr:cNvGrpSpPr>
            <a:grpSpLocks/>
          </xdr:cNvGrpSpPr>
        </xdr:nvGrpSpPr>
        <xdr:grpSpPr>
          <a:xfrm>
            <a:off x="911" y="1139"/>
            <a:ext cx="635" cy="577"/>
            <a:chOff x="908" y="1139"/>
            <a:chExt cx="635" cy="577"/>
          </a:xfrm>
          <a:solidFill>
            <a:srgbClr val="FFFFFF"/>
          </a:solidFill>
        </xdr:grpSpPr>
        <xdr:sp>
          <xdr:nvSpPr>
            <xdr:cNvPr id="15" name="Rectangle 15"/>
            <xdr:cNvSpPr>
              <a:spLocks/>
            </xdr:cNvSpPr>
          </xdr:nvSpPr>
          <xdr:spPr>
            <a:xfrm>
              <a:off x="908" y="1139"/>
              <a:ext cx="635" cy="577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919" y="1142"/>
              <a:ext cx="614" cy="570"/>
              <a:chOff x="920" y="1144"/>
              <a:chExt cx="614" cy="570"/>
            </a:xfrm>
            <a:solidFill>
              <a:srgbClr val="FFFFFF"/>
            </a:solidFill>
          </xdr:grpSpPr>
          <xdr:sp>
            <xdr:nvSpPr>
              <xdr:cNvPr id="17" name="TextBox 17"/>
              <xdr:cNvSpPr txBox="1">
                <a:spLocks noChangeArrowheads="1"/>
              </xdr:cNvSpPr>
            </xdr:nvSpPr>
            <xdr:spPr>
              <a:xfrm>
                <a:off x="920" y="1692"/>
                <a:ext cx="263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Note: 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 = 1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for longer irrigation intervals.</a:t>
                </a:r>
              </a:p>
            </xdr:txBody>
          </xdr:sp>
          <xdr:sp>
            <xdr:nvSpPr>
              <xdr:cNvPr id="18" name="TextBox 18"/>
              <xdr:cNvSpPr txBox="1">
                <a:spLocks noChangeArrowheads="1"/>
              </xdr:cNvSpPr>
            </xdr:nvSpPr>
            <xdr:spPr>
              <a:xfrm>
                <a:off x="1184" y="1662"/>
                <a:ext cx="350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(after Keller and Bliesner, 1990, with some adjustment)</a:t>
                </a:r>
              </a:p>
            </xdr:txBody>
          </xdr:sp>
          <xdr:sp>
            <xdr:nvSpPr>
              <xdr:cNvPr id="19" name="TextBox 19"/>
              <xdr:cNvSpPr txBox="1">
                <a:spLocks noChangeArrowheads="1"/>
              </xdr:cNvSpPr>
            </xdr:nvSpPr>
            <xdr:spPr>
              <a:xfrm>
                <a:off x="951" y="1144"/>
                <a:ext cx="563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factor, Kf, for increased evaporation from frequent sprinkler applications</a:t>
                </a:r>
              </a:p>
            </xdr:txBody>
          </xdr:sp>
        </xdr:grpSp>
      </xdr:grpSp>
    </xdr:grpSp>
    <xdr:clientData/>
  </xdr:twoCellAnchor>
  <xdr:twoCellAnchor editAs="oneCell">
    <xdr:from>
      <xdr:col>8</xdr:col>
      <xdr:colOff>47625</xdr:colOff>
      <xdr:row>41</xdr:row>
      <xdr:rowOff>47625</xdr:rowOff>
    </xdr:from>
    <xdr:to>
      <xdr:col>12</xdr:col>
      <xdr:colOff>228600</xdr:colOff>
      <xdr:row>43</xdr:row>
      <xdr:rowOff>123825</xdr:rowOff>
    </xdr:to>
    <xdr:pic>
      <xdr:nvPicPr>
        <xdr:cNvPr id="20" name="Gross_App_Bran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8315325"/>
          <a:ext cx="237172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133350</xdr:colOff>
      <xdr:row>25</xdr:row>
      <xdr:rowOff>85725</xdr:rowOff>
    </xdr:from>
    <xdr:to>
      <xdr:col>10</xdr:col>
      <xdr:colOff>485775</xdr:colOff>
      <xdr:row>26</xdr:row>
      <xdr:rowOff>171450</xdr:rowOff>
    </xdr:to>
    <xdr:pic>
      <xdr:nvPicPr>
        <xdr:cNvPr id="21" name="Daily_ET_Cal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5391150"/>
          <a:ext cx="40100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1638300</xdr:colOff>
      <xdr:row>29</xdr:row>
      <xdr:rowOff>200025</xdr:rowOff>
    </xdr:from>
    <xdr:to>
      <xdr:col>13</xdr:col>
      <xdr:colOff>5276850</xdr:colOff>
      <xdr:row>31</xdr:row>
      <xdr:rowOff>57150</xdr:rowOff>
    </xdr:to>
    <xdr:pic>
      <xdr:nvPicPr>
        <xdr:cNvPr id="22" name="Gross_App_Branch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43975" y="6419850"/>
          <a:ext cx="538162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12</xdr:col>
      <xdr:colOff>1152525</xdr:colOff>
      <xdr:row>29</xdr:row>
      <xdr:rowOff>200025</xdr:rowOff>
    </xdr:from>
    <xdr:to>
      <xdr:col>12</xdr:col>
      <xdr:colOff>1600200</xdr:colOff>
      <xdr:row>30</xdr:row>
      <xdr:rowOff>114300</xdr:rowOff>
    </xdr:to>
    <xdr:sp>
      <xdr:nvSpPr>
        <xdr:cNvPr id="23" name="Polygon 23"/>
        <xdr:cNvSpPr>
          <a:spLocks/>
        </xdr:cNvSpPr>
      </xdr:nvSpPr>
      <xdr:spPr>
        <a:xfrm>
          <a:off x="8458200" y="6419850"/>
          <a:ext cx="447675" cy="142875"/>
        </a:xfrm>
        <a:custGeom>
          <a:pathLst>
            <a:path h="10" w="35">
              <a:moveTo>
                <a:pt x="0" y="0"/>
              </a:moveTo>
              <a:lnTo>
                <a:pt x="18" y="10"/>
              </a:lnTo>
              <a:lnTo>
                <a:pt x="35" y="1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219075</xdr:colOff>
      <xdr:row>16</xdr:row>
      <xdr:rowOff>171450</xdr:rowOff>
    </xdr:from>
    <xdr:to>
      <xdr:col>8</xdr:col>
      <xdr:colOff>28575</xdr:colOff>
      <xdr:row>18</xdr:row>
      <xdr:rowOff>19050</xdr:rowOff>
    </xdr:to>
    <xdr:pic>
      <xdr:nvPicPr>
        <xdr:cNvPr id="24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3543300"/>
          <a:ext cx="22479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F91"/>
  <sheetViews>
    <sheetView tabSelected="1" workbookViewId="0" topLeftCell="A1">
      <selection activeCell="A7" sqref="A7"/>
    </sheetView>
  </sheetViews>
  <sheetFormatPr defaultColWidth="9.140625" defaultRowHeight="12.75"/>
  <cols>
    <col min="1" max="1" width="8.7109375" style="1" customWidth="1"/>
    <col min="2" max="2" width="24.57421875" style="1" customWidth="1"/>
    <col min="3" max="3" width="94.7109375" style="1" customWidth="1"/>
    <col min="4" max="16384" width="9.140625" style="1" customWidth="1"/>
  </cols>
  <sheetData>
    <row r="1" spans="1:3" ht="15.75">
      <c r="A1" s="148" t="s">
        <v>46</v>
      </c>
      <c r="B1" s="149"/>
      <c r="C1" s="149"/>
    </row>
    <row r="2" ht="12.75">
      <c r="B2" s="1" t="s">
        <v>47</v>
      </c>
    </row>
    <row r="3" ht="12.75">
      <c r="B3" s="1" t="s">
        <v>48</v>
      </c>
    </row>
    <row r="4" ht="12.75"/>
    <row r="5" ht="12.75">
      <c r="B5" s="7" t="s">
        <v>31</v>
      </c>
    </row>
    <row r="6" ht="20.25" customHeight="1">
      <c r="A6" s="55"/>
    </row>
    <row r="7" ht="24.75" customHeight="1">
      <c r="A7" s="56" t="s">
        <v>49</v>
      </c>
    </row>
    <row r="8" ht="12.75">
      <c r="A8" s="58"/>
    </row>
    <row r="9" spans="1:2" s="16" customFormat="1" ht="18" customHeight="1">
      <c r="A9" s="57">
        <v>9</v>
      </c>
      <c r="B9" s="66" t="s">
        <v>51</v>
      </c>
    </row>
    <row r="10" spans="1:2" s="16" customFormat="1" ht="18" customHeight="1">
      <c r="A10" s="57">
        <f>A9+1</f>
        <v>10</v>
      </c>
      <c r="B10" s="67" t="s">
        <v>54</v>
      </c>
    </row>
    <row r="11" spans="1:2" s="16" customFormat="1" ht="18" customHeight="1">
      <c r="A11" s="57">
        <f aca="true" t="shared" si="0" ref="A11:A58">A10+1</f>
        <v>11</v>
      </c>
      <c r="B11" s="66"/>
    </row>
    <row r="12" spans="1:2" s="16" customFormat="1" ht="18" customHeight="1">
      <c r="A12" s="57">
        <f t="shared" si="0"/>
        <v>12</v>
      </c>
      <c r="B12" s="66" t="s">
        <v>55</v>
      </c>
    </row>
    <row r="13" spans="1:2" s="16" customFormat="1" ht="18" customHeight="1">
      <c r="A13" s="57">
        <f t="shared" si="0"/>
        <v>13</v>
      </c>
      <c r="B13" s="66" t="s">
        <v>66</v>
      </c>
    </row>
    <row r="14" spans="1:2" s="16" customFormat="1" ht="18" customHeight="1">
      <c r="A14" s="57">
        <f t="shared" si="0"/>
        <v>14</v>
      </c>
      <c r="B14" s="66"/>
    </row>
    <row r="15" spans="1:2" s="16" customFormat="1" ht="18" customHeight="1">
      <c r="A15" s="57">
        <f t="shared" si="0"/>
        <v>15</v>
      </c>
      <c r="B15" s="66"/>
    </row>
    <row r="16" spans="1:2" s="16" customFormat="1" ht="18" customHeight="1">
      <c r="A16" s="57">
        <f t="shared" si="0"/>
        <v>16</v>
      </c>
      <c r="B16" s="66"/>
    </row>
    <row r="17" spans="1:2" s="16" customFormat="1" ht="18" customHeight="1">
      <c r="A17" s="57">
        <f t="shared" si="0"/>
        <v>17</v>
      </c>
      <c r="B17" s="66"/>
    </row>
    <row r="18" spans="1:2" s="16" customFormat="1" ht="8.25" customHeight="1">
      <c r="A18" s="57">
        <f t="shared" si="0"/>
        <v>18</v>
      </c>
      <c r="B18" s="66"/>
    </row>
    <row r="19" spans="1:2" s="16" customFormat="1" ht="18" customHeight="1">
      <c r="A19" s="57">
        <f t="shared" si="0"/>
        <v>19</v>
      </c>
      <c r="B19" s="66"/>
    </row>
    <row r="20" spans="1:2" s="16" customFormat="1" ht="18" customHeight="1">
      <c r="A20" s="57">
        <f t="shared" si="0"/>
        <v>20</v>
      </c>
      <c r="B20" s="66"/>
    </row>
    <row r="21" spans="1:2" s="16" customFormat="1" ht="18" customHeight="1">
      <c r="A21" s="57">
        <f t="shared" si="0"/>
        <v>21</v>
      </c>
      <c r="B21" s="66" t="s">
        <v>28</v>
      </c>
    </row>
    <row r="22" spans="1:2" s="16" customFormat="1" ht="18" customHeight="1">
      <c r="A22" s="57">
        <f t="shared" si="0"/>
        <v>22</v>
      </c>
      <c r="B22" s="68" t="s">
        <v>87</v>
      </c>
    </row>
    <row r="23" spans="1:2" s="16" customFormat="1" ht="18" customHeight="1">
      <c r="A23" s="57">
        <f t="shared" si="0"/>
        <v>23</v>
      </c>
      <c r="B23" s="66" t="s">
        <v>58</v>
      </c>
    </row>
    <row r="24" spans="1:2" s="16" customFormat="1" ht="18" customHeight="1">
      <c r="A24" s="57">
        <f t="shared" si="0"/>
        <v>24</v>
      </c>
      <c r="B24" s="68" t="s">
        <v>56</v>
      </c>
    </row>
    <row r="25" spans="1:2" s="16" customFormat="1" ht="18" customHeight="1">
      <c r="A25" s="57">
        <f t="shared" si="0"/>
        <v>25</v>
      </c>
      <c r="B25" s="66" t="s">
        <v>59</v>
      </c>
    </row>
    <row r="26" spans="1:2" s="16" customFormat="1" ht="18" customHeight="1">
      <c r="A26" s="57">
        <f t="shared" si="0"/>
        <v>26</v>
      </c>
      <c r="B26" s="66"/>
    </row>
    <row r="27" spans="1:2" s="16" customFormat="1" ht="18" customHeight="1">
      <c r="A27" s="57">
        <f t="shared" si="0"/>
        <v>27</v>
      </c>
      <c r="B27" s="68"/>
    </row>
    <row r="28" spans="1:6" s="16" customFormat="1" ht="18" customHeight="1">
      <c r="A28" s="57">
        <f t="shared" si="0"/>
        <v>28</v>
      </c>
      <c r="B28" s="66" t="s">
        <v>29</v>
      </c>
      <c r="F28" s="18"/>
    </row>
    <row r="29" spans="1:3" s="16" customFormat="1" ht="18" customHeight="1">
      <c r="A29" s="57">
        <f t="shared" si="0"/>
        <v>29</v>
      </c>
      <c r="B29" s="66" t="s">
        <v>68</v>
      </c>
      <c r="C29" s="93"/>
    </row>
    <row r="30" spans="1:2" s="16" customFormat="1" ht="18" customHeight="1">
      <c r="A30" s="57">
        <f t="shared" si="0"/>
        <v>30</v>
      </c>
      <c r="B30" s="66" t="s">
        <v>57</v>
      </c>
    </row>
    <row r="31" spans="1:3" s="16" customFormat="1" ht="18" customHeight="1">
      <c r="A31" s="57">
        <f t="shared" si="0"/>
        <v>31</v>
      </c>
      <c r="B31" s="66" t="s">
        <v>30</v>
      </c>
      <c r="C31" s="93"/>
    </row>
    <row r="32" spans="1:2" s="16" customFormat="1" ht="15" customHeight="1">
      <c r="A32" s="57">
        <f t="shared" si="0"/>
        <v>32</v>
      </c>
      <c r="B32" s="66" t="s">
        <v>30</v>
      </c>
    </row>
    <row r="33" spans="1:2" s="16" customFormat="1" ht="18" customHeight="1">
      <c r="A33" s="57">
        <f t="shared" si="0"/>
        <v>33</v>
      </c>
      <c r="B33" s="66" t="s">
        <v>84</v>
      </c>
    </row>
    <row r="34" spans="1:2" s="16" customFormat="1" ht="18" customHeight="1">
      <c r="A34" s="57">
        <f t="shared" si="0"/>
        <v>34</v>
      </c>
      <c r="B34" s="66"/>
    </row>
    <row r="35" spans="1:2" s="16" customFormat="1" ht="18" customHeight="1">
      <c r="A35" s="57">
        <f t="shared" si="0"/>
        <v>35</v>
      </c>
      <c r="B35" s="66"/>
    </row>
    <row r="36" spans="1:2" s="16" customFormat="1" ht="18" customHeight="1">
      <c r="A36" s="57">
        <f t="shared" si="0"/>
        <v>36</v>
      </c>
      <c r="B36" s="68" t="s">
        <v>89</v>
      </c>
    </row>
    <row r="37" spans="1:2" s="16" customFormat="1" ht="18" customHeight="1">
      <c r="A37" s="57">
        <f t="shared" si="0"/>
        <v>37</v>
      </c>
      <c r="B37" s="68" t="s">
        <v>82</v>
      </c>
    </row>
    <row r="38" spans="1:3" s="16" customFormat="1" ht="18" customHeight="1">
      <c r="A38" s="57">
        <f t="shared" si="0"/>
        <v>38</v>
      </c>
      <c r="B38" s="66" t="s">
        <v>30</v>
      </c>
      <c r="C38" s="93"/>
    </row>
    <row r="39" spans="1:2" s="16" customFormat="1" ht="18" customHeight="1">
      <c r="A39" s="57">
        <f t="shared" si="0"/>
        <v>39</v>
      </c>
      <c r="B39" s="66" t="s">
        <v>73</v>
      </c>
    </row>
    <row r="40" spans="1:2" s="16" customFormat="1" ht="18" customHeight="1" hidden="1">
      <c r="A40" s="57">
        <f t="shared" si="0"/>
        <v>40</v>
      </c>
      <c r="B40" s="66" t="s">
        <v>30</v>
      </c>
    </row>
    <row r="41" spans="1:2" s="16" customFormat="1" ht="18" customHeight="1" hidden="1">
      <c r="A41" s="57">
        <f t="shared" si="0"/>
        <v>41</v>
      </c>
      <c r="B41" s="66" t="s">
        <v>30</v>
      </c>
    </row>
    <row r="42" spans="1:2" s="16" customFormat="1" ht="18" customHeight="1">
      <c r="A42" s="57">
        <f t="shared" si="0"/>
        <v>42</v>
      </c>
      <c r="B42" s="66"/>
    </row>
    <row r="43" spans="1:3" ht="14.25">
      <c r="A43" s="57">
        <f t="shared" si="0"/>
        <v>43</v>
      </c>
      <c r="B43" s="66"/>
      <c r="C43" s="16"/>
    </row>
    <row r="44" spans="1:3" ht="14.25">
      <c r="A44" s="57">
        <f t="shared" si="0"/>
        <v>44</v>
      </c>
      <c r="B44" s="66"/>
      <c r="C44" s="16"/>
    </row>
    <row r="45" spans="1:3" ht="14.25">
      <c r="A45" s="57">
        <f t="shared" si="0"/>
        <v>45</v>
      </c>
      <c r="B45" s="66" t="s">
        <v>75</v>
      </c>
      <c r="C45" s="16"/>
    </row>
    <row r="46" spans="1:3" ht="14.25">
      <c r="A46" s="57">
        <f t="shared" si="0"/>
        <v>46</v>
      </c>
      <c r="B46" s="66" t="s">
        <v>30</v>
      </c>
      <c r="C46" s="16"/>
    </row>
    <row r="47" spans="1:3" ht="14.25">
      <c r="A47" s="57">
        <f t="shared" si="0"/>
        <v>47</v>
      </c>
      <c r="B47" s="66" t="s">
        <v>30</v>
      </c>
      <c r="C47" s="16"/>
    </row>
    <row r="48" ht="12.75">
      <c r="A48" s="57">
        <f t="shared" si="0"/>
        <v>48</v>
      </c>
    </row>
    <row r="49" ht="12.75">
      <c r="A49" s="57">
        <f t="shared" si="0"/>
        <v>49</v>
      </c>
    </row>
    <row r="50" ht="12.75">
      <c r="A50" s="57">
        <f t="shared" si="0"/>
        <v>50</v>
      </c>
    </row>
    <row r="51" ht="12.75">
      <c r="A51" s="57">
        <f t="shared" si="0"/>
        <v>51</v>
      </c>
    </row>
    <row r="52" spans="1:2" ht="18" customHeight="1">
      <c r="A52" s="57">
        <f t="shared" si="0"/>
        <v>52</v>
      </c>
      <c r="B52" s="35"/>
    </row>
    <row r="53" spans="1:2" ht="409.5" customHeight="1">
      <c r="A53" s="57">
        <f t="shared" si="0"/>
        <v>53</v>
      </c>
      <c r="B53" s="66"/>
    </row>
    <row r="54" spans="1:2" ht="111" customHeight="1">
      <c r="A54" s="57">
        <f t="shared" si="0"/>
        <v>54</v>
      </c>
      <c r="B54" s="66"/>
    </row>
    <row r="55" ht="12.75">
      <c r="A55" s="57">
        <f t="shared" si="0"/>
        <v>55</v>
      </c>
    </row>
    <row r="56" ht="12.75">
      <c r="A56" s="57">
        <f t="shared" si="0"/>
        <v>56</v>
      </c>
    </row>
    <row r="57" ht="12.75">
      <c r="A57" s="57">
        <f t="shared" si="0"/>
        <v>57</v>
      </c>
    </row>
    <row r="58" ht="12.75">
      <c r="A58" s="57">
        <f t="shared" si="0"/>
        <v>58</v>
      </c>
    </row>
    <row r="59" ht="12.75">
      <c r="A59" s="57">
        <f aca="true" t="shared" si="1" ref="A59:A91">A58+1</f>
        <v>59</v>
      </c>
    </row>
    <row r="60" ht="12.75">
      <c r="A60" s="57">
        <f t="shared" si="1"/>
        <v>60</v>
      </c>
    </row>
    <row r="61" ht="12.75">
      <c r="A61" s="57">
        <f t="shared" si="1"/>
        <v>61</v>
      </c>
    </row>
    <row r="62" ht="12.75">
      <c r="A62" s="57">
        <f t="shared" si="1"/>
        <v>62</v>
      </c>
    </row>
    <row r="63" ht="12.75">
      <c r="A63" s="57">
        <f t="shared" si="1"/>
        <v>63</v>
      </c>
    </row>
    <row r="64" ht="12.75">
      <c r="A64" s="57">
        <f t="shared" si="1"/>
        <v>64</v>
      </c>
    </row>
    <row r="65" ht="12.75">
      <c r="A65" s="57">
        <f t="shared" si="1"/>
        <v>65</v>
      </c>
    </row>
    <row r="66" spans="1:4" ht="12.75">
      <c r="A66" s="57">
        <f t="shared" si="1"/>
        <v>66</v>
      </c>
      <c r="B66" s="35" t="s">
        <v>69</v>
      </c>
      <c r="C66" s="34"/>
      <c r="D66" s="34"/>
    </row>
    <row r="67" spans="1:5" ht="12.75">
      <c r="A67" s="57">
        <f t="shared" si="1"/>
        <v>67</v>
      </c>
      <c r="B67" s="34" t="s">
        <v>98</v>
      </c>
      <c r="C67" s="34"/>
      <c r="D67" s="34"/>
      <c r="E67" s="34"/>
    </row>
    <row r="68" spans="1:5" ht="12.75">
      <c r="A68" s="57">
        <f t="shared" si="1"/>
        <v>68</v>
      </c>
      <c r="B68" s="138" t="s">
        <v>97</v>
      </c>
      <c r="C68" s="34"/>
      <c r="D68" s="34"/>
      <c r="E68" s="34"/>
    </row>
    <row r="69" spans="1:4" ht="12.75">
      <c r="A69" s="57">
        <f t="shared" si="1"/>
        <v>69</v>
      </c>
      <c r="B69" s="138" t="s">
        <v>64</v>
      </c>
      <c r="D69" s="34"/>
    </row>
    <row r="70" spans="1:2" ht="12.75">
      <c r="A70" s="57">
        <f t="shared" si="1"/>
        <v>70</v>
      </c>
      <c r="B70" s="139" t="s">
        <v>72</v>
      </c>
    </row>
    <row r="71" spans="1:2" ht="12.75">
      <c r="A71" s="57">
        <f t="shared" si="1"/>
        <v>71</v>
      </c>
      <c r="B71" s="138" t="s">
        <v>83</v>
      </c>
    </row>
    <row r="72" spans="1:2" ht="12.75">
      <c r="A72" s="57">
        <f t="shared" si="1"/>
        <v>72</v>
      </c>
      <c r="B72" s="138" t="s">
        <v>88</v>
      </c>
    </row>
    <row r="73" ht="12.75">
      <c r="A73" s="57">
        <f t="shared" si="1"/>
        <v>73</v>
      </c>
    </row>
    <row r="74" ht="12.75">
      <c r="A74" s="57">
        <f t="shared" si="1"/>
        <v>74</v>
      </c>
    </row>
    <row r="75" ht="12.75">
      <c r="A75" s="57">
        <f t="shared" si="1"/>
        <v>75</v>
      </c>
    </row>
    <row r="76" ht="12.75">
      <c r="A76" s="57">
        <f t="shared" si="1"/>
        <v>76</v>
      </c>
    </row>
    <row r="77" ht="12.75">
      <c r="A77" s="57">
        <f t="shared" si="1"/>
        <v>77</v>
      </c>
    </row>
    <row r="78" ht="12.75">
      <c r="A78" s="57">
        <f t="shared" si="1"/>
        <v>78</v>
      </c>
    </row>
    <row r="79" ht="12.75">
      <c r="A79" s="57">
        <f t="shared" si="1"/>
        <v>79</v>
      </c>
    </row>
    <row r="80" ht="12.75">
      <c r="A80" s="57">
        <f t="shared" si="1"/>
        <v>80</v>
      </c>
    </row>
    <row r="81" ht="12.75">
      <c r="A81" s="57">
        <f t="shared" si="1"/>
        <v>81</v>
      </c>
    </row>
    <row r="82" ht="12.75">
      <c r="A82" s="57">
        <f t="shared" si="1"/>
        <v>82</v>
      </c>
    </row>
    <row r="83" ht="12.75">
      <c r="A83" s="57">
        <f t="shared" si="1"/>
        <v>83</v>
      </c>
    </row>
    <row r="84" ht="12.75">
      <c r="A84" s="57">
        <f t="shared" si="1"/>
        <v>84</v>
      </c>
    </row>
    <row r="85" ht="12.75">
      <c r="A85" s="57">
        <f t="shared" si="1"/>
        <v>85</v>
      </c>
    </row>
    <row r="86" spans="1:2" ht="12.75">
      <c r="A86" s="57">
        <f t="shared" si="1"/>
        <v>86</v>
      </c>
      <c r="B86" s="92" t="s">
        <v>70</v>
      </c>
    </row>
    <row r="87" spans="1:3" ht="12.75">
      <c r="A87" s="57">
        <f t="shared" si="1"/>
        <v>87</v>
      </c>
      <c r="B87" s="92"/>
      <c r="C87" s="1" t="s">
        <v>86</v>
      </c>
    </row>
    <row r="88" spans="1:5" ht="12.75">
      <c r="A88" s="57">
        <f t="shared" si="1"/>
        <v>88</v>
      </c>
      <c r="D88" s="22"/>
      <c r="E88" s="22"/>
    </row>
    <row r="89" spans="1:4" ht="12.75">
      <c r="A89" s="57">
        <f t="shared" si="1"/>
        <v>89</v>
      </c>
      <c r="B89" s="136" t="s">
        <v>64</v>
      </c>
      <c r="C89" s="22"/>
      <c r="D89" s="22"/>
    </row>
    <row r="90" spans="1:4" ht="12.75">
      <c r="A90" s="57">
        <f t="shared" si="1"/>
        <v>90</v>
      </c>
      <c r="B90" s="137" t="s">
        <v>71</v>
      </c>
      <c r="C90" s="22"/>
      <c r="D90" s="22"/>
    </row>
    <row r="91" spans="1:4" ht="12.75">
      <c r="A91" s="57">
        <f t="shared" si="1"/>
        <v>91</v>
      </c>
      <c r="B91" s="136" t="s">
        <v>65</v>
      </c>
      <c r="C91" s="22"/>
      <c r="D91" s="22"/>
    </row>
    <row r="93" ht="12.75"/>
    <row r="94" ht="12.75"/>
    <row r="95" ht="12.75"/>
    <row r="96" ht="12.75"/>
    <row r="98" ht="12.75"/>
    <row r="99" ht="12.75"/>
    <row r="100" ht="12.75"/>
    <row r="101" ht="12.75"/>
    <row r="102" ht="12.75"/>
    <row r="103" ht="12.75"/>
    <row r="104" ht="12.75"/>
  </sheetData>
  <sheetProtection sheet="1" objects="1" scenarios="1"/>
  <mergeCells count="1">
    <mergeCell ref="A1:C1"/>
  </mergeCells>
  <printOptions/>
  <pageMargins left="0.33" right="0.24" top="0.34" bottom="0.58" header="0.28" footer="0.5"/>
  <pageSetup horizontalDpi="600" verticalDpi="600" orientation="portrait" scale="78" r:id="rId4"/>
  <rowBreaks count="1" manualBreakCount="1">
    <brk id="7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tabColor indexed="44"/>
    <pageSetUpPr fitToPage="1"/>
  </sheetPr>
  <dimension ref="A1:AB115"/>
  <sheetViews>
    <sheetView showGridLines="0" workbookViewId="0" topLeftCell="A1">
      <selection activeCell="B6" sqref="B6:G6"/>
    </sheetView>
  </sheetViews>
  <sheetFormatPr defaultColWidth="9.140625" defaultRowHeight="12.75"/>
  <cols>
    <col min="1" max="1" width="12.7109375" style="1" customWidth="1"/>
    <col min="2" max="11" width="9.140625" style="1" customWidth="1"/>
    <col min="12" max="12" width="5.421875" style="1" customWidth="1"/>
    <col min="13" max="13" width="26.140625" style="1" customWidth="1"/>
    <col min="14" max="14" width="96.28125" style="1" customWidth="1"/>
    <col min="15" max="16384" width="9.140625" style="1" customWidth="1"/>
  </cols>
  <sheetData>
    <row r="1" spans="27:28" ht="12.75">
      <c r="AA1" s="1" t="s">
        <v>93</v>
      </c>
      <c r="AB1" s="1">
        <v>1</v>
      </c>
    </row>
    <row r="2" ht="12.75">
      <c r="AA2" s="1" t="s">
        <v>94</v>
      </c>
    </row>
    <row r="3" ht="12.75">
      <c r="AA3" s="1" t="s">
        <v>96</v>
      </c>
    </row>
    <row r="4" ht="12.75">
      <c r="AA4" s="1" t="s">
        <v>95</v>
      </c>
    </row>
    <row r="5" ht="12.75">
      <c r="M5" s="7" t="s">
        <v>31</v>
      </c>
    </row>
    <row r="6" spans="1:11" ht="20.25" customHeight="1">
      <c r="A6" s="8" t="s">
        <v>33</v>
      </c>
      <c r="B6" s="150" t="s">
        <v>76</v>
      </c>
      <c r="C6" s="150"/>
      <c r="D6" s="150"/>
      <c r="E6" s="150"/>
      <c r="F6" s="150"/>
      <c r="G6" s="150"/>
      <c r="I6" s="8" t="s">
        <v>45</v>
      </c>
      <c r="J6" s="163"/>
      <c r="K6" s="164"/>
    </row>
    <row r="7" spans="1:7" ht="24.75" customHeight="1">
      <c r="A7" s="9" t="s">
        <v>44</v>
      </c>
      <c r="B7" s="150" t="s">
        <v>77</v>
      </c>
      <c r="C7" s="150"/>
      <c r="D7" s="150"/>
      <c r="E7" s="150"/>
      <c r="F7" s="150"/>
      <c r="G7" s="150"/>
    </row>
    <row r="8" ht="12.75"/>
    <row r="9" spans="1:13" s="16" customFormat="1" ht="18" customHeight="1">
      <c r="A9" s="10"/>
      <c r="B9" s="11" t="s">
        <v>0</v>
      </c>
      <c r="C9" s="167">
        <v>1</v>
      </c>
      <c r="D9" s="168"/>
      <c r="E9" s="12"/>
      <c r="F9" s="165" t="s">
        <v>40</v>
      </c>
      <c r="G9" s="13" t="s">
        <v>37</v>
      </c>
      <c r="H9" s="13" t="s">
        <v>38</v>
      </c>
      <c r="I9" s="14"/>
      <c r="J9" s="15" t="s">
        <v>3</v>
      </c>
      <c r="L9" s="17" t="s">
        <v>32</v>
      </c>
      <c r="M9" s="66" t="s">
        <v>51</v>
      </c>
    </row>
    <row r="10" spans="1:13" s="16" customFormat="1" ht="18" customHeight="1">
      <c r="A10" s="10"/>
      <c r="B10" s="11" t="s">
        <v>1</v>
      </c>
      <c r="C10" s="167" t="s">
        <v>78</v>
      </c>
      <c r="D10" s="168"/>
      <c r="E10" s="12"/>
      <c r="F10" s="166"/>
      <c r="G10" s="13" t="s">
        <v>39</v>
      </c>
      <c r="H10" s="13" t="s">
        <v>39</v>
      </c>
      <c r="I10" s="13" t="s">
        <v>5</v>
      </c>
      <c r="J10" s="15" t="s">
        <v>41</v>
      </c>
      <c r="L10" s="17" t="s">
        <v>32</v>
      </c>
      <c r="M10" s="67" t="s">
        <v>54</v>
      </c>
    </row>
    <row r="11" spans="1:13" s="16" customFormat="1" ht="18" customHeight="1">
      <c r="A11" s="10"/>
      <c r="B11" s="11" t="s">
        <v>2</v>
      </c>
      <c r="C11" s="167" t="s">
        <v>79</v>
      </c>
      <c r="D11" s="168"/>
      <c r="E11" s="12"/>
      <c r="F11" s="166"/>
      <c r="G11" s="19" t="s">
        <v>4</v>
      </c>
      <c r="H11" s="19" t="s">
        <v>4</v>
      </c>
      <c r="I11" s="14" t="s">
        <v>6</v>
      </c>
      <c r="J11" s="20" t="s">
        <v>4</v>
      </c>
      <c r="M11" s="66"/>
    </row>
    <row r="12" spans="1:13" s="16" customFormat="1" ht="18" customHeight="1">
      <c r="A12" s="21"/>
      <c r="B12" s="11" t="s">
        <v>50</v>
      </c>
      <c r="C12" s="153" t="s">
        <v>80</v>
      </c>
      <c r="D12" s="154"/>
      <c r="E12" s="22"/>
      <c r="F12" s="166"/>
      <c r="G12" s="54">
        <v>0</v>
      </c>
      <c r="H12" s="54">
        <v>10</v>
      </c>
      <c r="I12" s="53">
        <v>0.15</v>
      </c>
      <c r="J12" s="23">
        <f>IF(OR(H12="",G12=""),"",IF(I12="","",(H12-G12)*I12))</f>
        <v>1.5</v>
      </c>
      <c r="L12" s="17" t="s">
        <v>32</v>
      </c>
      <c r="M12" s="66" t="s">
        <v>55</v>
      </c>
    </row>
    <row r="13" spans="1:13" s="16" customFormat="1" ht="18" customHeight="1">
      <c r="A13" s="151" t="s">
        <v>53</v>
      </c>
      <c r="B13" s="152"/>
      <c r="C13" s="152"/>
      <c r="D13" s="59">
        <v>23</v>
      </c>
      <c r="F13" s="166"/>
      <c r="G13" s="54">
        <v>10</v>
      </c>
      <c r="H13" s="54">
        <v>16</v>
      </c>
      <c r="I13" s="53">
        <v>0.16</v>
      </c>
      <c r="J13" s="23">
        <f>IF(OR(H13="",G13=""),"",IF(I13="","",(H13-G13)*I13))</f>
        <v>0.96</v>
      </c>
      <c r="M13" s="66" t="s">
        <v>66</v>
      </c>
    </row>
    <row r="14" spans="1:13" s="16" customFormat="1" ht="18" customHeight="1">
      <c r="A14" s="151" t="s">
        <v>35</v>
      </c>
      <c r="B14" s="152"/>
      <c r="C14" s="152"/>
      <c r="D14" s="59">
        <v>23</v>
      </c>
      <c r="F14" s="166"/>
      <c r="G14" s="54">
        <v>16</v>
      </c>
      <c r="H14" s="54">
        <v>23</v>
      </c>
      <c r="I14" s="53">
        <v>0.16</v>
      </c>
      <c r="J14" s="23">
        <f>IF(OR(H14="",G14=""),"",IF(I14="","",(H14-G14)*I14))</f>
        <v>1.12</v>
      </c>
      <c r="M14" s="66"/>
    </row>
    <row r="15" spans="1:13" s="16" customFormat="1" ht="18" customHeight="1">
      <c r="A15" s="151" t="s">
        <v>34</v>
      </c>
      <c r="B15" s="152"/>
      <c r="C15" s="152"/>
      <c r="D15" s="6">
        <v>0.5</v>
      </c>
      <c r="F15" s="166"/>
      <c r="G15" s="54"/>
      <c r="H15" s="54"/>
      <c r="I15" s="53"/>
      <c r="J15" s="23">
        <f>IF(OR(H15="",G15=""),"",IF(I15="","",(H15-G15)*I15))</f>
      </c>
      <c r="M15" s="66"/>
    </row>
    <row r="16" spans="1:13" s="16" customFormat="1" ht="18" customHeight="1">
      <c r="A16" s="151" t="s">
        <v>20</v>
      </c>
      <c r="B16" s="152"/>
      <c r="C16" s="152"/>
      <c r="D16" s="61">
        <v>40</v>
      </c>
      <c r="I16" s="8" t="s">
        <v>7</v>
      </c>
      <c r="J16" s="156">
        <f>SUM(J12:J15)</f>
        <v>3.58</v>
      </c>
      <c r="M16" s="66"/>
    </row>
    <row r="17" spans="1:13" s="16" customFormat="1" ht="18" customHeight="1">
      <c r="A17" s="151" t="s">
        <v>22</v>
      </c>
      <c r="B17" s="152"/>
      <c r="C17" s="152"/>
      <c r="D17" s="6">
        <v>0.65</v>
      </c>
      <c r="F17" s="24"/>
      <c r="I17" s="60" t="s">
        <v>26</v>
      </c>
      <c r="J17" s="157"/>
      <c r="M17" s="66"/>
    </row>
    <row r="18" spans="1:13" s="16" customFormat="1" ht="18" customHeight="1">
      <c r="A18" s="151" t="s">
        <v>36</v>
      </c>
      <c r="B18" s="152"/>
      <c r="C18" s="152"/>
      <c r="D18" s="2">
        <v>22</v>
      </c>
      <c r="F18" s="24"/>
      <c r="I18" s="60"/>
      <c r="J18" s="22"/>
      <c r="M18" s="66"/>
    </row>
    <row r="19" s="16" customFormat="1" ht="8.25" customHeight="1">
      <c r="M19" s="66"/>
    </row>
    <row r="20" spans="1:13" s="16" customFormat="1" ht="18" customHeight="1">
      <c r="A20" s="25"/>
      <c r="B20" s="25"/>
      <c r="C20" s="25"/>
      <c r="D20" s="25"/>
      <c r="E20" s="15" t="s">
        <v>8</v>
      </c>
      <c r="F20" s="15" t="s">
        <v>8</v>
      </c>
      <c r="G20" s="15" t="s">
        <v>8</v>
      </c>
      <c r="H20" s="15" t="s">
        <v>8</v>
      </c>
      <c r="I20" s="15" t="s">
        <v>8</v>
      </c>
      <c r="J20" s="15" t="s">
        <v>8</v>
      </c>
      <c r="K20" s="15" t="s">
        <v>8</v>
      </c>
      <c r="M20" s="66"/>
    </row>
    <row r="21" spans="1:13" s="16" customFormat="1" ht="18" customHeight="1">
      <c r="A21" s="25"/>
      <c r="B21" s="25"/>
      <c r="C21" s="25"/>
      <c r="D21" s="25"/>
      <c r="E21" s="39" t="s">
        <v>9</v>
      </c>
      <c r="F21" s="40" t="s">
        <v>10</v>
      </c>
      <c r="G21" s="40" t="s">
        <v>11</v>
      </c>
      <c r="H21" s="40" t="s">
        <v>12</v>
      </c>
      <c r="I21" s="40" t="s">
        <v>13</v>
      </c>
      <c r="J21" s="40" t="s">
        <v>14</v>
      </c>
      <c r="K21" s="41" t="s">
        <v>15</v>
      </c>
      <c r="L21" s="17" t="s">
        <v>32</v>
      </c>
      <c r="M21" s="66" t="s">
        <v>28</v>
      </c>
    </row>
    <row r="22" spans="1:13" s="16" customFormat="1" ht="18" customHeight="1">
      <c r="A22" s="151" t="s">
        <v>35</v>
      </c>
      <c r="B22" s="158"/>
      <c r="C22" s="158"/>
      <c r="D22" s="158"/>
      <c r="E22" s="42">
        <f aca="true" t="shared" si="0" ref="E22:K22">IF($D$14="","",IF($D$14&gt;$D$13,$D$13,$D$14))</f>
        <v>23</v>
      </c>
      <c r="F22" s="43">
        <f t="shared" si="0"/>
        <v>23</v>
      </c>
      <c r="G22" s="43">
        <f t="shared" si="0"/>
        <v>23</v>
      </c>
      <c r="H22" s="43">
        <f t="shared" si="0"/>
        <v>23</v>
      </c>
      <c r="I22" s="43">
        <f t="shared" si="0"/>
        <v>23</v>
      </c>
      <c r="J22" s="43">
        <f t="shared" si="0"/>
        <v>23</v>
      </c>
      <c r="K22" s="44">
        <f t="shared" si="0"/>
        <v>23</v>
      </c>
      <c r="L22" s="17" t="s">
        <v>32</v>
      </c>
      <c r="M22" s="68" t="s">
        <v>87</v>
      </c>
    </row>
    <row r="23" spans="1:13" s="16" customFormat="1" ht="18" customHeight="1">
      <c r="A23" s="151" t="s">
        <v>16</v>
      </c>
      <c r="B23" s="158"/>
      <c r="C23" s="158"/>
      <c r="D23" s="158"/>
      <c r="E23" s="114">
        <f aca="true" t="shared" si="1" ref="E23:K23">IF($J16&gt;0,IF(E22&lt;$H12,(E22-$G12)*$I12,IF(E22&lt;$H13,$J12+(E22-$G13)*$I13,IF(E22&lt;$H14,$J12+$J13+(E22-$G14)*$I14,IF(E22&lt;$H15,$J12+$J13+$J14+(E22-$G15)*$I15,$J16)))),"")</f>
        <v>3.58</v>
      </c>
      <c r="F23" s="115">
        <f t="shared" si="1"/>
        <v>3.58</v>
      </c>
      <c r="G23" s="115">
        <f t="shared" si="1"/>
        <v>3.58</v>
      </c>
      <c r="H23" s="115">
        <f t="shared" si="1"/>
        <v>3.58</v>
      </c>
      <c r="I23" s="115">
        <f t="shared" si="1"/>
        <v>3.58</v>
      </c>
      <c r="J23" s="115">
        <f t="shared" si="1"/>
        <v>3.58</v>
      </c>
      <c r="K23" s="117">
        <f t="shared" si="1"/>
        <v>3.58</v>
      </c>
      <c r="L23" s="17" t="s">
        <v>32</v>
      </c>
      <c r="M23" s="66" t="s">
        <v>58</v>
      </c>
    </row>
    <row r="24" spans="1:13" s="16" customFormat="1" ht="18" customHeight="1">
      <c r="A24" s="151" t="s">
        <v>17</v>
      </c>
      <c r="B24" s="158"/>
      <c r="C24" s="158"/>
      <c r="D24" s="158"/>
      <c r="E24" s="45">
        <f aca="true" t="shared" si="2" ref="E24:K24">IF($D$15="","",$D$15)</f>
        <v>0.5</v>
      </c>
      <c r="F24" s="46">
        <f t="shared" si="2"/>
        <v>0.5</v>
      </c>
      <c r="G24" s="46">
        <f t="shared" si="2"/>
        <v>0.5</v>
      </c>
      <c r="H24" s="46">
        <f t="shared" si="2"/>
        <v>0.5</v>
      </c>
      <c r="I24" s="46">
        <f t="shared" si="2"/>
        <v>0.5</v>
      </c>
      <c r="J24" s="46">
        <f t="shared" si="2"/>
        <v>0.5</v>
      </c>
      <c r="K24" s="47">
        <f t="shared" si="2"/>
        <v>0.5</v>
      </c>
      <c r="L24" s="17" t="s">
        <v>32</v>
      </c>
      <c r="M24" s="68" t="s">
        <v>56</v>
      </c>
    </row>
    <row r="25" spans="1:13" s="16" customFormat="1" ht="18" customHeight="1">
      <c r="A25" s="151" t="s">
        <v>18</v>
      </c>
      <c r="B25" s="158"/>
      <c r="C25" s="158"/>
      <c r="D25" s="158"/>
      <c r="E25" s="130">
        <f aca="true" t="shared" si="3" ref="E25:K25">IF(OR(E24="",E23=""),"",E24*E23)</f>
        <v>1.79</v>
      </c>
      <c r="F25" s="131">
        <f t="shared" si="3"/>
        <v>1.79</v>
      </c>
      <c r="G25" s="131">
        <f t="shared" si="3"/>
        <v>1.79</v>
      </c>
      <c r="H25" s="131">
        <f t="shared" si="3"/>
        <v>1.79</v>
      </c>
      <c r="I25" s="131">
        <f t="shared" si="3"/>
        <v>1.79</v>
      </c>
      <c r="J25" s="131">
        <f t="shared" si="3"/>
        <v>1.79</v>
      </c>
      <c r="K25" s="132">
        <f t="shared" si="3"/>
        <v>1.79</v>
      </c>
      <c r="L25" s="17" t="s">
        <v>32</v>
      </c>
      <c r="M25" s="66" t="s">
        <v>59</v>
      </c>
    </row>
    <row r="26" spans="1:13" s="16" customFormat="1" ht="18" customHeight="1">
      <c r="A26" s="159"/>
      <c r="B26" s="159"/>
      <c r="C26" s="159"/>
      <c r="D26" s="159"/>
      <c r="E26" s="29"/>
      <c r="F26" s="29"/>
      <c r="G26" s="29"/>
      <c r="H26" s="29"/>
      <c r="I26" s="29"/>
      <c r="J26" s="29"/>
      <c r="K26" s="29"/>
      <c r="M26" s="66"/>
    </row>
    <row r="27" spans="1:13" s="16" customFormat="1" ht="18" customHeight="1">
      <c r="A27" s="159"/>
      <c r="B27" s="159"/>
      <c r="C27" s="159"/>
      <c r="D27" s="159"/>
      <c r="E27" s="29"/>
      <c r="F27" s="29"/>
      <c r="G27" s="29"/>
      <c r="H27" s="29"/>
      <c r="I27" s="29"/>
      <c r="J27" s="29"/>
      <c r="K27" s="29"/>
      <c r="M27" s="68"/>
    </row>
    <row r="28" spans="1:13" s="16" customFormat="1" ht="18" customHeight="1">
      <c r="A28" s="151" t="s">
        <v>25</v>
      </c>
      <c r="B28" s="151"/>
      <c r="C28" s="151"/>
      <c r="D28" s="151"/>
      <c r="E28" s="3">
        <v>0.08710003821607477</v>
      </c>
      <c r="F28" s="4">
        <v>0.16858071912788664</v>
      </c>
      <c r="G28" s="4">
        <v>0.20335644515702206</v>
      </c>
      <c r="H28" s="4">
        <v>0.24037038977344855</v>
      </c>
      <c r="I28" s="4">
        <v>0.19679655982937613</v>
      </c>
      <c r="J28" s="4">
        <v>0.149841591168332</v>
      </c>
      <c r="K28" s="5" t="s">
        <v>67</v>
      </c>
      <c r="L28" s="17" t="s">
        <v>32</v>
      </c>
      <c r="M28" s="66" t="s">
        <v>29</v>
      </c>
    </row>
    <row r="29" spans="1:14" s="16" customFormat="1" ht="18" customHeight="1">
      <c r="A29" s="151" t="s">
        <v>24</v>
      </c>
      <c r="B29" s="151"/>
      <c r="C29" s="151"/>
      <c r="D29" s="151"/>
      <c r="E29" s="30">
        <f aca="true" t="shared" si="4" ref="E29:K29">IF(OR(E28="",E25=""),"",E25/E28)</f>
        <v>20.551081683333248</v>
      </c>
      <c r="F29" s="26">
        <f t="shared" si="4"/>
        <v>10.618058869722178</v>
      </c>
      <c r="G29" s="26">
        <f t="shared" si="4"/>
        <v>8.802278180157252</v>
      </c>
      <c r="H29" s="26">
        <f t="shared" si="4"/>
        <v>7.44684069317811</v>
      </c>
      <c r="I29" s="26">
        <f t="shared" si="4"/>
        <v>9.095687452829162</v>
      </c>
      <c r="J29" s="26">
        <f t="shared" si="4"/>
        <v>11.945948958784843</v>
      </c>
      <c r="K29" s="27">
        <f t="shared" si="4"/>
      </c>
      <c r="L29" s="17" t="s">
        <v>32</v>
      </c>
      <c r="M29" s="66" t="s">
        <v>68</v>
      </c>
      <c r="N29" s="93"/>
    </row>
    <row r="30" spans="1:13" s="16" customFormat="1" ht="18" customHeight="1">
      <c r="A30" s="151" t="s">
        <v>23</v>
      </c>
      <c r="B30" s="151"/>
      <c r="C30" s="151"/>
      <c r="D30" s="151"/>
      <c r="E30" s="83">
        <v>20.149244890642375</v>
      </c>
      <c r="F30" s="84">
        <v>10.410443193498562</v>
      </c>
      <c r="G30" s="84">
        <v>8.630166595629037</v>
      </c>
      <c r="H30" s="84">
        <v>7.3012320762723935</v>
      </c>
      <c r="I30" s="84">
        <v>8.917838815483341</v>
      </c>
      <c r="J30" s="84">
        <v>11.71236895121084</v>
      </c>
      <c r="K30" s="85" t="s">
        <v>67</v>
      </c>
      <c r="L30" s="17" t="s">
        <v>32</v>
      </c>
      <c r="M30" s="66" t="s">
        <v>57</v>
      </c>
    </row>
    <row r="31" spans="1:14" s="16" customFormat="1" ht="18" customHeight="1">
      <c r="A31" s="155" t="s">
        <v>52</v>
      </c>
      <c r="B31" s="155"/>
      <c r="C31" s="155"/>
      <c r="D31" s="155"/>
      <c r="E31" s="63">
        <f aca="true" t="shared" si="5" ref="E31:K31">IF(AND(E30="",E28&lt;&gt;""),E25,IF(E28="","",E30*E28))</f>
        <v>1.7550000000000003</v>
      </c>
      <c r="F31" s="64">
        <f t="shared" si="5"/>
        <v>1.7550000000000003</v>
      </c>
      <c r="G31" s="64">
        <f t="shared" si="5"/>
        <v>1.755</v>
      </c>
      <c r="H31" s="64">
        <f t="shared" si="5"/>
        <v>1.7550000000000001</v>
      </c>
      <c r="I31" s="64">
        <f t="shared" si="5"/>
        <v>1.7550000000000001</v>
      </c>
      <c r="J31" s="64">
        <f t="shared" si="5"/>
        <v>1.7550000000000001</v>
      </c>
      <c r="K31" s="65">
        <f t="shared" si="5"/>
      </c>
      <c r="L31" s="17" t="s">
        <v>32</v>
      </c>
      <c r="M31" s="66" t="s">
        <v>30</v>
      </c>
      <c r="N31" s="93"/>
    </row>
    <row r="32" spans="1:13" s="16" customFormat="1" ht="18" customHeight="1">
      <c r="A32" s="31"/>
      <c r="B32" s="31"/>
      <c r="C32" s="31"/>
      <c r="D32" s="21" t="s">
        <v>42</v>
      </c>
      <c r="E32" s="32">
        <f aca="true" t="shared" si="6" ref="E32:K32">IF(OR(E28="",E31=""),"",(E28/(0.034*E31^-0.09))^(1/1.09)/E31)</f>
        <v>1.4148140529078244</v>
      </c>
      <c r="F32" s="28">
        <f t="shared" si="6"/>
        <v>2.5930390063299567</v>
      </c>
      <c r="G32" s="28">
        <f t="shared" si="6"/>
        <v>3.0798804319127417</v>
      </c>
      <c r="H32" s="28">
        <f t="shared" si="6"/>
        <v>3.5905459262211874</v>
      </c>
      <c r="I32" s="28">
        <f t="shared" si="6"/>
        <v>2.9886099187004995</v>
      </c>
      <c r="J32" s="28">
        <f t="shared" si="6"/>
        <v>2.3273356710134485</v>
      </c>
      <c r="K32" s="33">
        <f t="shared" si="6"/>
      </c>
      <c r="L32" s="17" t="s">
        <v>32</v>
      </c>
      <c r="M32" s="66" t="s">
        <v>30</v>
      </c>
    </row>
    <row r="33" spans="1:13" s="16" customFormat="1" ht="15" customHeight="1">
      <c r="A33" s="159"/>
      <c r="B33" s="159"/>
      <c r="C33" s="159"/>
      <c r="D33" s="159"/>
      <c r="E33" s="100">
        <f aca="true" t="shared" si="7" ref="E33:K33">IF(E31="","",IF(E31&gt;E25,"WARNING",""))</f>
      </c>
      <c r="F33" s="100">
        <f t="shared" si="7"/>
      </c>
      <c r="G33" s="100">
        <f t="shared" si="7"/>
      </c>
      <c r="H33" s="100">
        <f t="shared" si="7"/>
      </c>
      <c r="I33" s="100">
        <f t="shared" si="7"/>
      </c>
      <c r="J33" s="100">
        <f t="shared" si="7"/>
      </c>
      <c r="K33" s="100">
        <f t="shared" si="7"/>
      </c>
      <c r="L33" s="17" t="s">
        <v>32</v>
      </c>
      <c r="M33" s="66" t="s">
        <v>84</v>
      </c>
    </row>
    <row r="34" spans="1:13" s="16" customFormat="1" ht="15" customHeight="1">
      <c r="A34" s="29"/>
      <c r="B34" s="29"/>
      <c r="C34" s="29"/>
      <c r="D34" s="29"/>
      <c r="E34" s="126" t="s">
        <v>85</v>
      </c>
      <c r="F34" s="125"/>
      <c r="G34" s="126"/>
      <c r="H34" s="126"/>
      <c r="I34" s="126"/>
      <c r="J34" s="126"/>
      <c r="K34" s="126"/>
      <c r="L34" s="17"/>
      <c r="M34" s="66"/>
    </row>
    <row r="35" spans="1:13" s="16" customFormat="1" ht="5.25" customHeight="1">
      <c r="A35" s="159"/>
      <c r="B35" s="159"/>
      <c r="C35" s="159"/>
      <c r="D35" s="159"/>
      <c r="E35" s="29"/>
      <c r="F35" s="29"/>
      <c r="G35" s="29"/>
      <c r="H35" s="29"/>
      <c r="I35" s="29"/>
      <c r="J35" s="29"/>
      <c r="K35" s="29"/>
      <c r="M35" s="66"/>
    </row>
    <row r="36" spans="1:13" s="16" customFormat="1" ht="18" customHeight="1">
      <c r="A36" s="155" t="s">
        <v>22</v>
      </c>
      <c r="B36" s="155"/>
      <c r="C36" s="155"/>
      <c r="D36" s="155"/>
      <c r="E36" s="127">
        <f aca="true" t="shared" si="8" ref="E36:K36">IF(OR($D$17="",E$28=""),"",$D$17)</f>
        <v>0.65</v>
      </c>
      <c r="F36" s="128">
        <f t="shared" si="8"/>
        <v>0.65</v>
      </c>
      <c r="G36" s="128">
        <f t="shared" si="8"/>
        <v>0.65</v>
      </c>
      <c r="H36" s="128">
        <f t="shared" si="8"/>
        <v>0.65</v>
      </c>
      <c r="I36" s="128">
        <f t="shared" si="8"/>
        <v>0.65</v>
      </c>
      <c r="J36" s="128">
        <f t="shared" si="8"/>
        <v>0.65</v>
      </c>
      <c r="K36" s="129">
        <f t="shared" si="8"/>
      </c>
      <c r="L36" s="17" t="s">
        <v>32</v>
      </c>
      <c r="M36" s="68" t="s">
        <v>89</v>
      </c>
    </row>
    <row r="37" spans="1:13" s="16" customFormat="1" ht="18" customHeight="1">
      <c r="A37" s="31"/>
      <c r="B37" s="31"/>
      <c r="C37" s="31"/>
      <c r="D37" s="31" t="s">
        <v>43</v>
      </c>
      <c r="E37" s="48">
        <v>1</v>
      </c>
      <c r="F37" s="62">
        <v>1</v>
      </c>
      <c r="G37" s="62">
        <v>1</v>
      </c>
      <c r="H37" s="62">
        <v>1</v>
      </c>
      <c r="I37" s="62">
        <v>1</v>
      </c>
      <c r="J37" s="62">
        <v>1</v>
      </c>
      <c r="K37" s="49">
        <v>1</v>
      </c>
      <c r="L37" s="17" t="s">
        <v>32</v>
      </c>
      <c r="M37" s="68" t="s">
        <v>82</v>
      </c>
    </row>
    <row r="38" spans="1:14" s="16" customFormat="1" ht="18" customHeight="1">
      <c r="A38" s="155" t="s">
        <v>21</v>
      </c>
      <c r="B38" s="155"/>
      <c r="C38" s="155"/>
      <c r="D38" s="155"/>
      <c r="E38" s="63">
        <f aca="true" t="shared" si="9" ref="E38:K38">IF(OR(E36="",E31=""),"",IF(E37="","",E31*E37/E36))</f>
        <v>2.7000000000000006</v>
      </c>
      <c r="F38" s="64">
        <f t="shared" si="9"/>
        <v>2.7000000000000006</v>
      </c>
      <c r="G38" s="64">
        <f t="shared" si="9"/>
        <v>2.6999999999999997</v>
      </c>
      <c r="H38" s="64">
        <f t="shared" si="9"/>
        <v>2.7</v>
      </c>
      <c r="I38" s="64">
        <f t="shared" si="9"/>
        <v>2.7</v>
      </c>
      <c r="J38" s="64">
        <f t="shared" si="9"/>
        <v>2.7</v>
      </c>
      <c r="K38" s="65">
        <f t="shared" si="9"/>
      </c>
      <c r="L38" s="17" t="s">
        <v>32</v>
      </c>
      <c r="M38" s="66" t="s">
        <v>30</v>
      </c>
      <c r="N38" s="93"/>
    </row>
    <row r="39" spans="1:13" s="16" customFormat="1" ht="18" customHeight="1">
      <c r="A39" s="31"/>
      <c r="B39" s="31"/>
      <c r="C39" s="31"/>
      <c r="D39" s="31" t="s">
        <v>27</v>
      </c>
      <c r="E39" s="50">
        <f aca="true" t="shared" si="10" ref="E39:K39">IF(OR($D$18="",E$28=""),"",$D$18)</f>
        <v>22</v>
      </c>
      <c r="F39" s="51">
        <f t="shared" si="10"/>
        <v>22</v>
      </c>
      <c r="G39" s="51">
        <f t="shared" si="10"/>
        <v>22</v>
      </c>
      <c r="H39" s="51">
        <f t="shared" si="10"/>
        <v>22</v>
      </c>
      <c r="I39" s="51">
        <f t="shared" si="10"/>
        <v>22</v>
      </c>
      <c r="J39" s="51">
        <f t="shared" si="10"/>
        <v>22</v>
      </c>
      <c r="K39" s="52">
        <f t="shared" si="10"/>
      </c>
      <c r="L39" s="17" t="s">
        <v>32</v>
      </c>
      <c r="M39" s="66" t="s">
        <v>73</v>
      </c>
    </row>
    <row r="40" spans="1:13" s="16" customFormat="1" ht="18" customHeight="1" hidden="1">
      <c r="A40" s="155" t="s">
        <v>19</v>
      </c>
      <c r="B40" s="155"/>
      <c r="C40" s="155"/>
      <c r="D40" s="155"/>
      <c r="E40" s="69">
        <f aca="true" t="shared" si="11" ref="E40:K40">IF(OR(E39="",$D$16="",E28=""),"",IF(E30="",453*$D$16*E38/(E29*E39),453*$D$16*E38/(E30*E39)))</f>
        <v>110.36732115211714</v>
      </c>
      <c r="F40" s="69">
        <f t="shared" si="11"/>
        <v>213.6141699718396</v>
      </c>
      <c r="G40" s="69">
        <f t="shared" si="11"/>
        <v>257.679635401765</v>
      </c>
      <c r="H40" s="69">
        <f t="shared" si="11"/>
        <v>304.5812211674746</v>
      </c>
      <c r="I40" s="69">
        <f t="shared" si="11"/>
        <v>249.3673890984822</v>
      </c>
      <c r="J40" s="69">
        <f t="shared" si="11"/>
        <v>189.86920503287942</v>
      </c>
      <c r="K40" s="69">
        <f t="shared" si="11"/>
      </c>
      <c r="L40" s="17" t="s">
        <v>32</v>
      </c>
      <c r="M40" s="66" t="s">
        <v>30</v>
      </c>
    </row>
    <row r="41" spans="1:13" s="16" customFormat="1" ht="18" customHeight="1" hidden="1">
      <c r="A41" s="155" t="s">
        <v>60</v>
      </c>
      <c r="B41" s="155"/>
      <c r="C41" s="155"/>
      <c r="D41" s="155"/>
      <c r="E41" s="89">
        <f aca="true" t="shared" si="12" ref="E41:K41">IF(OR(E40="",$D$16=""),"",E40/$D$16)</f>
        <v>2.7591830288029286</v>
      </c>
      <c r="F41" s="90">
        <f t="shared" si="12"/>
        <v>5.34035424929599</v>
      </c>
      <c r="G41" s="90">
        <f t="shared" si="12"/>
        <v>6.441990885044125</v>
      </c>
      <c r="H41" s="90">
        <f t="shared" si="12"/>
        <v>7.614530529186865</v>
      </c>
      <c r="I41" s="90">
        <f t="shared" si="12"/>
        <v>6.234184727462055</v>
      </c>
      <c r="J41" s="90">
        <f t="shared" si="12"/>
        <v>4.746730125821985</v>
      </c>
      <c r="K41" s="91">
        <f t="shared" si="12"/>
      </c>
      <c r="L41" s="17" t="s">
        <v>32</v>
      </c>
      <c r="M41" s="66" t="s">
        <v>30</v>
      </c>
    </row>
    <row r="42" spans="1:13" s="16" customFormat="1" ht="12" customHeight="1">
      <c r="A42" s="160"/>
      <c r="B42" s="160"/>
      <c r="C42" s="160"/>
      <c r="D42" s="160"/>
      <c r="E42" s="109"/>
      <c r="F42" s="109"/>
      <c r="G42" s="109"/>
      <c r="H42" s="109"/>
      <c r="I42" s="109"/>
      <c r="J42" s="109"/>
      <c r="K42" s="109"/>
      <c r="L42" s="17"/>
      <c r="M42" s="66"/>
    </row>
    <row r="43" spans="1:13" s="16" customFormat="1" ht="18" customHeight="1">
      <c r="A43" s="155" t="s">
        <v>81</v>
      </c>
      <c r="B43" s="155"/>
      <c r="C43" s="155"/>
      <c r="D43" s="155"/>
      <c r="E43" s="104">
        <f>IF(MAX(E40:K40)&lt;0.1,"",MAX(E40:K40))</f>
        <v>304.5812211674746</v>
      </c>
      <c r="F43" s="107" t="str">
        <f>IF(E43="","","gpm")</f>
        <v>gpm</v>
      </c>
      <c r="G43" s="105">
        <f>IF(MAX(G41:M41)&lt;0.1,"",MAX(G41:M41))</f>
        <v>7.614530529186865</v>
      </c>
      <c r="H43" s="106" t="str">
        <f>IF(G43="","","gpm/acre")</f>
        <v>gpm/acre</v>
      </c>
      <c r="I43" s="110"/>
      <c r="J43" s="109"/>
      <c r="K43" s="109"/>
      <c r="L43" s="17"/>
      <c r="M43" s="66"/>
    </row>
    <row r="44" spans="1:13" s="16" customFormat="1" ht="12" customHeight="1">
      <c r="A44" s="108"/>
      <c r="B44" s="108"/>
      <c r="C44" s="108"/>
      <c r="D44" s="108"/>
      <c r="E44" s="109"/>
      <c r="F44" s="109"/>
      <c r="G44" s="109"/>
      <c r="H44" s="109"/>
      <c r="I44" s="109"/>
      <c r="J44" s="109"/>
      <c r="K44" s="109"/>
      <c r="L44" s="17"/>
      <c r="M44" s="66"/>
    </row>
    <row r="45" spans="1:13" s="16" customFormat="1" ht="18" customHeight="1">
      <c r="A45" s="155" t="s">
        <v>74</v>
      </c>
      <c r="B45" s="155"/>
      <c r="C45" s="155"/>
      <c r="D45" s="155"/>
      <c r="E45" s="111">
        <f aca="true" t="shared" si="13" ref="E45:K45">IF(E40="","",E40/$E$43)</f>
        <v>0.3623576027736505</v>
      </c>
      <c r="F45" s="112">
        <f t="shared" si="13"/>
        <v>0.7013372956909363</v>
      </c>
      <c r="G45" s="112">
        <f t="shared" si="13"/>
        <v>0.8460128776622092</v>
      </c>
      <c r="H45" s="112">
        <f t="shared" si="13"/>
        <v>1</v>
      </c>
      <c r="I45" s="112">
        <f t="shared" si="13"/>
        <v>0.8187221396731055</v>
      </c>
      <c r="J45" s="112">
        <f t="shared" si="13"/>
        <v>0.6233779098563645</v>
      </c>
      <c r="K45" s="113">
        <f t="shared" si="13"/>
      </c>
      <c r="L45" s="17" t="s">
        <v>32</v>
      </c>
      <c r="M45" s="66" t="s">
        <v>75</v>
      </c>
    </row>
    <row r="46" spans="1:13" s="16" customFormat="1" ht="18" customHeight="1">
      <c r="A46" s="155" t="s">
        <v>63</v>
      </c>
      <c r="B46" s="155"/>
      <c r="C46" s="155"/>
      <c r="D46" s="155"/>
      <c r="E46" s="70">
        <f aca="true" t="shared" si="14" ref="E46:K46">IF(OR(E32="",E38=""),"",E32*E38)</f>
        <v>3.819997942851127</v>
      </c>
      <c r="F46" s="73">
        <f t="shared" si="14"/>
        <v>7.001205317090885</v>
      </c>
      <c r="G46" s="73">
        <f t="shared" si="14"/>
        <v>8.315677166164402</v>
      </c>
      <c r="H46" s="73">
        <f t="shared" si="14"/>
        <v>9.694474000797207</v>
      </c>
      <c r="I46" s="73">
        <f t="shared" si="14"/>
        <v>8.06924678049135</v>
      </c>
      <c r="J46" s="73">
        <f t="shared" si="14"/>
        <v>6.283806311736312</v>
      </c>
      <c r="K46" s="74">
        <f t="shared" si="14"/>
      </c>
      <c r="L46" s="17" t="s">
        <v>32</v>
      </c>
      <c r="M46" s="66" t="s">
        <v>30</v>
      </c>
    </row>
    <row r="47" spans="1:13" s="16" customFormat="1" ht="18" customHeight="1">
      <c r="A47" s="155" t="s">
        <v>61</v>
      </c>
      <c r="B47" s="155"/>
      <c r="C47" s="155"/>
      <c r="D47" s="155"/>
      <c r="E47" s="75">
        <f aca="true" t="shared" si="15" ref="E47:K47">IF(OR(E32="",E38=""),"",E32*E38/12*$D$16)</f>
        <v>12.733326476170424</v>
      </c>
      <c r="F47" s="76">
        <f t="shared" si="15"/>
        <v>23.337351056969617</v>
      </c>
      <c r="G47" s="76">
        <f t="shared" si="15"/>
        <v>27.71892388721467</v>
      </c>
      <c r="H47" s="76">
        <f t="shared" si="15"/>
        <v>32.31491333599069</v>
      </c>
      <c r="I47" s="76">
        <f t="shared" si="15"/>
        <v>26.8974892683045</v>
      </c>
      <c r="J47" s="76">
        <f t="shared" si="15"/>
        <v>20.94602103912104</v>
      </c>
      <c r="K47" s="77">
        <f t="shared" si="15"/>
      </c>
      <c r="L47" s="17" t="s">
        <v>32</v>
      </c>
      <c r="M47" s="66" t="s">
        <v>30</v>
      </c>
    </row>
    <row r="48" spans="1:11" ht="9.75" customHeight="1">
      <c r="A48" s="161"/>
      <c r="B48" s="161"/>
      <c r="C48" s="161"/>
      <c r="D48" s="161"/>
      <c r="E48" s="101"/>
      <c r="F48" s="101"/>
      <c r="G48" s="101"/>
      <c r="H48" s="101"/>
      <c r="I48" s="101"/>
      <c r="J48" s="101"/>
      <c r="K48" s="101"/>
    </row>
    <row r="49" spans="1:11" ht="18" customHeight="1">
      <c r="A49" s="155" t="s">
        <v>62</v>
      </c>
      <c r="B49" s="155"/>
      <c r="C49" s="155"/>
      <c r="D49" s="155"/>
      <c r="E49" s="78">
        <f>IF(SUM(E46:K46)=0,"",SUM(E46:K46))</f>
        <v>43.184407519131284</v>
      </c>
      <c r="F49" s="81" t="str">
        <f>IF(E49="","","inches")</f>
        <v>inches</v>
      </c>
      <c r="G49" s="79">
        <f>IF(SUM(E47:K47)=0,"",SUM(E47:K47))</f>
        <v>143.94802506377093</v>
      </c>
      <c r="H49" s="80" t="str">
        <f>IF(G49="","","ac-ft")</f>
        <v>ac-ft</v>
      </c>
      <c r="I49" s="101"/>
      <c r="J49" s="101"/>
      <c r="K49" s="103"/>
    </row>
    <row r="50" spans="1:11" ht="6.75" customHeight="1">
      <c r="A50" s="102"/>
      <c r="B50" s="102"/>
      <c r="C50" s="102"/>
      <c r="D50" s="102"/>
      <c r="E50" s="101"/>
      <c r="F50" s="101"/>
      <c r="G50" s="101"/>
      <c r="H50" s="101"/>
      <c r="I50" s="101"/>
      <c r="J50" s="101"/>
      <c r="K50" s="101"/>
    </row>
    <row r="51" spans="1:9" ht="16.5">
      <c r="A51" s="119"/>
      <c r="B51" s="119"/>
      <c r="C51" s="119"/>
      <c r="D51" s="119"/>
      <c r="E51" s="120"/>
      <c r="F51" s="120"/>
      <c r="G51" s="120"/>
      <c r="H51" s="120"/>
      <c r="I51" s="120"/>
    </row>
    <row r="52" spans="1:9" ht="16.5">
      <c r="A52" s="118"/>
      <c r="B52" s="119"/>
      <c r="C52" s="119"/>
      <c r="D52" s="119"/>
      <c r="E52" s="120"/>
      <c r="F52" s="116"/>
      <c r="G52" s="116"/>
      <c r="H52" s="116"/>
      <c r="I52" s="116"/>
    </row>
    <row r="53" spans="1:9" ht="409.5" customHeight="1">
      <c r="A53" s="118"/>
      <c r="B53" s="119"/>
      <c r="C53" s="119"/>
      <c r="D53" s="119"/>
      <c r="E53" s="120"/>
      <c r="F53" s="116"/>
      <c r="G53" s="116"/>
      <c r="H53" s="116"/>
      <c r="I53" s="116"/>
    </row>
    <row r="54" spans="1:9" ht="56.25" customHeight="1">
      <c r="A54" s="118"/>
      <c r="B54" s="119"/>
      <c r="C54" s="119"/>
      <c r="D54" s="119"/>
      <c r="E54" s="120"/>
      <c r="F54" s="116"/>
      <c r="G54" s="116"/>
      <c r="H54" s="116"/>
      <c r="I54" s="116"/>
    </row>
    <row r="55" spans="1:9" ht="16.5">
      <c r="A55" s="118"/>
      <c r="B55" s="119"/>
      <c r="C55" s="119"/>
      <c r="D55" s="119"/>
      <c r="E55" s="120"/>
      <c r="F55" s="116"/>
      <c r="G55" s="116"/>
      <c r="H55" s="116"/>
      <c r="I55" s="116"/>
    </row>
    <row r="56" spans="1:9" ht="16.5">
      <c r="A56" s="118"/>
      <c r="B56" s="119"/>
      <c r="C56" s="119"/>
      <c r="D56" s="119"/>
      <c r="E56" s="120"/>
      <c r="F56" s="116"/>
      <c r="G56" s="116"/>
      <c r="H56" s="116"/>
      <c r="I56" s="116"/>
    </row>
    <row r="57" spans="1:9" ht="16.5">
      <c r="A57" s="118"/>
      <c r="B57" s="119"/>
      <c r="C57" s="119"/>
      <c r="D57" s="119"/>
      <c r="E57" s="120"/>
      <c r="F57" s="116"/>
      <c r="G57" s="116"/>
      <c r="H57" s="116"/>
      <c r="I57" s="116"/>
    </row>
    <row r="58" spans="1:9" ht="16.5">
      <c r="A58" s="118"/>
      <c r="B58" s="119"/>
      <c r="C58" s="119"/>
      <c r="D58" s="119"/>
      <c r="E58" s="120"/>
      <c r="F58" s="116"/>
      <c r="G58" s="116"/>
      <c r="H58" s="116"/>
      <c r="I58" s="116"/>
    </row>
    <row r="59" spans="1:9" ht="16.5">
      <c r="A59" s="118"/>
      <c r="B59" s="119"/>
      <c r="C59" s="119"/>
      <c r="D59" s="119"/>
      <c r="E59" s="120"/>
      <c r="F59" s="116"/>
      <c r="G59" s="116"/>
      <c r="H59" s="116"/>
      <c r="I59" s="116"/>
    </row>
    <row r="60" spans="1:9" ht="409.5" customHeight="1">
      <c r="A60" s="118"/>
      <c r="B60" s="119"/>
      <c r="C60" s="119"/>
      <c r="D60" s="119"/>
      <c r="E60" s="120"/>
      <c r="F60" s="116"/>
      <c r="G60" s="116"/>
      <c r="H60" s="116"/>
      <c r="I60" s="116"/>
    </row>
    <row r="61" spans="1:9" ht="207.75" customHeight="1">
      <c r="A61" s="118"/>
      <c r="B61" s="119"/>
      <c r="C61" s="119"/>
      <c r="D61" s="119"/>
      <c r="E61" s="120"/>
      <c r="F61" s="116"/>
      <c r="G61" s="116"/>
      <c r="H61" s="116"/>
      <c r="I61" s="116"/>
    </row>
    <row r="62" spans="1:9" ht="16.5">
      <c r="A62" s="118"/>
      <c r="B62" s="119"/>
      <c r="C62" s="119"/>
      <c r="D62" s="119"/>
      <c r="E62" s="120"/>
      <c r="F62" s="116"/>
      <c r="G62" s="116"/>
      <c r="H62" s="116"/>
      <c r="I62" s="116"/>
    </row>
    <row r="63" spans="1:9" ht="16.5">
      <c r="A63" s="118"/>
      <c r="B63" s="119"/>
      <c r="C63" s="119"/>
      <c r="D63" s="119"/>
      <c r="E63" s="120"/>
      <c r="F63" s="116"/>
      <c r="G63" s="116"/>
      <c r="H63" s="116"/>
      <c r="I63" s="116"/>
    </row>
    <row r="64" spans="1:10" ht="16.5">
      <c r="A64" s="118"/>
      <c r="B64" s="119"/>
      <c r="C64" s="119"/>
      <c r="D64" s="119"/>
      <c r="E64" s="145"/>
      <c r="F64" s="146"/>
      <c r="G64" s="146"/>
      <c r="H64" s="146"/>
      <c r="I64" s="146"/>
      <c r="J64" s="147"/>
    </row>
    <row r="65" spans="1:4" ht="12.75">
      <c r="A65" s="35" t="s">
        <v>69</v>
      </c>
      <c r="B65" s="34"/>
      <c r="C65" s="34"/>
      <c r="D65" s="34"/>
    </row>
    <row r="66" spans="1:3" ht="12.75">
      <c r="A66" s="34" t="s">
        <v>91</v>
      </c>
      <c r="B66" s="34"/>
      <c r="C66" s="34"/>
    </row>
    <row r="67" spans="2:7" ht="12.75">
      <c r="B67" s="34"/>
      <c r="C67" s="34"/>
      <c r="D67" s="34"/>
      <c r="F67" s="36" t="s">
        <v>92</v>
      </c>
      <c r="G67" s="1">
        <v>1</v>
      </c>
    </row>
    <row r="68" spans="2:4" ht="12.75">
      <c r="B68" s="34"/>
      <c r="C68" s="34"/>
      <c r="D68" s="34"/>
    </row>
    <row r="69" spans="1:11" ht="18" customHeight="1" thickBot="1">
      <c r="A69" s="34"/>
      <c r="B69" s="34"/>
      <c r="C69" s="34"/>
      <c r="D69" s="36" t="s">
        <v>64</v>
      </c>
      <c r="E69" s="94" t="str">
        <f aca="true" t="shared" si="16" ref="E69:K69">E21</f>
        <v>APR</v>
      </c>
      <c r="F69" s="95" t="str">
        <f t="shared" si="16"/>
        <v>MAY</v>
      </c>
      <c r="G69" s="95" t="str">
        <f t="shared" si="16"/>
        <v>JUN</v>
      </c>
      <c r="H69" s="95" t="str">
        <f t="shared" si="16"/>
        <v>JUL</v>
      </c>
      <c r="I69" s="95" t="str">
        <f t="shared" si="16"/>
        <v>AUG</v>
      </c>
      <c r="J69" s="95" t="str">
        <f t="shared" si="16"/>
        <v>SEP</v>
      </c>
      <c r="K69" s="96" t="str">
        <f t="shared" si="16"/>
        <v>OCT</v>
      </c>
    </row>
    <row r="70" spans="4:11" ht="18" customHeight="1">
      <c r="D70" s="72" t="s">
        <v>72</v>
      </c>
      <c r="E70" s="122">
        <v>2.36</v>
      </c>
      <c r="F70" s="123">
        <v>4.72</v>
      </c>
      <c r="G70" s="123">
        <v>5.51</v>
      </c>
      <c r="H70" s="123">
        <v>6.73</v>
      </c>
      <c r="I70" s="123">
        <v>5.51</v>
      </c>
      <c r="J70" s="123">
        <v>4.06</v>
      </c>
      <c r="K70" s="124"/>
    </row>
    <row r="71" spans="2:11" ht="18" customHeight="1">
      <c r="B71" s="34"/>
      <c r="D71" s="36" t="s">
        <v>83</v>
      </c>
      <c r="E71" s="133">
        <f aca="true" t="shared" si="17" ref="E71:K71">IF(E31&lt;&gt;"",E31,E25)</f>
        <v>1.7550000000000003</v>
      </c>
      <c r="F71" s="134">
        <f t="shared" si="17"/>
        <v>1.7550000000000003</v>
      </c>
      <c r="G71" s="134">
        <f t="shared" si="17"/>
        <v>1.755</v>
      </c>
      <c r="H71" s="134">
        <f t="shared" si="17"/>
        <v>1.7550000000000001</v>
      </c>
      <c r="I71" s="134">
        <f t="shared" si="17"/>
        <v>1.7550000000000001</v>
      </c>
      <c r="J71" s="134">
        <f t="shared" si="17"/>
        <v>1.7550000000000001</v>
      </c>
      <c r="K71" s="135">
        <f t="shared" si="17"/>
        <v>1.79</v>
      </c>
    </row>
    <row r="72" spans="2:11" ht="18" customHeight="1">
      <c r="B72" s="34"/>
      <c r="D72" s="36" t="s">
        <v>88</v>
      </c>
      <c r="E72" s="140">
        <f>IF(E70="",E28,IF(E71="","",IF($AB$1&lt;2,E70/30*1.1384*E71^-0.0494,IF($AB$1&lt;3,E70/30*1.2246*E71^-0.0785,IF($AB$1&lt;4,E70/30*1.3041*E71^-0.1016,E70/30*1.3533*E71^-0.1151)))))</f>
        <v>0.08710003821607477</v>
      </c>
      <c r="F72" s="143">
        <f>IF(F70="",F28,IF(F71="","",IF($AB$1&lt;2,F70/31*1.1384*F71^-0.0494,IF($AB$1&lt;3,F70/31*1.2246*F71^-0.0785,IF($AB$1&lt;4,F70/31*1.3041*F71^-0.1016,F70/31*1.3533*F71^-0.1151)))))</f>
        <v>0.16858071912788664</v>
      </c>
      <c r="G72" s="143">
        <f>IF(G70="",G28,IF(G71="","",IF($AB$1&lt;2,G70/30*1.1384*G71^-0.0494,IF($AB$1&lt;3,G70/30*1.2246*G71^-0.0785,IF($AB$1&lt;4,G70/30*1.3041*G71^-0.1016,G70/30*1.3533*G71^-0.1151)))))</f>
        <v>0.20335644515702206</v>
      </c>
      <c r="H72" s="143">
        <f>IF(H70="",H28,IF(H71="","",IF($AB$1&lt;2,H70/31*1.1384*H71^-0.0494,IF($AB$1&lt;3,H70/31*1.2246*H71^-0.0785,IF($AB$1&lt;4,H70/31*1.3041*H71^-0.1016,H70/31*1.3533*H71^-0.1151)))))</f>
        <v>0.24037038977344855</v>
      </c>
      <c r="I72" s="143">
        <f>IF(I70="",I28,IF(I71="","",IF($AB$1&lt;2,I70/31*1.1384*I71^-0.0494,IF($AB$1&lt;3,I70/31*1.2246*I71^-0.0785,IF($AB$1&lt;4,I70/31*1.3041*I71^-0.1016,I70/31*1.3533*I71^-0.1151)))))</f>
        <v>0.19679655982937613</v>
      </c>
      <c r="J72" s="143">
        <f>IF(J70="",J28,IF(J71="","",IF($AB$1&lt;2,J70/30*1.1384*J71^-0.0494,IF($AB$1&lt;3,J70/30*1.2246*J71^-0.0785,IF($AB$1&lt;4,J70/30*1.3041*J71^-0.1016,J70/30*1.3533*J71^-0.1151)))))</f>
        <v>0.149841591168332</v>
      </c>
      <c r="K72" s="144">
        <f>IF(K70="",K28,IF(K71="","",IF($AB$1&lt;2,K70/31*1.1384*K71^-0.0494,IF($AB$1&lt;3,K70/31*1.2246*K71^-0.0785,IF($AB$1&lt;4,K70/31*1.3041*K71^-0.1016,K70/31*1.3533*K71^-0.1151)))))</f>
      </c>
    </row>
    <row r="73" spans="2:11" ht="18" customHeight="1">
      <c r="B73" s="34"/>
      <c r="D73" s="36"/>
      <c r="E73" s="121"/>
      <c r="F73" s="121"/>
      <c r="G73" s="121"/>
      <c r="H73" s="121"/>
      <c r="I73" s="121"/>
      <c r="J73" s="121"/>
      <c r="K73" s="121"/>
    </row>
    <row r="74" spans="2:11" ht="18" customHeight="1">
      <c r="B74" s="34"/>
      <c r="D74" s="141"/>
      <c r="E74" s="142"/>
      <c r="F74" s="121"/>
      <c r="G74" s="121"/>
      <c r="H74" s="121"/>
      <c r="I74" s="121"/>
      <c r="J74" s="121"/>
      <c r="K74" s="121"/>
    </row>
    <row r="75" spans="2:11" ht="18" customHeight="1">
      <c r="B75" s="34"/>
      <c r="D75" s="141"/>
      <c r="E75" s="121"/>
      <c r="F75" s="121"/>
      <c r="G75" s="121"/>
      <c r="H75" s="121"/>
      <c r="I75" s="121"/>
      <c r="J75" s="121"/>
      <c r="K75" s="121"/>
    </row>
    <row r="76" spans="2:11" ht="18" customHeight="1">
      <c r="B76" s="34"/>
      <c r="D76" s="36"/>
      <c r="E76" s="121"/>
      <c r="F76" s="121"/>
      <c r="G76" s="121"/>
      <c r="H76" s="121"/>
      <c r="I76" s="121"/>
      <c r="J76" s="121"/>
      <c r="K76" s="121"/>
    </row>
    <row r="77" spans="2:11" ht="408" customHeight="1">
      <c r="B77" s="34"/>
      <c r="D77" s="36"/>
      <c r="E77" s="121"/>
      <c r="F77" s="121"/>
      <c r="G77" s="121"/>
      <c r="H77" s="121"/>
      <c r="I77" s="121"/>
      <c r="J77" s="121"/>
      <c r="K77" s="121"/>
    </row>
    <row r="78" spans="2:11" ht="409.5" customHeight="1">
      <c r="B78" s="34"/>
      <c r="D78" s="36"/>
      <c r="E78" s="121"/>
      <c r="F78" s="121"/>
      <c r="G78" s="121"/>
      <c r="H78" s="121"/>
      <c r="I78" s="121"/>
      <c r="J78" s="121"/>
      <c r="K78" s="121"/>
    </row>
    <row r="79" spans="2:11" ht="409.5" customHeight="1">
      <c r="B79" s="34"/>
      <c r="D79" s="36"/>
      <c r="E79" s="121"/>
      <c r="F79" s="121"/>
      <c r="G79" s="121"/>
      <c r="H79" s="121"/>
      <c r="I79" s="121"/>
      <c r="J79" s="121"/>
      <c r="K79" s="121"/>
    </row>
    <row r="80" spans="2:11" ht="409.5" customHeight="1">
      <c r="B80" s="34"/>
      <c r="D80" s="36"/>
      <c r="E80" s="121"/>
      <c r="F80" s="121"/>
      <c r="G80" s="121"/>
      <c r="H80" s="121"/>
      <c r="I80" s="121"/>
      <c r="J80" s="121"/>
      <c r="K80" s="121"/>
    </row>
    <row r="81" spans="2:11" ht="169.5" customHeight="1">
      <c r="B81" s="34"/>
      <c r="D81" s="36"/>
      <c r="E81" s="121"/>
      <c r="F81" s="121"/>
      <c r="G81" s="121"/>
      <c r="H81" s="121"/>
      <c r="I81" s="121"/>
      <c r="J81" s="121"/>
      <c r="K81" s="121"/>
    </row>
    <row r="82" spans="2:11" ht="409.5" customHeight="1">
      <c r="B82" s="34"/>
      <c r="D82" s="36"/>
      <c r="E82" s="121"/>
      <c r="F82" s="121"/>
      <c r="G82" s="121"/>
      <c r="H82" s="121"/>
      <c r="I82" s="121"/>
      <c r="J82" s="121"/>
      <c r="K82" s="121"/>
    </row>
    <row r="83" spans="2:11" ht="54" customHeight="1">
      <c r="B83" s="34"/>
      <c r="D83" s="36"/>
      <c r="E83" s="121"/>
      <c r="F83" s="121"/>
      <c r="G83" s="121"/>
      <c r="H83" s="121"/>
      <c r="I83" s="121"/>
      <c r="J83" s="121"/>
      <c r="K83" s="121"/>
    </row>
    <row r="84" ht="103.5" customHeight="1"/>
    <row r="86" ht="12.75">
      <c r="A86" s="92" t="s">
        <v>70</v>
      </c>
    </row>
    <row r="87" spans="1:2" ht="12.75">
      <c r="A87" s="92"/>
      <c r="B87" s="1" t="s">
        <v>86</v>
      </c>
    </row>
    <row r="88" spans="3:11" ht="6" customHeight="1"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8" customHeight="1" thickBot="1">
      <c r="B89" s="22"/>
      <c r="C89" s="22"/>
      <c r="D89" s="82" t="s">
        <v>64</v>
      </c>
      <c r="E89" s="86" t="str">
        <f aca="true" t="shared" si="18" ref="E89:K89">E21</f>
        <v>APR</v>
      </c>
      <c r="F89" s="87" t="str">
        <f t="shared" si="18"/>
        <v>MAY</v>
      </c>
      <c r="G89" s="87" t="str">
        <f t="shared" si="18"/>
        <v>JUN</v>
      </c>
      <c r="H89" s="87" t="str">
        <f t="shared" si="18"/>
        <v>JUL</v>
      </c>
      <c r="I89" s="87" t="str">
        <f t="shared" si="18"/>
        <v>AUG</v>
      </c>
      <c r="J89" s="87" t="str">
        <f t="shared" si="18"/>
        <v>SEP</v>
      </c>
      <c r="K89" s="88" t="str">
        <f t="shared" si="18"/>
        <v>OCT</v>
      </c>
    </row>
    <row r="90" spans="2:11" ht="18" customHeight="1">
      <c r="B90" s="22"/>
      <c r="C90" s="22"/>
      <c r="D90" s="71" t="s">
        <v>71</v>
      </c>
      <c r="E90" s="97">
        <v>2.7</v>
      </c>
      <c r="F90" s="98">
        <v>2.7</v>
      </c>
      <c r="G90" s="98">
        <v>2.7</v>
      </c>
      <c r="H90" s="98">
        <v>2.7</v>
      </c>
      <c r="I90" s="98">
        <v>2.7</v>
      </c>
      <c r="J90" s="98">
        <v>2.7</v>
      </c>
      <c r="K90" s="99"/>
    </row>
    <row r="91" spans="2:11" ht="18" customHeight="1">
      <c r="B91" s="22"/>
      <c r="C91" s="22"/>
      <c r="D91" s="82" t="s">
        <v>65</v>
      </c>
      <c r="E91" s="89">
        <f aca="true" t="shared" si="19" ref="E91:K91">IF(OR(E90="",E36="",E28="",E37=""),"",IF(E90*E36/(E28*E37)&lt;1,1,E90*E36/(E28*E37)))</f>
        <v>20.149244890642375</v>
      </c>
      <c r="F91" s="90">
        <f t="shared" si="19"/>
        <v>10.410443193498562</v>
      </c>
      <c r="G91" s="90">
        <f t="shared" si="19"/>
        <v>8.630166595629037</v>
      </c>
      <c r="H91" s="90">
        <f t="shared" si="19"/>
        <v>7.3012320762723935</v>
      </c>
      <c r="I91" s="90">
        <f t="shared" si="19"/>
        <v>8.917838815483341</v>
      </c>
      <c r="J91" s="90">
        <f t="shared" si="19"/>
        <v>11.71236895121084</v>
      </c>
      <c r="K91" s="91">
        <f t="shared" si="19"/>
      </c>
    </row>
    <row r="92" ht="6" customHeight="1"/>
    <row r="93" spans="4:11" ht="21" customHeight="1">
      <c r="D93" s="162" t="s">
        <v>90</v>
      </c>
      <c r="E93" s="149"/>
      <c r="F93" s="149"/>
      <c r="G93" s="149"/>
      <c r="H93" s="149"/>
      <c r="I93" s="149"/>
      <c r="J93" s="149"/>
      <c r="K93" s="149"/>
    </row>
    <row r="94" ht="12.75">
      <c r="C94" s="37"/>
    </row>
    <row r="95" ht="12.75"/>
    <row r="96" ht="12.75"/>
    <row r="97" ht="12.75"/>
    <row r="98" ht="12.75"/>
    <row r="99" ht="12.75"/>
    <row r="115" ht="12.75">
      <c r="G115" s="38"/>
    </row>
  </sheetData>
  <sheetProtection sheet="1" objects="1" scenarios="1"/>
  <mergeCells count="39">
    <mergeCell ref="B7:G7"/>
    <mergeCell ref="A13:C13"/>
    <mergeCell ref="A16:C16"/>
    <mergeCell ref="A15:C15"/>
    <mergeCell ref="C12:D12"/>
    <mergeCell ref="A14:C14"/>
    <mergeCell ref="J16:J17"/>
    <mergeCell ref="A17:C17"/>
    <mergeCell ref="A28:D28"/>
    <mergeCell ref="A29:D29"/>
    <mergeCell ref="A24:D24"/>
    <mergeCell ref="A25:D25"/>
    <mergeCell ref="A26:D26"/>
    <mergeCell ref="A18:C18"/>
    <mergeCell ref="A38:D38"/>
    <mergeCell ref="A40:D40"/>
    <mergeCell ref="A49:D49"/>
    <mergeCell ref="A42:D42"/>
    <mergeCell ref="A43:D43"/>
    <mergeCell ref="A45:D45"/>
    <mergeCell ref="A48:D48"/>
    <mergeCell ref="A46:D46"/>
    <mergeCell ref="A41:D41"/>
    <mergeCell ref="A27:D27"/>
    <mergeCell ref="A33:D33"/>
    <mergeCell ref="A35:D35"/>
    <mergeCell ref="A36:D36"/>
    <mergeCell ref="A31:D31"/>
    <mergeCell ref="A30:D30"/>
    <mergeCell ref="D93:K93"/>
    <mergeCell ref="J6:K6"/>
    <mergeCell ref="B6:G6"/>
    <mergeCell ref="F9:F15"/>
    <mergeCell ref="A47:D47"/>
    <mergeCell ref="C9:D9"/>
    <mergeCell ref="C10:D10"/>
    <mergeCell ref="C11:D11"/>
    <mergeCell ref="A22:D22"/>
    <mergeCell ref="A23:D23"/>
  </mergeCells>
  <printOptions/>
  <pageMargins left="0.52" right="0.24" top="0.34" bottom="0.58" header="0.28" footer="0.5"/>
  <pageSetup fitToHeight="1" fitToWidth="1" horizontalDpi="600" verticalDpi="600" orientation="portrait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11"/>
    <pageSetUpPr fitToPage="1"/>
  </sheetPr>
  <dimension ref="A1:AB115"/>
  <sheetViews>
    <sheetView showGridLines="0" workbookViewId="0" topLeftCell="A1">
      <selection activeCell="B6" sqref="B6:G6"/>
    </sheetView>
  </sheetViews>
  <sheetFormatPr defaultColWidth="9.140625" defaultRowHeight="12.75"/>
  <cols>
    <col min="1" max="1" width="12.7109375" style="1" customWidth="1"/>
    <col min="2" max="11" width="9.140625" style="1" customWidth="1"/>
    <col min="12" max="12" width="5.421875" style="1" customWidth="1"/>
    <col min="13" max="13" width="26.140625" style="1" customWidth="1"/>
    <col min="14" max="14" width="96.28125" style="1" customWidth="1"/>
    <col min="15" max="16384" width="9.140625" style="1" customWidth="1"/>
  </cols>
  <sheetData>
    <row r="1" spans="27:28" ht="12.75">
      <c r="AA1" s="1" t="s">
        <v>93</v>
      </c>
      <c r="AB1" s="1">
        <v>1</v>
      </c>
    </row>
    <row r="2" ht="12.75">
      <c r="AA2" s="1" t="s">
        <v>94</v>
      </c>
    </row>
    <row r="3" ht="12.75">
      <c r="AA3" s="1" t="s">
        <v>96</v>
      </c>
    </row>
    <row r="4" ht="12.75">
      <c r="AA4" s="1" t="s">
        <v>95</v>
      </c>
    </row>
    <row r="5" ht="12.75">
      <c r="M5" s="7" t="s">
        <v>31</v>
      </c>
    </row>
    <row r="6" spans="1:11" ht="20.25" customHeight="1">
      <c r="A6" s="8" t="s">
        <v>33</v>
      </c>
      <c r="B6" s="150"/>
      <c r="C6" s="150"/>
      <c r="D6" s="150"/>
      <c r="E6" s="150"/>
      <c r="F6" s="150"/>
      <c r="G6" s="150"/>
      <c r="I6" s="8" t="s">
        <v>45</v>
      </c>
      <c r="J6" s="163"/>
      <c r="K6" s="164"/>
    </row>
    <row r="7" spans="1:7" ht="24.75" customHeight="1">
      <c r="A7" s="9" t="s">
        <v>44</v>
      </c>
      <c r="B7" s="150"/>
      <c r="C7" s="150"/>
      <c r="D7" s="150"/>
      <c r="E7" s="150"/>
      <c r="F7" s="150"/>
      <c r="G7" s="150"/>
    </row>
    <row r="8" ht="12.75"/>
    <row r="9" spans="1:13" s="16" customFormat="1" ht="18" customHeight="1">
      <c r="A9" s="10"/>
      <c r="B9" s="11" t="s">
        <v>0</v>
      </c>
      <c r="C9" s="167"/>
      <c r="D9" s="168"/>
      <c r="E9" s="12"/>
      <c r="F9" s="165" t="s">
        <v>40</v>
      </c>
      <c r="G9" s="13" t="s">
        <v>37</v>
      </c>
      <c r="H9" s="13" t="s">
        <v>38</v>
      </c>
      <c r="I9" s="14"/>
      <c r="J9" s="15" t="s">
        <v>3</v>
      </c>
      <c r="L9" s="17" t="s">
        <v>32</v>
      </c>
      <c r="M9" s="66" t="s">
        <v>51</v>
      </c>
    </row>
    <row r="10" spans="1:13" s="16" customFormat="1" ht="18" customHeight="1">
      <c r="A10" s="10"/>
      <c r="B10" s="11" t="s">
        <v>1</v>
      </c>
      <c r="C10" s="167"/>
      <c r="D10" s="168"/>
      <c r="E10" s="12"/>
      <c r="F10" s="166"/>
      <c r="G10" s="13" t="s">
        <v>39</v>
      </c>
      <c r="H10" s="13" t="s">
        <v>39</v>
      </c>
      <c r="I10" s="13" t="s">
        <v>5</v>
      </c>
      <c r="J10" s="15" t="s">
        <v>41</v>
      </c>
      <c r="L10" s="17" t="s">
        <v>32</v>
      </c>
      <c r="M10" s="67" t="s">
        <v>54</v>
      </c>
    </row>
    <row r="11" spans="1:13" s="16" customFormat="1" ht="18" customHeight="1">
      <c r="A11" s="10"/>
      <c r="B11" s="11" t="s">
        <v>2</v>
      </c>
      <c r="C11" s="167"/>
      <c r="D11" s="168"/>
      <c r="E11" s="12"/>
      <c r="F11" s="166"/>
      <c r="G11" s="19" t="s">
        <v>4</v>
      </c>
      <c r="H11" s="19" t="s">
        <v>4</v>
      </c>
      <c r="I11" s="14" t="s">
        <v>6</v>
      </c>
      <c r="J11" s="20" t="s">
        <v>4</v>
      </c>
      <c r="M11" s="66"/>
    </row>
    <row r="12" spans="1:13" s="16" customFormat="1" ht="18" customHeight="1">
      <c r="A12" s="21"/>
      <c r="B12" s="11" t="s">
        <v>50</v>
      </c>
      <c r="C12" s="153"/>
      <c r="D12" s="154"/>
      <c r="E12" s="22"/>
      <c r="F12" s="166"/>
      <c r="G12" s="54"/>
      <c r="H12" s="54"/>
      <c r="I12" s="53"/>
      <c r="J12" s="23">
        <f>IF(OR(H12="",G12=""),"",IF(I12="","",(H12-G12)*I12))</f>
      </c>
      <c r="L12" s="17" t="s">
        <v>32</v>
      </c>
      <c r="M12" s="66" t="s">
        <v>55</v>
      </c>
    </row>
    <row r="13" spans="1:13" s="16" customFormat="1" ht="18" customHeight="1">
      <c r="A13" s="151" t="s">
        <v>53</v>
      </c>
      <c r="B13" s="152"/>
      <c r="C13" s="152"/>
      <c r="D13" s="59"/>
      <c r="F13" s="166"/>
      <c r="G13" s="54"/>
      <c r="H13" s="54"/>
      <c r="I13" s="53"/>
      <c r="J13" s="23">
        <f>IF(OR(H13="",G13=""),"",IF(I13="","",(H13-G13)*I13))</f>
      </c>
      <c r="M13" s="66" t="s">
        <v>66</v>
      </c>
    </row>
    <row r="14" spans="1:13" s="16" customFormat="1" ht="18" customHeight="1">
      <c r="A14" s="151" t="s">
        <v>35</v>
      </c>
      <c r="B14" s="152"/>
      <c r="C14" s="152"/>
      <c r="D14" s="59"/>
      <c r="F14" s="166"/>
      <c r="G14" s="54"/>
      <c r="H14" s="54"/>
      <c r="I14" s="53"/>
      <c r="J14" s="23">
        <f>IF(OR(H14="",G14=""),"",IF(I14="","",(H14-G14)*I14))</f>
      </c>
      <c r="M14" s="66"/>
    </row>
    <row r="15" spans="1:13" s="16" customFormat="1" ht="18" customHeight="1">
      <c r="A15" s="151" t="s">
        <v>34</v>
      </c>
      <c r="B15" s="152"/>
      <c r="C15" s="152"/>
      <c r="D15" s="6"/>
      <c r="F15" s="166"/>
      <c r="G15" s="54"/>
      <c r="H15" s="54"/>
      <c r="I15" s="53"/>
      <c r="J15" s="23">
        <f>IF(OR(H15="",G15=""),"",IF(I15="","",(H15-G15)*I15))</f>
      </c>
      <c r="M15" s="66"/>
    </row>
    <row r="16" spans="1:13" s="16" customFormat="1" ht="18" customHeight="1">
      <c r="A16" s="151" t="s">
        <v>20</v>
      </c>
      <c r="B16" s="152"/>
      <c r="C16" s="152"/>
      <c r="D16" s="61"/>
      <c r="I16" s="8" t="s">
        <v>7</v>
      </c>
      <c r="J16" s="156">
        <f>SUM(J12:J15)</f>
        <v>0</v>
      </c>
      <c r="M16" s="66"/>
    </row>
    <row r="17" spans="1:13" s="16" customFormat="1" ht="18" customHeight="1">
      <c r="A17" s="151" t="s">
        <v>22</v>
      </c>
      <c r="B17" s="152"/>
      <c r="C17" s="152"/>
      <c r="D17" s="6"/>
      <c r="F17" s="24"/>
      <c r="I17" s="60" t="s">
        <v>26</v>
      </c>
      <c r="J17" s="157"/>
      <c r="M17" s="66"/>
    </row>
    <row r="18" spans="1:13" s="16" customFormat="1" ht="18" customHeight="1">
      <c r="A18" s="151" t="s">
        <v>36</v>
      </c>
      <c r="B18" s="152"/>
      <c r="C18" s="152"/>
      <c r="D18" s="2"/>
      <c r="F18" s="24"/>
      <c r="I18" s="60"/>
      <c r="J18" s="22"/>
      <c r="M18" s="66"/>
    </row>
    <row r="19" s="16" customFormat="1" ht="8.25" customHeight="1">
      <c r="M19" s="66"/>
    </row>
    <row r="20" spans="1:13" s="16" customFormat="1" ht="18" customHeight="1">
      <c r="A20" s="25"/>
      <c r="B20" s="25"/>
      <c r="C20" s="25"/>
      <c r="D20" s="25"/>
      <c r="E20" s="15" t="s">
        <v>8</v>
      </c>
      <c r="F20" s="15" t="s">
        <v>8</v>
      </c>
      <c r="G20" s="15" t="s">
        <v>8</v>
      </c>
      <c r="H20" s="15" t="s">
        <v>8</v>
      </c>
      <c r="I20" s="15" t="s">
        <v>8</v>
      </c>
      <c r="J20" s="15" t="s">
        <v>8</v>
      </c>
      <c r="K20" s="15" t="s">
        <v>8</v>
      </c>
      <c r="M20" s="66"/>
    </row>
    <row r="21" spans="1:13" s="16" customFormat="1" ht="18" customHeight="1">
      <c r="A21" s="25"/>
      <c r="B21" s="25"/>
      <c r="C21" s="25"/>
      <c r="D21" s="25"/>
      <c r="E21" s="39" t="s">
        <v>9</v>
      </c>
      <c r="F21" s="40" t="s">
        <v>10</v>
      </c>
      <c r="G21" s="40" t="s">
        <v>11</v>
      </c>
      <c r="H21" s="40" t="s">
        <v>12</v>
      </c>
      <c r="I21" s="40" t="s">
        <v>13</v>
      </c>
      <c r="J21" s="40" t="s">
        <v>14</v>
      </c>
      <c r="K21" s="41" t="s">
        <v>15</v>
      </c>
      <c r="L21" s="17" t="s">
        <v>32</v>
      </c>
      <c r="M21" s="66" t="s">
        <v>28</v>
      </c>
    </row>
    <row r="22" spans="1:13" s="16" customFormat="1" ht="18" customHeight="1">
      <c r="A22" s="151" t="s">
        <v>35</v>
      </c>
      <c r="B22" s="158"/>
      <c r="C22" s="158"/>
      <c r="D22" s="158"/>
      <c r="E22" s="42">
        <f aca="true" t="shared" si="0" ref="E22:K22">IF($D$14="","",IF($D$14&gt;$D$13,$D$13,$D$14))</f>
      </c>
      <c r="F22" s="43">
        <f t="shared" si="0"/>
      </c>
      <c r="G22" s="43">
        <f t="shared" si="0"/>
      </c>
      <c r="H22" s="43">
        <f t="shared" si="0"/>
      </c>
      <c r="I22" s="43">
        <f t="shared" si="0"/>
      </c>
      <c r="J22" s="43">
        <f t="shared" si="0"/>
      </c>
      <c r="K22" s="44">
        <f t="shared" si="0"/>
      </c>
      <c r="L22" s="17" t="s">
        <v>32</v>
      </c>
      <c r="M22" s="68" t="s">
        <v>87</v>
      </c>
    </row>
    <row r="23" spans="1:13" s="16" customFormat="1" ht="18" customHeight="1">
      <c r="A23" s="151" t="s">
        <v>16</v>
      </c>
      <c r="B23" s="158"/>
      <c r="C23" s="158"/>
      <c r="D23" s="158"/>
      <c r="E23" s="114">
        <f aca="true" t="shared" si="1" ref="E23:K23">IF($J16&gt;0,IF(E22&lt;$H12,(E22-$G12)*$I12,IF(E22&lt;$H13,$J12+(E22-$G13)*$I13,IF(E22&lt;$H14,$J12+$J13+(E22-$G14)*$I14,IF(E22&lt;$H15,$J12+$J13+$J14+(E22-$G15)*$I15,$J16)))),"")</f>
      </c>
      <c r="F23" s="115">
        <f t="shared" si="1"/>
      </c>
      <c r="G23" s="115">
        <f t="shared" si="1"/>
      </c>
      <c r="H23" s="115">
        <f t="shared" si="1"/>
      </c>
      <c r="I23" s="115">
        <f t="shared" si="1"/>
      </c>
      <c r="J23" s="115">
        <f t="shared" si="1"/>
      </c>
      <c r="K23" s="117">
        <f t="shared" si="1"/>
      </c>
      <c r="L23" s="17" t="s">
        <v>32</v>
      </c>
      <c r="M23" s="66" t="s">
        <v>58</v>
      </c>
    </row>
    <row r="24" spans="1:13" s="16" customFormat="1" ht="18" customHeight="1">
      <c r="A24" s="151" t="s">
        <v>17</v>
      </c>
      <c r="B24" s="158"/>
      <c r="C24" s="158"/>
      <c r="D24" s="158"/>
      <c r="E24" s="45">
        <f aca="true" t="shared" si="2" ref="E24:K24">IF($D$15="","",$D$15)</f>
      </c>
      <c r="F24" s="46">
        <f t="shared" si="2"/>
      </c>
      <c r="G24" s="46">
        <f t="shared" si="2"/>
      </c>
      <c r="H24" s="46">
        <f t="shared" si="2"/>
      </c>
      <c r="I24" s="46">
        <f t="shared" si="2"/>
      </c>
      <c r="J24" s="46">
        <f t="shared" si="2"/>
      </c>
      <c r="K24" s="47">
        <f t="shared" si="2"/>
      </c>
      <c r="L24" s="17" t="s">
        <v>32</v>
      </c>
      <c r="M24" s="68" t="s">
        <v>56</v>
      </c>
    </row>
    <row r="25" spans="1:13" s="16" customFormat="1" ht="18" customHeight="1">
      <c r="A25" s="151" t="s">
        <v>18</v>
      </c>
      <c r="B25" s="158"/>
      <c r="C25" s="158"/>
      <c r="D25" s="158"/>
      <c r="E25" s="130">
        <f aca="true" t="shared" si="3" ref="E25:K25">IF(OR(E24="",E23=""),"",E24*E23)</f>
      </c>
      <c r="F25" s="131">
        <f t="shared" si="3"/>
      </c>
      <c r="G25" s="131">
        <f t="shared" si="3"/>
      </c>
      <c r="H25" s="131">
        <f t="shared" si="3"/>
      </c>
      <c r="I25" s="131">
        <f t="shared" si="3"/>
      </c>
      <c r="J25" s="131">
        <f t="shared" si="3"/>
      </c>
      <c r="K25" s="132">
        <f t="shared" si="3"/>
      </c>
      <c r="L25" s="17" t="s">
        <v>32</v>
      </c>
      <c r="M25" s="66" t="s">
        <v>59</v>
      </c>
    </row>
    <row r="26" spans="1:13" s="16" customFormat="1" ht="18" customHeight="1">
      <c r="A26" s="159"/>
      <c r="B26" s="159"/>
      <c r="C26" s="159"/>
      <c r="D26" s="159"/>
      <c r="E26" s="29"/>
      <c r="F26" s="29"/>
      <c r="G26" s="29"/>
      <c r="H26" s="29"/>
      <c r="I26" s="29"/>
      <c r="J26" s="29"/>
      <c r="K26" s="29"/>
      <c r="M26" s="66"/>
    </row>
    <row r="27" spans="1:13" s="16" customFormat="1" ht="18" customHeight="1">
      <c r="A27" s="159"/>
      <c r="B27" s="159"/>
      <c r="C27" s="159"/>
      <c r="D27" s="159"/>
      <c r="E27" s="29"/>
      <c r="F27" s="29"/>
      <c r="G27" s="29"/>
      <c r="H27" s="29"/>
      <c r="I27" s="29"/>
      <c r="J27" s="29"/>
      <c r="K27" s="29"/>
      <c r="M27" s="68"/>
    </row>
    <row r="28" spans="1:13" s="16" customFormat="1" ht="18" customHeight="1">
      <c r="A28" s="151" t="s">
        <v>25</v>
      </c>
      <c r="B28" s="151"/>
      <c r="C28" s="151"/>
      <c r="D28" s="151"/>
      <c r="E28" s="3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17" t="s">
        <v>32</v>
      </c>
      <c r="M28" s="66" t="s">
        <v>29</v>
      </c>
    </row>
    <row r="29" spans="1:14" s="16" customFormat="1" ht="18" customHeight="1">
      <c r="A29" s="151" t="s">
        <v>24</v>
      </c>
      <c r="B29" s="151"/>
      <c r="C29" s="151"/>
      <c r="D29" s="151"/>
      <c r="E29" s="30">
        <f aca="true" t="shared" si="4" ref="E29:K29">IF(OR(E28="",E25=""),"",E25/E28)</f>
      </c>
      <c r="F29" s="26">
        <f t="shared" si="4"/>
      </c>
      <c r="G29" s="26">
        <f t="shared" si="4"/>
      </c>
      <c r="H29" s="26">
        <f t="shared" si="4"/>
      </c>
      <c r="I29" s="26">
        <f t="shared" si="4"/>
      </c>
      <c r="J29" s="26">
        <f t="shared" si="4"/>
      </c>
      <c r="K29" s="27">
        <f t="shared" si="4"/>
      </c>
      <c r="L29" s="17" t="s">
        <v>32</v>
      </c>
      <c r="M29" s="66" t="s">
        <v>68</v>
      </c>
      <c r="N29" s="93"/>
    </row>
    <row r="30" spans="1:13" s="16" customFormat="1" ht="18" customHeight="1">
      <c r="A30" s="151" t="s">
        <v>23</v>
      </c>
      <c r="B30" s="151"/>
      <c r="C30" s="151"/>
      <c r="D30" s="151"/>
      <c r="E30" s="83"/>
      <c r="F30" s="84"/>
      <c r="G30" s="84"/>
      <c r="H30" s="84"/>
      <c r="I30" s="84"/>
      <c r="J30" s="84"/>
      <c r="K30" s="85"/>
      <c r="L30" s="17" t="s">
        <v>32</v>
      </c>
      <c r="M30" s="66" t="s">
        <v>57</v>
      </c>
    </row>
    <row r="31" spans="1:14" s="16" customFormat="1" ht="18" customHeight="1">
      <c r="A31" s="155" t="s">
        <v>52</v>
      </c>
      <c r="B31" s="155"/>
      <c r="C31" s="155"/>
      <c r="D31" s="155"/>
      <c r="E31" s="63">
        <f aca="true" t="shared" si="5" ref="E31:K31">IF(AND(E30="",E28&lt;&gt;""),E25,IF(E28="","",E30*E28))</f>
      </c>
      <c r="F31" s="64">
        <f t="shared" si="5"/>
      </c>
      <c r="G31" s="64">
        <f t="shared" si="5"/>
      </c>
      <c r="H31" s="64">
        <f t="shared" si="5"/>
      </c>
      <c r="I31" s="64">
        <f t="shared" si="5"/>
      </c>
      <c r="J31" s="64">
        <f t="shared" si="5"/>
      </c>
      <c r="K31" s="65">
        <f t="shared" si="5"/>
      </c>
      <c r="L31" s="17" t="s">
        <v>32</v>
      </c>
      <c r="M31" s="66" t="s">
        <v>30</v>
      </c>
      <c r="N31" s="93"/>
    </row>
    <row r="32" spans="1:13" s="16" customFormat="1" ht="18" customHeight="1">
      <c r="A32" s="31"/>
      <c r="B32" s="31"/>
      <c r="C32" s="31"/>
      <c r="D32" s="21" t="s">
        <v>42</v>
      </c>
      <c r="E32" s="32">
        <f aca="true" t="shared" si="6" ref="E32:K32">IF(OR(E28="",E31=""),"",(E28/(0.034*E31^-0.09))^(1/1.09)/E31)</f>
      </c>
      <c r="F32" s="28">
        <f t="shared" si="6"/>
      </c>
      <c r="G32" s="28">
        <f t="shared" si="6"/>
      </c>
      <c r="H32" s="28">
        <f t="shared" si="6"/>
      </c>
      <c r="I32" s="28">
        <f t="shared" si="6"/>
      </c>
      <c r="J32" s="28">
        <f t="shared" si="6"/>
      </c>
      <c r="K32" s="33">
        <f t="shared" si="6"/>
      </c>
      <c r="L32" s="17" t="s">
        <v>32</v>
      </c>
      <c r="M32" s="66" t="s">
        <v>30</v>
      </c>
    </row>
    <row r="33" spans="1:13" s="16" customFormat="1" ht="15" customHeight="1">
      <c r="A33" s="159"/>
      <c r="B33" s="159"/>
      <c r="C33" s="159"/>
      <c r="D33" s="159"/>
      <c r="E33" s="100">
        <f aca="true" t="shared" si="7" ref="E33:K33">IF(E31="","",IF(E31&gt;E25,"WARNING",""))</f>
      </c>
      <c r="F33" s="100">
        <f t="shared" si="7"/>
      </c>
      <c r="G33" s="100">
        <f t="shared" si="7"/>
      </c>
      <c r="H33" s="100">
        <f t="shared" si="7"/>
      </c>
      <c r="I33" s="100">
        <f t="shared" si="7"/>
      </c>
      <c r="J33" s="100">
        <f t="shared" si="7"/>
      </c>
      <c r="K33" s="100">
        <f t="shared" si="7"/>
      </c>
      <c r="L33" s="17" t="s">
        <v>32</v>
      </c>
      <c r="M33" s="66" t="s">
        <v>84</v>
      </c>
    </row>
    <row r="34" spans="1:13" s="16" customFormat="1" ht="15" customHeight="1">
      <c r="A34" s="29"/>
      <c r="B34" s="29"/>
      <c r="C34" s="29"/>
      <c r="D34" s="29"/>
      <c r="E34" s="126" t="s">
        <v>85</v>
      </c>
      <c r="F34" s="125"/>
      <c r="G34" s="126"/>
      <c r="H34" s="126"/>
      <c r="I34" s="126"/>
      <c r="J34" s="126"/>
      <c r="K34" s="126"/>
      <c r="L34" s="17"/>
      <c r="M34" s="66"/>
    </row>
    <row r="35" spans="1:13" s="16" customFormat="1" ht="5.25" customHeight="1">
      <c r="A35" s="159"/>
      <c r="B35" s="159"/>
      <c r="C35" s="159"/>
      <c r="D35" s="159"/>
      <c r="E35" s="29"/>
      <c r="F35" s="29"/>
      <c r="G35" s="29"/>
      <c r="H35" s="29"/>
      <c r="I35" s="29"/>
      <c r="J35" s="29"/>
      <c r="K35" s="29"/>
      <c r="M35" s="66"/>
    </row>
    <row r="36" spans="1:13" s="16" customFormat="1" ht="18" customHeight="1">
      <c r="A36" s="155" t="s">
        <v>22</v>
      </c>
      <c r="B36" s="155"/>
      <c r="C36" s="155"/>
      <c r="D36" s="155"/>
      <c r="E36" s="127">
        <f aca="true" t="shared" si="8" ref="E36:K36">IF(OR($D$17="",E$28=""),"",$D$17)</f>
      </c>
      <c r="F36" s="128">
        <f t="shared" si="8"/>
      </c>
      <c r="G36" s="128">
        <f t="shared" si="8"/>
      </c>
      <c r="H36" s="128">
        <f t="shared" si="8"/>
      </c>
      <c r="I36" s="128">
        <f t="shared" si="8"/>
      </c>
      <c r="J36" s="128">
        <f t="shared" si="8"/>
      </c>
      <c r="K36" s="129">
        <f t="shared" si="8"/>
      </c>
      <c r="L36" s="17" t="s">
        <v>32</v>
      </c>
      <c r="M36" s="68" t="s">
        <v>89</v>
      </c>
    </row>
    <row r="37" spans="1:13" s="16" customFormat="1" ht="18" customHeight="1">
      <c r="A37" s="31"/>
      <c r="B37" s="31"/>
      <c r="C37" s="31"/>
      <c r="D37" s="31" t="s">
        <v>43</v>
      </c>
      <c r="E37" s="48">
        <v>1</v>
      </c>
      <c r="F37" s="62">
        <v>1</v>
      </c>
      <c r="G37" s="62">
        <v>1</v>
      </c>
      <c r="H37" s="62">
        <v>1</v>
      </c>
      <c r="I37" s="62">
        <v>1</v>
      </c>
      <c r="J37" s="62">
        <v>1</v>
      </c>
      <c r="K37" s="49">
        <v>1</v>
      </c>
      <c r="L37" s="17" t="s">
        <v>32</v>
      </c>
      <c r="M37" s="68" t="s">
        <v>82</v>
      </c>
    </row>
    <row r="38" spans="1:14" s="16" customFormat="1" ht="18" customHeight="1">
      <c r="A38" s="155" t="s">
        <v>21</v>
      </c>
      <c r="B38" s="155"/>
      <c r="C38" s="155"/>
      <c r="D38" s="155"/>
      <c r="E38" s="63">
        <f aca="true" t="shared" si="9" ref="E38:K38">IF(OR(E36="",E31=""),"",IF(E37="","",E31*E37/E36))</f>
      </c>
      <c r="F38" s="64">
        <f t="shared" si="9"/>
      </c>
      <c r="G38" s="64">
        <f t="shared" si="9"/>
      </c>
      <c r="H38" s="64">
        <f t="shared" si="9"/>
      </c>
      <c r="I38" s="64">
        <f t="shared" si="9"/>
      </c>
      <c r="J38" s="64">
        <f t="shared" si="9"/>
      </c>
      <c r="K38" s="65">
        <f t="shared" si="9"/>
      </c>
      <c r="L38" s="17" t="s">
        <v>32</v>
      </c>
      <c r="M38" s="66" t="s">
        <v>30</v>
      </c>
      <c r="N38" s="93"/>
    </row>
    <row r="39" spans="1:13" s="16" customFormat="1" ht="18" customHeight="1">
      <c r="A39" s="31"/>
      <c r="B39" s="31"/>
      <c r="C39" s="31"/>
      <c r="D39" s="31" t="s">
        <v>27</v>
      </c>
      <c r="E39" s="50">
        <f aca="true" t="shared" si="10" ref="E39:K39">IF(OR($D$18="",E$28=""),"",$D$18)</f>
      </c>
      <c r="F39" s="51">
        <f t="shared" si="10"/>
      </c>
      <c r="G39" s="51">
        <f t="shared" si="10"/>
      </c>
      <c r="H39" s="51">
        <f t="shared" si="10"/>
      </c>
      <c r="I39" s="51">
        <f t="shared" si="10"/>
      </c>
      <c r="J39" s="51">
        <f t="shared" si="10"/>
      </c>
      <c r="K39" s="52">
        <f t="shared" si="10"/>
      </c>
      <c r="L39" s="17" t="s">
        <v>32</v>
      </c>
      <c r="M39" s="66" t="s">
        <v>73</v>
      </c>
    </row>
    <row r="40" spans="1:13" s="16" customFormat="1" ht="18" customHeight="1" hidden="1">
      <c r="A40" s="155" t="s">
        <v>19</v>
      </c>
      <c r="B40" s="155"/>
      <c r="C40" s="155"/>
      <c r="D40" s="155"/>
      <c r="E40" s="69">
        <f aca="true" t="shared" si="11" ref="E40:K40">IF(OR(E39="",$D$16="",E28=""),"",IF(E30="",453*$D$16*E38/(E29*E39),453*$D$16*E38/(E30*E39)))</f>
      </c>
      <c r="F40" s="69">
        <f t="shared" si="11"/>
      </c>
      <c r="G40" s="69">
        <f t="shared" si="11"/>
      </c>
      <c r="H40" s="69">
        <f t="shared" si="11"/>
      </c>
      <c r="I40" s="69">
        <f t="shared" si="11"/>
      </c>
      <c r="J40" s="69">
        <f t="shared" si="11"/>
      </c>
      <c r="K40" s="69">
        <f t="shared" si="11"/>
      </c>
      <c r="L40" s="17" t="s">
        <v>32</v>
      </c>
      <c r="M40" s="66" t="s">
        <v>30</v>
      </c>
    </row>
    <row r="41" spans="1:13" s="16" customFormat="1" ht="18" customHeight="1" hidden="1">
      <c r="A41" s="155" t="s">
        <v>60</v>
      </c>
      <c r="B41" s="155"/>
      <c r="C41" s="155"/>
      <c r="D41" s="155"/>
      <c r="E41" s="89">
        <f aca="true" t="shared" si="12" ref="E41:K41">IF(OR(E40="",$D$16=""),"",E40/$D$16)</f>
      </c>
      <c r="F41" s="90">
        <f t="shared" si="12"/>
      </c>
      <c r="G41" s="90">
        <f t="shared" si="12"/>
      </c>
      <c r="H41" s="90">
        <f t="shared" si="12"/>
      </c>
      <c r="I41" s="90">
        <f t="shared" si="12"/>
      </c>
      <c r="J41" s="90">
        <f t="shared" si="12"/>
      </c>
      <c r="K41" s="91">
        <f t="shared" si="12"/>
      </c>
      <c r="L41" s="17" t="s">
        <v>32</v>
      </c>
      <c r="M41" s="66" t="s">
        <v>30</v>
      </c>
    </row>
    <row r="42" spans="1:13" s="16" customFormat="1" ht="12" customHeight="1">
      <c r="A42" s="160"/>
      <c r="B42" s="160"/>
      <c r="C42" s="160"/>
      <c r="D42" s="160"/>
      <c r="E42" s="109"/>
      <c r="F42" s="109"/>
      <c r="G42" s="109"/>
      <c r="H42" s="109"/>
      <c r="I42" s="109"/>
      <c r="J42" s="109"/>
      <c r="K42" s="109"/>
      <c r="L42" s="17"/>
      <c r="M42" s="66"/>
    </row>
    <row r="43" spans="1:13" s="16" customFormat="1" ht="18" customHeight="1">
      <c r="A43" s="155" t="s">
        <v>81</v>
      </c>
      <c r="B43" s="155"/>
      <c r="C43" s="155"/>
      <c r="D43" s="155"/>
      <c r="E43" s="104">
        <f>IF(MAX(E40:K40)&lt;0.1,"",MAX(E40:K40))</f>
      </c>
      <c r="F43" s="107">
        <f>IF(E43="","","gpm")</f>
      </c>
      <c r="G43" s="105">
        <f>IF(MAX(G41:M41)&lt;0.1,"",MAX(G41:M41))</f>
      </c>
      <c r="H43" s="106">
        <f>IF(G43="","","gpm/acre")</f>
      </c>
      <c r="I43" s="110"/>
      <c r="J43" s="109"/>
      <c r="K43" s="109"/>
      <c r="L43" s="17"/>
      <c r="M43" s="66"/>
    </row>
    <row r="44" spans="1:13" s="16" customFormat="1" ht="12" customHeight="1">
      <c r="A44" s="108"/>
      <c r="B44" s="108"/>
      <c r="C44" s="108"/>
      <c r="D44" s="108"/>
      <c r="E44" s="109"/>
      <c r="F44" s="109"/>
      <c r="G44" s="109"/>
      <c r="H44" s="109"/>
      <c r="I44" s="109"/>
      <c r="J44" s="109"/>
      <c r="K44" s="109"/>
      <c r="L44" s="17"/>
      <c r="M44" s="66"/>
    </row>
    <row r="45" spans="1:13" s="16" customFormat="1" ht="18" customHeight="1">
      <c r="A45" s="155" t="s">
        <v>74</v>
      </c>
      <c r="B45" s="155"/>
      <c r="C45" s="155"/>
      <c r="D45" s="155"/>
      <c r="E45" s="111">
        <f aca="true" t="shared" si="13" ref="E45:K45">IF(E40="","",E40/$E$43)</f>
      </c>
      <c r="F45" s="112">
        <f t="shared" si="13"/>
      </c>
      <c r="G45" s="112">
        <f t="shared" si="13"/>
      </c>
      <c r="H45" s="112">
        <f t="shared" si="13"/>
      </c>
      <c r="I45" s="112">
        <f t="shared" si="13"/>
      </c>
      <c r="J45" s="112">
        <f t="shared" si="13"/>
      </c>
      <c r="K45" s="113">
        <f t="shared" si="13"/>
      </c>
      <c r="L45" s="17" t="s">
        <v>32</v>
      </c>
      <c r="M45" s="66" t="s">
        <v>75</v>
      </c>
    </row>
    <row r="46" spans="1:13" s="16" customFormat="1" ht="18" customHeight="1">
      <c r="A46" s="155" t="s">
        <v>63</v>
      </c>
      <c r="B46" s="155"/>
      <c r="C46" s="155"/>
      <c r="D46" s="155"/>
      <c r="E46" s="70">
        <f aca="true" t="shared" si="14" ref="E46:K46">IF(OR(E32="",E38=""),"",E32*E38)</f>
      </c>
      <c r="F46" s="73">
        <f t="shared" si="14"/>
      </c>
      <c r="G46" s="73">
        <f t="shared" si="14"/>
      </c>
      <c r="H46" s="73">
        <f t="shared" si="14"/>
      </c>
      <c r="I46" s="73">
        <f t="shared" si="14"/>
      </c>
      <c r="J46" s="73">
        <f t="shared" si="14"/>
      </c>
      <c r="K46" s="74">
        <f t="shared" si="14"/>
      </c>
      <c r="L46" s="17" t="s">
        <v>32</v>
      </c>
      <c r="M46" s="66" t="s">
        <v>30</v>
      </c>
    </row>
    <row r="47" spans="1:13" s="16" customFormat="1" ht="18" customHeight="1">
      <c r="A47" s="155" t="s">
        <v>61</v>
      </c>
      <c r="B47" s="155"/>
      <c r="C47" s="155"/>
      <c r="D47" s="155"/>
      <c r="E47" s="75">
        <f aca="true" t="shared" si="15" ref="E47:K47">IF(OR(E32="",E38=""),"",E32*E38/12*$D$16)</f>
      </c>
      <c r="F47" s="76">
        <f t="shared" si="15"/>
      </c>
      <c r="G47" s="76">
        <f t="shared" si="15"/>
      </c>
      <c r="H47" s="76">
        <f t="shared" si="15"/>
      </c>
      <c r="I47" s="76">
        <f t="shared" si="15"/>
      </c>
      <c r="J47" s="76">
        <f t="shared" si="15"/>
      </c>
      <c r="K47" s="77">
        <f t="shared" si="15"/>
      </c>
      <c r="L47" s="17" t="s">
        <v>32</v>
      </c>
      <c r="M47" s="66" t="s">
        <v>30</v>
      </c>
    </row>
    <row r="48" spans="1:11" ht="9.75" customHeight="1">
      <c r="A48" s="161"/>
      <c r="B48" s="161"/>
      <c r="C48" s="161"/>
      <c r="D48" s="161"/>
      <c r="E48" s="101"/>
      <c r="F48" s="101"/>
      <c r="G48" s="101"/>
      <c r="H48" s="101"/>
      <c r="I48" s="101"/>
      <c r="J48" s="101"/>
      <c r="K48" s="101"/>
    </row>
    <row r="49" spans="1:11" ht="18" customHeight="1">
      <c r="A49" s="155" t="s">
        <v>62</v>
      </c>
      <c r="B49" s="155"/>
      <c r="C49" s="155"/>
      <c r="D49" s="155"/>
      <c r="E49" s="78">
        <f>IF(SUM(E46:K46)=0,"",SUM(E46:K46))</f>
      </c>
      <c r="F49" s="81">
        <f>IF(E49="","","inches")</f>
      </c>
      <c r="G49" s="79">
        <f>IF(SUM(E47:K47)=0,"",SUM(E47:K47))</f>
      </c>
      <c r="H49" s="80">
        <f>IF(G49="","","ac-ft")</f>
      </c>
      <c r="I49" s="101"/>
      <c r="J49" s="101"/>
      <c r="K49" s="103"/>
    </row>
    <row r="50" spans="1:11" ht="6.75" customHeight="1">
      <c r="A50" s="102"/>
      <c r="B50" s="102"/>
      <c r="C50" s="102"/>
      <c r="D50" s="102"/>
      <c r="E50" s="101"/>
      <c r="F50" s="101"/>
      <c r="G50" s="101"/>
      <c r="H50" s="101"/>
      <c r="I50" s="101"/>
      <c r="J50" s="101"/>
      <c r="K50" s="101"/>
    </row>
    <row r="51" spans="1:9" ht="16.5">
      <c r="A51" s="119"/>
      <c r="B51" s="119"/>
      <c r="C51" s="119"/>
      <c r="D51" s="119"/>
      <c r="E51" s="120"/>
      <c r="F51" s="120"/>
      <c r="G51" s="120"/>
      <c r="H51" s="120"/>
      <c r="I51" s="120"/>
    </row>
    <row r="52" spans="1:9" ht="16.5">
      <c r="A52" s="118"/>
      <c r="B52" s="119"/>
      <c r="C52" s="119"/>
      <c r="D52" s="119"/>
      <c r="E52" s="120"/>
      <c r="F52" s="116"/>
      <c r="G52" s="116"/>
      <c r="H52" s="116"/>
      <c r="I52" s="116"/>
    </row>
    <row r="53" spans="1:9" ht="409.5" customHeight="1">
      <c r="A53" s="118"/>
      <c r="B53" s="119"/>
      <c r="C53" s="119"/>
      <c r="D53" s="119"/>
      <c r="E53" s="120"/>
      <c r="F53" s="116"/>
      <c r="G53" s="116"/>
      <c r="H53" s="116"/>
      <c r="I53" s="116"/>
    </row>
    <row r="54" spans="1:9" ht="56.25" customHeight="1">
      <c r="A54" s="118"/>
      <c r="B54" s="119"/>
      <c r="C54" s="119"/>
      <c r="D54" s="119"/>
      <c r="E54" s="120"/>
      <c r="F54" s="116"/>
      <c r="G54" s="116"/>
      <c r="H54" s="116"/>
      <c r="I54" s="116"/>
    </row>
    <row r="55" spans="1:9" ht="16.5">
      <c r="A55" s="118"/>
      <c r="B55" s="119"/>
      <c r="C55" s="119"/>
      <c r="D55" s="119"/>
      <c r="E55" s="120"/>
      <c r="F55" s="116"/>
      <c r="G55" s="116"/>
      <c r="H55" s="116"/>
      <c r="I55" s="116"/>
    </row>
    <row r="56" spans="1:9" ht="16.5">
      <c r="A56" s="118"/>
      <c r="B56" s="119"/>
      <c r="C56" s="119"/>
      <c r="D56" s="119"/>
      <c r="E56" s="120"/>
      <c r="F56" s="116"/>
      <c r="G56" s="116"/>
      <c r="H56" s="116"/>
      <c r="I56" s="116"/>
    </row>
    <row r="57" spans="1:9" ht="16.5">
      <c r="A57" s="118"/>
      <c r="B57" s="119"/>
      <c r="C57" s="119"/>
      <c r="D57" s="119"/>
      <c r="E57" s="120"/>
      <c r="F57" s="116"/>
      <c r="G57" s="116"/>
      <c r="H57" s="116"/>
      <c r="I57" s="116"/>
    </row>
    <row r="58" spans="1:9" ht="16.5">
      <c r="A58" s="118"/>
      <c r="B58" s="119"/>
      <c r="C58" s="119"/>
      <c r="D58" s="119"/>
      <c r="E58" s="120"/>
      <c r="F58" s="116"/>
      <c r="G58" s="116"/>
      <c r="H58" s="116"/>
      <c r="I58" s="116"/>
    </row>
    <row r="59" spans="1:9" ht="16.5">
      <c r="A59" s="118"/>
      <c r="B59" s="119"/>
      <c r="C59" s="119"/>
      <c r="D59" s="119"/>
      <c r="E59" s="120"/>
      <c r="F59" s="116"/>
      <c r="G59" s="116"/>
      <c r="H59" s="116"/>
      <c r="I59" s="116"/>
    </row>
    <row r="60" spans="1:9" ht="409.5" customHeight="1">
      <c r="A60" s="118"/>
      <c r="B60" s="119"/>
      <c r="C60" s="119"/>
      <c r="D60" s="119"/>
      <c r="E60" s="120"/>
      <c r="F60" s="116"/>
      <c r="G60" s="116"/>
      <c r="H60" s="116"/>
      <c r="I60" s="116"/>
    </row>
    <row r="61" spans="1:9" ht="207.75" customHeight="1">
      <c r="A61" s="118"/>
      <c r="B61" s="119"/>
      <c r="C61" s="119"/>
      <c r="D61" s="119"/>
      <c r="E61" s="120"/>
      <c r="F61" s="116"/>
      <c r="G61" s="116"/>
      <c r="H61" s="116"/>
      <c r="I61" s="116"/>
    </row>
    <row r="62" spans="1:9" ht="16.5">
      <c r="A62" s="118"/>
      <c r="B62" s="119"/>
      <c r="C62" s="119"/>
      <c r="D62" s="119"/>
      <c r="E62" s="120"/>
      <c r="F62" s="116"/>
      <c r="G62" s="116"/>
      <c r="H62" s="116"/>
      <c r="I62" s="116"/>
    </row>
    <row r="63" spans="1:9" ht="16.5">
      <c r="A63" s="118"/>
      <c r="B63" s="119"/>
      <c r="C63" s="119"/>
      <c r="D63" s="119"/>
      <c r="E63" s="120"/>
      <c r="F63" s="116"/>
      <c r="G63" s="116"/>
      <c r="H63" s="116"/>
      <c r="I63" s="116"/>
    </row>
    <row r="64" spans="1:10" ht="16.5">
      <c r="A64" s="118"/>
      <c r="B64" s="119"/>
      <c r="C64" s="119"/>
      <c r="D64" s="119"/>
      <c r="E64" s="145"/>
      <c r="F64" s="146"/>
      <c r="G64" s="146"/>
      <c r="H64" s="146"/>
      <c r="I64" s="146"/>
      <c r="J64" s="147"/>
    </row>
    <row r="65" spans="1:4" ht="12.75">
      <c r="A65" s="35" t="s">
        <v>69</v>
      </c>
      <c r="B65" s="34"/>
      <c r="C65" s="34"/>
      <c r="D65" s="34"/>
    </row>
    <row r="66" spans="1:3" ht="12.75">
      <c r="A66" s="34" t="s">
        <v>91</v>
      </c>
      <c r="B66" s="34"/>
      <c r="C66" s="34"/>
    </row>
    <row r="67" spans="2:7" ht="12.75">
      <c r="B67" s="34"/>
      <c r="C67" s="34"/>
      <c r="D67" s="34"/>
      <c r="F67" s="36" t="s">
        <v>92</v>
      </c>
      <c r="G67" s="1">
        <v>1</v>
      </c>
    </row>
    <row r="68" spans="2:4" ht="12.75">
      <c r="B68" s="34"/>
      <c r="C68" s="34"/>
      <c r="D68" s="34"/>
    </row>
    <row r="69" spans="1:11" ht="18" customHeight="1" thickBot="1">
      <c r="A69" s="34"/>
      <c r="B69" s="34"/>
      <c r="C69" s="34"/>
      <c r="D69" s="36" t="s">
        <v>64</v>
      </c>
      <c r="E69" s="94" t="str">
        <f aca="true" t="shared" si="16" ref="E69:K69">E21</f>
        <v>APR</v>
      </c>
      <c r="F69" s="95" t="str">
        <f t="shared" si="16"/>
        <v>MAY</v>
      </c>
      <c r="G69" s="95" t="str">
        <f t="shared" si="16"/>
        <v>JUN</v>
      </c>
      <c r="H69" s="95" t="str">
        <f t="shared" si="16"/>
        <v>JUL</v>
      </c>
      <c r="I69" s="95" t="str">
        <f t="shared" si="16"/>
        <v>AUG</v>
      </c>
      <c r="J69" s="95" t="str">
        <f t="shared" si="16"/>
        <v>SEP</v>
      </c>
      <c r="K69" s="96" t="str">
        <f t="shared" si="16"/>
        <v>OCT</v>
      </c>
    </row>
    <row r="70" spans="4:11" ht="18" customHeight="1">
      <c r="D70" s="72" t="s">
        <v>72</v>
      </c>
      <c r="E70" s="122"/>
      <c r="F70" s="123"/>
      <c r="G70" s="123"/>
      <c r="H70" s="123"/>
      <c r="I70" s="123"/>
      <c r="J70" s="123"/>
      <c r="K70" s="124"/>
    </row>
    <row r="71" spans="2:11" ht="18" customHeight="1">
      <c r="B71" s="34"/>
      <c r="D71" s="36" t="s">
        <v>83</v>
      </c>
      <c r="E71" s="133">
        <f aca="true" t="shared" si="17" ref="E71:K71">IF(E31&lt;&gt;"",E31,E25)</f>
      </c>
      <c r="F71" s="134">
        <f t="shared" si="17"/>
      </c>
      <c r="G71" s="134">
        <f t="shared" si="17"/>
      </c>
      <c r="H71" s="134">
        <f t="shared" si="17"/>
      </c>
      <c r="I71" s="134">
        <f t="shared" si="17"/>
      </c>
      <c r="J71" s="134">
        <f t="shared" si="17"/>
      </c>
      <c r="K71" s="135">
        <f t="shared" si="17"/>
      </c>
    </row>
    <row r="72" spans="2:11" ht="18" customHeight="1">
      <c r="B72" s="34"/>
      <c r="D72" s="36" t="s">
        <v>88</v>
      </c>
      <c r="E72" s="140">
        <f>IF(E70="",E28,IF(E71="","",IF($AB$1&lt;2,E70/30*1.1384*E71^-0.0494,IF($AB$1&lt;3,E70/30*1.2246*E71^-0.0785,IF($AB$1&lt;4,E70/30*1.3041*E71^-0.1016,E70/30*1.3533*E71^-0.1151)))))</f>
        <v>0</v>
      </c>
      <c r="F72" s="143">
        <f>IF(F70="",F28,IF(F71="","",IF($AB$1&lt;2,F70/31*1.1384*F71^-0.0494,IF($AB$1&lt;3,F70/31*1.2246*F71^-0.0785,IF($AB$1&lt;4,F70/31*1.3041*F71^-0.1016,F70/31*1.3533*F71^-0.1151)))))</f>
        <v>0</v>
      </c>
      <c r="G72" s="143">
        <f>IF(G70="",G28,IF(G71="","",IF($AB$1&lt;2,G70/30*1.1384*G71^-0.0494,IF($AB$1&lt;3,G70/30*1.2246*G71^-0.0785,IF($AB$1&lt;4,G70/30*1.3041*G71^-0.1016,G70/30*1.3533*G71^-0.1151)))))</f>
        <v>0</v>
      </c>
      <c r="H72" s="143">
        <f>IF(H70="",H28,IF(H71="","",IF($AB$1&lt;2,H70/31*1.1384*H71^-0.0494,IF($AB$1&lt;3,H70/31*1.2246*H71^-0.0785,IF($AB$1&lt;4,H70/31*1.3041*H71^-0.1016,H70/31*1.3533*H71^-0.1151)))))</f>
        <v>0</v>
      </c>
      <c r="I72" s="143">
        <f>IF(I70="",I28,IF(I71="","",IF($AB$1&lt;2,I70/31*1.1384*I71^-0.0494,IF($AB$1&lt;3,I70/31*1.2246*I71^-0.0785,IF($AB$1&lt;4,I70/31*1.3041*I71^-0.1016,I70/31*1.3533*I71^-0.1151)))))</f>
        <v>0</v>
      </c>
      <c r="J72" s="143">
        <f>IF(J70="",J28,IF(J71="","",IF($AB$1&lt;2,J70/30*1.1384*J71^-0.0494,IF($AB$1&lt;3,J70/30*1.2246*J71^-0.0785,IF($AB$1&lt;4,J70/30*1.3041*J71^-0.1016,J70/30*1.3533*J71^-0.1151)))))</f>
        <v>0</v>
      </c>
      <c r="K72" s="144">
        <f>IF(K70="",K28,IF(K71="","",IF($AB$1&lt;2,K70/31*1.1384*K71^-0.0494,IF($AB$1&lt;3,K70/31*1.2246*K71^-0.0785,IF($AB$1&lt;4,K70/31*1.3041*K71^-0.1016,K70/31*1.3533*K71^-0.1151)))))</f>
        <v>0</v>
      </c>
    </row>
    <row r="73" spans="2:11" ht="18" customHeight="1">
      <c r="B73" s="34"/>
      <c r="D73" s="36"/>
      <c r="E73" s="121"/>
      <c r="F73" s="121"/>
      <c r="G73" s="121"/>
      <c r="H73" s="121"/>
      <c r="I73" s="121"/>
      <c r="J73" s="121"/>
      <c r="K73" s="121"/>
    </row>
    <row r="74" spans="2:11" ht="18" customHeight="1">
      <c r="B74" s="34"/>
      <c r="D74" s="141"/>
      <c r="E74" s="142"/>
      <c r="F74" s="121"/>
      <c r="G74" s="121"/>
      <c r="H74" s="121"/>
      <c r="I74" s="121"/>
      <c r="J74" s="121"/>
      <c r="K74" s="121"/>
    </row>
    <row r="75" spans="2:11" ht="18" customHeight="1">
      <c r="B75" s="34"/>
      <c r="D75" s="141"/>
      <c r="E75" s="121"/>
      <c r="F75" s="121"/>
      <c r="G75" s="121"/>
      <c r="H75" s="121"/>
      <c r="I75" s="121"/>
      <c r="J75" s="121"/>
      <c r="K75" s="121"/>
    </row>
    <row r="76" spans="2:11" ht="18" customHeight="1">
      <c r="B76" s="34"/>
      <c r="D76" s="36"/>
      <c r="E76" s="121"/>
      <c r="F76" s="121"/>
      <c r="G76" s="121"/>
      <c r="H76" s="121"/>
      <c r="I76" s="121"/>
      <c r="J76" s="121"/>
      <c r="K76" s="121"/>
    </row>
    <row r="77" spans="2:11" ht="408" customHeight="1">
      <c r="B77" s="34"/>
      <c r="D77" s="36"/>
      <c r="E77" s="121"/>
      <c r="F77" s="121"/>
      <c r="G77" s="121"/>
      <c r="H77" s="121"/>
      <c r="I77" s="121"/>
      <c r="J77" s="121"/>
      <c r="K77" s="121"/>
    </row>
    <row r="78" spans="2:11" ht="409.5" customHeight="1">
      <c r="B78" s="34"/>
      <c r="D78" s="36"/>
      <c r="E78" s="121"/>
      <c r="F78" s="121"/>
      <c r="G78" s="121"/>
      <c r="H78" s="121"/>
      <c r="I78" s="121"/>
      <c r="J78" s="121"/>
      <c r="K78" s="121"/>
    </row>
    <row r="79" spans="2:11" ht="409.5" customHeight="1">
      <c r="B79" s="34"/>
      <c r="D79" s="36"/>
      <c r="E79" s="121"/>
      <c r="F79" s="121"/>
      <c r="G79" s="121"/>
      <c r="H79" s="121"/>
      <c r="I79" s="121"/>
      <c r="J79" s="121"/>
      <c r="K79" s="121"/>
    </row>
    <row r="80" spans="2:11" ht="409.5" customHeight="1">
      <c r="B80" s="34"/>
      <c r="D80" s="36"/>
      <c r="E80" s="121"/>
      <c r="F80" s="121"/>
      <c r="G80" s="121"/>
      <c r="H80" s="121"/>
      <c r="I80" s="121"/>
      <c r="J80" s="121"/>
      <c r="K80" s="121"/>
    </row>
    <row r="81" spans="2:11" ht="169.5" customHeight="1">
      <c r="B81" s="34"/>
      <c r="D81" s="36"/>
      <c r="E81" s="121"/>
      <c r="F81" s="121"/>
      <c r="G81" s="121"/>
      <c r="H81" s="121"/>
      <c r="I81" s="121"/>
      <c r="J81" s="121"/>
      <c r="K81" s="121"/>
    </row>
    <row r="82" spans="2:11" ht="409.5" customHeight="1">
      <c r="B82" s="34"/>
      <c r="D82" s="36"/>
      <c r="E82" s="121"/>
      <c r="F82" s="121"/>
      <c r="G82" s="121"/>
      <c r="H82" s="121"/>
      <c r="I82" s="121"/>
      <c r="J82" s="121"/>
      <c r="K82" s="121"/>
    </row>
    <row r="83" spans="2:11" ht="54" customHeight="1">
      <c r="B83" s="34"/>
      <c r="D83" s="36"/>
      <c r="E83" s="121"/>
      <c r="F83" s="121"/>
      <c r="G83" s="121"/>
      <c r="H83" s="121"/>
      <c r="I83" s="121"/>
      <c r="J83" s="121"/>
      <c r="K83" s="121"/>
    </row>
    <row r="84" ht="103.5" customHeight="1"/>
    <row r="86" ht="12.75">
      <c r="A86" s="92" t="s">
        <v>70</v>
      </c>
    </row>
    <row r="87" spans="1:2" ht="12.75">
      <c r="A87" s="92"/>
      <c r="B87" s="1" t="s">
        <v>86</v>
      </c>
    </row>
    <row r="88" spans="3:11" ht="6" customHeight="1"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8" customHeight="1" thickBot="1">
      <c r="B89" s="22"/>
      <c r="C89" s="22"/>
      <c r="D89" s="82" t="s">
        <v>64</v>
      </c>
      <c r="E89" s="86" t="str">
        <f aca="true" t="shared" si="18" ref="E89:K89">E21</f>
        <v>APR</v>
      </c>
      <c r="F89" s="87" t="str">
        <f t="shared" si="18"/>
        <v>MAY</v>
      </c>
      <c r="G89" s="87" t="str">
        <f t="shared" si="18"/>
        <v>JUN</v>
      </c>
      <c r="H89" s="87" t="str">
        <f t="shared" si="18"/>
        <v>JUL</v>
      </c>
      <c r="I89" s="87" t="str">
        <f t="shared" si="18"/>
        <v>AUG</v>
      </c>
      <c r="J89" s="87" t="str">
        <f t="shared" si="18"/>
        <v>SEP</v>
      </c>
      <c r="K89" s="88" t="str">
        <f t="shared" si="18"/>
        <v>OCT</v>
      </c>
    </row>
    <row r="90" spans="2:11" ht="18" customHeight="1">
      <c r="B90" s="22"/>
      <c r="C90" s="22"/>
      <c r="D90" s="71" t="s">
        <v>71</v>
      </c>
      <c r="E90" s="97"/>
      <c r="F90" s="98"/>
      <c r="G90" s="98"/>
      <c r="H90" s="98"/>
      <c r="I90" s="98"/>
      <c r="J90" s="98"/>
      <c r="K90" s="99"/>
    </row>
    <row r="91" spans="2:11" ht="18" customHeight="1">
      <c r="B91" s="22"/>
      <c r="C91" s="22"/>
      <c r="D91" s="82" t="s">
        <v>65</v>
      </c>
      <c r="E91" s="89">
        <f aca="true" t="shared" si="19" ref="E91:K91">IF(OR(E90="",E36="",E28="",E37=""),"",IF(E90*E36/(E28*E37)&lt;1,1,E90*E36/(E28*E37)))</f>
      </c>
      <c r="F91" s="90">
        <f t="shared" si="19"/>
      </c>
      <c r="G91" s="90">
        <f t="shared" si="19"/>
      </c>
      <c r="H91" s="90">
        <f t="shared" si="19"/>
      </c>
      <c r="I91" s="90">
        <f t="shared" si="19"/>
      </c>
      <c r="J91" s="90">
        <f t="shared" si="19"/>
      </c>
      <c r="K91" s="91">
        <f t="shared" si="19"/>
      </c>
    </row>
    <row r="92" ht="6" customHeight="1"/>
    <row r="93" spans="4:11" ht="21" customHeight="1">
      <c r="D93" s="162" t="s">
        <v>90</v>
      </c>
      <c r="E93" s="149"/>
      <c r="F93" s="149"/>
      <c r="G93" s="149"/>
      <c r="H93" s="149"/>
      <c r="I93" s="149"/>
      <c r="J93" s="149"/>
      <c r="K93" s="149"/>
    </row>
    <row r="94" ht="12.75">
      <c r="C94" s="37"/>
    </row>
    <row r="95" ht="12.75"/>
    <row r="96" ht="12.75"/>
    <row r="97" ht="12.75"/>
    <row r="98" ht="12.75"/>
    <row r="99" ht="12.75"/>
    <row r="115" ht="12.75">
      <c r="G115" s="38"/>
    </row>
  </sheetData>
  <sheetProtection sheet="1" objects="1" scenarios="1"/>
  <mergeCells count="39">
    <mergeCell ref="A30:D30"/>
    <mergeCell ref="D93:K93"/>
    <mergeCell ref="J6:K6"/>
    <mergeCell ref="B6:G6"/>
    <mergeCell ref="F9:F15"/>
    <mergeCell ref="A47:D47"/>
    <mergeCell ref="C9:D9"/>
    <mergeCell ref="C10:D10"/>
    <mergeCell ref="C11:D11"/>
    <mergeCell ref="A22:D22"/>
    <mergeCell ref="A33:D33"/>
    <mergeCell ref="A35:D35"/>
    <mergeCell ref="A36:D36"/>
    <mergeCell ref="A31:D31"/>
    <mergeCell ref="A38:D38"/>
    <mergeCell ref="A40:D40"/>
    <mergeCell ref="A49:D49"/>
    <mergeCell ref="A42:D42"/>
    <mergeCell ref="A43:D43"/>
    <mergeCell ref="A45:D45"/>
    <mergeCell ref="A48:D48"/>
    <mergeCell ref="A46:D46"/>
    <mergeCell ref="A41:D41"/>
    <mergeCell ref="J16:J17"/>
    <mergeCell ref="A17:C17"/>
    <mergeCell ref="A28:D28"/>
    <mergeCell ref="A29:D29"/>
    <mergeCell ref="A24:D24"/>
    <mergeCell ref="A25:D25"/>
    <mergeCell ref="A26:D26"/>
    <mergeCell ref="A18:C18"/>
    <mergeCell ref="A27:D27"/>
    <mergeCell ref="A23:D23"/>
    <mergeCell ref="B7:G7"/>
    <mergeCell ref="A13:C13"/>
    <mergeCell ref="A16:C16"/>
    <mergeCell ref="A15:C15"/>
    <mergeCell ref="C12:D12"/>
    <mergeCell ref="A14:C14"/>
  </mergeCells>
  <printOptions/>
  <pageMargins left="0.52" right="0.24" top="0.34" bottom="0.58" header="0.28" footer="0.5"/>
  <pageSetup fitToHeight="1" fitToWidth="1" horizontalDpi="600" verticalDpi="600" orientation="portrait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AB115"/>
  <sheetViews>
    <sheetView showGridLines="0" workbookViewId="0" topLeftCell="A1">
      <selection activeCell="B6" sqref="B6:G6"/>
    </sheetView>
  </sheetViews>
  <sheetFormatPr defaultColWidth="9.140625" defaultRowHeight="12.75"/>
  <cols>
    <col min="1" max="1" width="12.7109375" style="1" customWidth="1"/>
    <col min="2" max="11" width="9.140625" style="1" customWidth="1"/>
    <col min="12" max="12" width="5.421875" style="1" customWidth="1"/>
    <col min="13" max="13" width="26.140625" style="1" customWidth="1"/>
    <col min="14" max="14" width="96.28125" style="1" customWidth="1"/>
    <col min="15" max="16384" width="9.140625" style="1" customWidth="1"/>
  </cols>
  <sheetData>
    <row r="1" spans="27:28" ht="12.75">
      <c r="AA1" s="1" t="s">
        <v>93</v>
      </c>
      <c r="AB1" s="1">
        <v>1</v>
      </c>
    </row>
    <row r="2" ht="12.75">
      <c r="AA2" s="1" t="s">
        <v>94</v>
      </c>
    </row>
    <row r="3" ht="12.75">
      <c r="AA3" s="1" t="s">
        <v>96</v>
      </c>
    </row>
    <row r="4" ht="12.75">
      <c r="AA4" s="1" t="s">
        <v>95</v>
      </c>
    </row>
    <row r="5" ht="12.75">
      <c r="M5" s="7" t="s">
        <v>31</v>
      </c>
    </row>
    <row r="6" spans="1:11" ht="20.25" customHeight="1">
      <c r="A6" s="8" t="s">
        <v>33</v>
      </c>
      <c r="B6" s="150"/>
      <c r="C6" s="150"/>
      <c r="D6" s="150"/>
      <c r="E6" s="150"/>
      <c r="F6" s="150"/>
      <c r="G6" s="150"/>
      <c r="I6" s="8" t="s">
        <v>45</v>
      </c>
      <c r="J6" s="163"/>
      <c r="K6" s="164"/>
    </row>
    <row r="7" spans="1:7" ht="24.75" customHeight="1">
      <c r="A7" s="9" t="s">
        <v>44</v>
      </c>
      <c r="B7" s="150"/>
      <c r="C7" s="150"/>
      <c r="D7" s="150"/>
      <c r="E7" s="150"/>
      <c r="F7" s="150"/>
      <c r="G7" s="150"/>
    </row>
    <row r="8" ht="12.75"/>
    <row r="9" spans="1:13" s="16" customFormat="1" ht="18" customHeight="1">
      <c r="A9" s="10"/>
      <c r="B9" s="11" t="s">
        <v>0</v>
      </c>
      <c r="C9" s="167"/>
      <c r="D9" s="168"/>
      <c r="E9" s="12"/>
      <c r="F9" s="165" t="s">
        <v>40</v>
      </c>
      <c r="G9" s="13" t="s">
        <v>37</v>
      </c>
      <c r="H9" s="13" t="s">
        <v>38</v>
      </c>
      <c r="I9" s="14"/>
      <c r="J9" s="15" t="s">
        <v>3</v>
      </c>
      <c r="L9" s="17" t="s">
        <v>32</v>
      </c>
      <c r="M9" s="66" t="s">
        <v>51</v>
      </c>
    </row>
    <row r="10" spans="1:13" s="16" customFormat="1" ht="18" customHeight="1">
      <c r="A10" s="10"/>
      <c r="B10" s="11" t="s">
        <v>1</v>
      </c>
      <c r="C10" s="167"/>
      <c r="D10" s="168"/>
      <c r="E10" s="12"/>
      <c r="F10" s="166"/>
      <c r="G10" s="13" t="s">
        <v>39</v>
      </c>
      <c r="H10" s="13" t="s">
        <v>39</v>
      </c>
      <c r="I10" s="13" t="s">
        <v>5</v>
      </c>
      <c r="J10" s="15" t="s">
        <v>41</v>
      </c>
      <c r="L10" s="17" t="s">
        <v>32</v>
      </c>
      <c r="M10" s="67" t="s">
        <v>54</v>
      </c>
    </row>
    <row r="11" spans="1:13" s="16" customFormat="1" ht="18" customHeight="1">
      <c r="A11" s="10"/>
      <c r="B11" s="11" t="s">
        <v>2</v>
      </c>
      <c r="C11" s="167"/>
      <c r="D11" s="168"/>
      <c r="E11" s="12"/>
      <c r="F11" s="166"/>
      <c r="G11" s="19" t="s">
        <v>4</v>
      </c>
      <c r="H11" s="19" t="s">
        <v>4</v>
      </c>
      <c r="I11" s="14" t="s">
        <v>6</v>
      </c>
      <c r="J11" s="20" t="s">
        <v>4</v>
      </c>
      <c r="M11" s="66"/>
    </row>
    <row r="12" spans="1:13" s="16" customFormat="1" ht="18" customHeight="1">
      <c r="A12" s="21"/>
      <c r="B12" s="11" t="s">
        <v>50</v>
      </c>
      <c r="C12" s="153"/>
      <c r="D12" s="154"/>
      <c r="E12" s="22"/>
      <c r="F12" s="166"/>
      <c r="G12" s="54"/>
      <c r="H12" s="54"/>
      <c r="I12" s="53"/>
      <c r="J12" s="23">
        <f>IF(OR(H12="",G12=""),"",IF(I12="","",(H12-G12)*I12))</f>
      </c>
      <c r="L12" s="17" t="s">
        <v>32</v>
      </c>
      <c r="M12" s="66" t="s">
        <v>55</v>
      </c>
    </row>
    <row r="13" spans="1:13" s="16" customFormat="1" ht="18" customHeight="1">
      <c r="A13" s="151" t="s">
        <v>53</v>
      </c>
      <c r="B13" s="152"/>
      <c r="C13" s="152"/>
      <c r="D13" s="59"/>
      <c r="F13" s="166"/>
      <c r="G13" s="54"/>
      <c r="H13" s="54"/>
      <c r="I13" s="53"/>
      <c r="J13" s="23">
        <f>IF(OR(H13="",G13=""),"",IF(I13="","",(H13-G13)*I13))</f>
      </c>
      <c r="M13" s="66" t="s">
        <v>66</v>
      </c>
    </row>
    <row r="14" spans="1:13" s="16" customFormat="1" ht="18" customHeight="1">
      <c r="A14" s="151" t="s">
        <v>35</v>
      </c>
      <c r="B14" s="152"/>
      <c r="C14" s="152"/>
      <c r="D14" s="59"/>
      <c r="F14" s="166"/>
      <c r="G14" s="54"/>
      <c r="H14" s="54"/>
      <c r="I14" s="53"/>
      <c r="J14" s="23">
        <f>IF(OR(H14="",G14=""),"",IF(I14="","",(H14-G14)*I14))</f>
      </c>
      <c r="M14" s="66"/>
    </row>
    <row r="15" spans="1:13" s="16" customFormat="1" ht="18" customHeight="1">
      <c r="A15" s="151" t="s">
        <v>34</v>
      </c>
      <c r="B15" s="152"/>
      <c r="C15" s="152"/>
      <c r="D15" s="6"/>
      <c r="F15" s="166"/>
      <c r="G15" s="54"/>
      <c r="H15" s="54"/>
      <c r="I15" s="53"/>
      <c r="J15" s="23">
        <f>IF(OR(H15="",G15=""),"",IF(I15="","",(H15-G15)*I15))</f>
      </c>
      <c r="M15" s="66"/>
    </row>
    <row r="16" spans="1:13" s="16" customFormat="1" ht="18" customHeight="1">
      <c r="A16" s="151" t="s">
        <v>20</v>
      </c>
      <c r="B16" s="152"/>
      <c r="C16" s="152"/>
      <c r="D16" s="61"/>
      <c r="I16" s="8" t="s">
        <v>7</v>
      </c>
      <c r="J16" s="156">
        <f>SUM(J12:J15)</f>
        <v>0</v>
      </c>
      <c r="M16" s="66"/>
    </row>
    <row r="17" spans="1:13" s="16" customFormat="1" ht="18" customHeight="1">
      <c r="A17" s="151" t="s">
        <v>22</v>
      </c>
      <c r="B17" s="152"/>
      <c r="C17" s="152"/>
      <c r="D17" s="6"/>
      <c r="F17" s="24"/>
      <c r="I17" s="60" t="s">
        <v>26</v>
      </c>
      <c r="J17" s="157"/>
      <c r="M17" s="66"/>
    </row>
    <row r="18" spans="1:13" s="16" customFormat="1" ht="18" customHeight="1">
      <c r="A18" s="151" t="s">
        <v>36</v>
      </c>
      <c r="B18" s="152"/>
      <c r="C18" s="152"/>
      <c r="D18" s="2"/>
      <c r="F18" s="24"/>
      <c r="I18" s="60"/>
      <c r="J18" s="22"/>
      <c r="M18" s="66"/>
    </row>
    <row r="19" s="16" customFormat="1" ht="8.25" customHeight="1">
      <c r="M19" s="66"/>
    </row>
    <row r="20" spans="1:13" s="16" customFormat="1" ht="18" customHeight="1">
      <c r="A20" s="25"/>
      <c r="B20" s="25"/>
      <c r="C20" s="25"/>
      <c r="D20" s="25"/>
      <c r="E20" s="15" t="s">
        <v>8</v>
      </c>
      <c r="F20" s="15" t="s">
        <v>8</v>
      </c>
      <c r="G20" s="15" t="s">
        <v>8</v>
      </c>
      <c r="H20" s="15" t="s">
        <v>8</v>
      </c>
      <c r="I20" s="15" t="s">
        <v>8</v>
      </c>
      <c r="J20" s="15" t="s">
        <v>8</v>
      </c>
      <c r="K20" s="15" t="s">
        <v>8</v>
      </c>
      <c r="M20" s="66"/>
    </row>
    <row r="21" spans="1:13" s="16" customFormat="1" ht="18" customHeight="1">
      <c r="A21" s="25"/>
      <c r="B21" s="25"/>
      <c r="C21" s="25"/>
      <c r="D21" s="25"/>
      <c r="E21" s="39" t="s">
        <v>9</v>
      </c>
      <c r="F21" s="40" t="s">
        <v>10</v>
      </c>
      <c r="G21" s="40" t="s">
        <v>11</v>
      </c>
      <c r="H21" s="40" t="s">
        <v>12</v>
      </c>
      <c r="I21" s="40" t="s">
        <v>13</v>
      </c>
      <c r="J21" s="40" t="s">
        <v>14</v>
      </c>
      <c r="K21" s="41" t="s">
        <v>15</v>
      </c>
      <c r="L21" s="17" t="s">
        <v>32</v>
      </c>
      <c r="M21" s="66" t="s">
        <v>28</v>
      </c>
    </row>
    <row r="22" spans="1:13" s="16" customFormat="1" ht="18" customHeight="1">
      <c r="A22" s="151" t="s">
        <v>35</v>
      </c>
      <c r="B22" s="158"/>
      <c r="C22" s="158"/>
      <c r="D22" s="158"/>
      <c r="E22" s="42">
        <f aca="true" t="shared" si="0" ref="E22:K22">IF($D$14="","",IF($D$14&gt;$D$13,$D$13,$D$14))</f>
      </c>
      <c r="F22" s="43">
        <f t="shared" si="0"/>
      </c>
      <c r="G22" s="43">
        <f t="shared" si="0"/>
      </c>
      <c r="H22" s="43">
        <f t="shared" si="0"/>
      </c>
      <c r="I22" s="43">
        <f t="shared" si="0"/>
      </c>
      <c r="J22" s="43">
        <f t="shared" si="0"/>
      </c>
      <c r="K22" s="44">
        <f t="shared" si="0"/>
      </c>
      <c r="L22" s="17" t="s">
        <v>32</v>
      </c>
      <c r="M22" s="68" t="s">
        <v>87</v>
      </c>
    </row>
    <row r="23" spans="1:13" s="16" customFormat="1" ht="18" customHeight="1">
      <c r="A23" s="151" t="s">
        <v>16</v>
      </c>
      <c r="B23" s="158"/>
      <c r="C23" s="158"/>
      <c r="D23" s="158"/>
      <c r="E23" s="114">
        <f aca="true" t="shared" si="1" ref="E23:K23">IF($J16&gt;0,IF(E22&lt;$H12,(E22-$G12)*$I12,IF(E22&lt;$H13,$J12+(E22-$G13)*$I13,IF(E22&lt;$H14,$J12+$J13+(E22-$G14)*$I14,IF(E22&lt;$H15,$J12+$J13+$J14+(E22-$G15)*$I15,$J16)))),"")</f>
      </c>
      <c r="F23" s="115">
        <f t="shared" si="1"/>
      </c>
      <c r="G23" s="115">
        <f t="shared" si="1"/>
      </c>
      <c r="H23" s="115">
        <f t="shared" si="1"/>
      </c>
      <c r="I23" s="115">
        <f t="shared" si="1"/>
      </c>
      <c r="J23" s="115">
        <f t="shared" si="1"/>
      </c>
      <c r="K23" s="117">
        <f t="shared" si="1"/>
      </c>
      <c r="L23" s="17" t="s">
        <v>32</v>
      </c>
      <c r="M23" s="66" t="s">
        <v>58</v>
      </c>
    </row>
    <row r="24" spans="1:13" s="16" customFormat="1" ht="18" customHeight="1">
      <c r="A24" s="151" t="s">
        <v>17</v>
      </c>
      <c r="B24" s="158"/>
      <c r="C24" s="158"/>
      <c r="D24" s="158"/>
      <c r="E24" s="45">
        <f aca="true" t="shared" si="2" ref="E24:K24">IF($D$15="","",$D$15)</f>
      </c>
      <c r="F24" s="46">
        <f t="shared" si="2"/>
      </c>
      <c r="G24" s="46">
        <f t="shared" si="2"/>
      </c>
      <c r="H24" s="46">
        <f t="shared" si="2"/>
      </c>
      <c r="I24" s="46">
        <f t="shared" si="2"/>
      </c>
      <c r="J24" s="46">
        <f t="shared" si="2"/>
      </c>
      <c r="K24" s="47">
        <f t="shared" si="2"/>
      </c>
      <c r="L24" s="17" t="s">
        <v>32</v>
      </c>
      <c r="M24" s="68" t="s">
        <v>56</v>
      </c>
    </row>
    <row r="25" spans="1:13" s="16" customFormat="1" ht="18" customHeight="1">
      <c r="A25" s="151" t="s">
        <v>18</v>
      </c>
      <c r="B25" s="158"/>
      <c r="C25" s="158"/>
      <c r="D25" s="158"/>
      <c r="E25" s="130">
        <f aca="true" t="shared" si="3" ref="E25:K25">IF(OR(E24="",E23=""),"",E24*E23)</f>
      </c>
      <c r="F25" s="131">
        <f t="shared" si="3"/>
      </c>
      <c r="G25" s="131">
        <f t="shared" si="3"/>
      </c>
      <c r="H25" s="131">
        <f t="shared" si="3"/>
      </c>
      <c r="I25" s="131">
        <f t="shared" si="3"/>
      </c>
      <c r="J25" s="131">
        <f t="shared" si="3"/>
      </c>
      <c r="K25" s="132">
        <f t="shared" si="3"/>
      </c>
      <c r="L25" s="17" t="s">
        <v>32</v>
      </c>
      <c r="M25" s="66" t="s">
        <v>59</v>
      </c>
    </row>
    <row r="26" spans="1:13" s="16" customFormat="1" ht="18" customHeight="1">
      <c r="A26" s="159"/>
      <c r="B26" s="159"/>
      <c r="C26" s="159"/>
      <c r="D26" s="159"/>
      <c r="E26" s="29"/>
      <c r="F26" s="29"/>
      <c r="G26" s="29"/>
      <c r="H26" s="29"/>
      <c r="I26" s="29"/>
      <c r="J26" s="29"/>
      <c r="K26" s="29"/>
      <c r="M26" s="66"/>
    </row>
    <row r="27" spans="1:13" s="16" customFormat="1" ht="18" customHeight="1">
      <c r="A27" s="159"/>
      <c r="B27" s="159"/>
      <c r="C27" s="159"/>
      <c r="D27" s="159"/>
      <c r="E27" s="29"/>
      <c r="F27" s="29"/>
      <c r="G27" s="29"/>
      <c r="H27" s="29"/>
      <c r="I27" s="29"/>
      <c r="J27" s="29"/>
      <c r="K27" s="29"/>
      <c r="M27" s="68"/>
    </row>
    <row r="28" spans="1:13" s="16" customFormat="1" ht="18" customHeight="1">
      <c r="A28" s="151" t="s">
        <v>25</v>
      </c>
      <c r="B28" s="151"/>
      <c r="C28" s="151"/>
      <c r="D28" s="151"/>
      <c r="E28" s="3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17" t="s">
        <v>32</v>
      </c>
      <c r="M28" s="66" t="s">
        <v>29</v>
      </c>
    </row>
    <row r="29" spans="1:14" s="16" customFormat="1" ht="18" customHeight="1">
      <c r="A29" s="151" t="s">
        <v>24</v>
      </c>
      <c r="B29" s="151"/>
      <c r="C29" s="151"/>
      <c r="D29" s="151"/>
      <c r="E29" s="30">
        <f aca="true" t="shared" si="4" ref="E29:K29">IF(OR(E28="",E25=""),"",E25/E28)</f>
      </c>
      <c r="F29" s="26">
        <f t="shared" si="4"/>
      </c>
      <c r="G29" s="26">
        <f t="shared" si="4"/>
      </c>
      <c r="H29" s="26">
        <f t="shared" si="4"/>
      </c>
      <c r="I29" s="26">
        <f t="shared" si="4"/>
      </c>
      <c r="J29" s="26">
        <f t="shared" si="4"/>
      </c>
      <c r="K29" s="27">
        <f t="shared" si="4"/>
      </c>
      <c r="L29" s="17" t="s">
        <v>32</v>
      </c>
      <c r="M29" s="66" t="s">
        <v>68</v>
      </c>
      <c r="N29" s="93"/>
    </row>
    <row r="30" spans="1:13" s="16" customFormat="1" ht="18" customHeight="1">
      <c r="A30" s="151" t="s">
        <v>23</v>
      </c>
      <c r="B30" s="151"/>
      <c r="C30" s="151"/>
      <c r="D30" s="151"/>
      <c r="E30" s="83"/>
      <c r="F30" s="84"/>
      <c r="G30" s="84"/>
      <c r="H30" s="84"/>
      <c r="I30" s="84"/>
      <c r="J30" s="84"/>
      <c r="K30" s="85"/>
      <c r="L30" s="17" t="s">
        <v>32</v>
      </c>
      <c r="M30" s="66" t="s">
        <v>57</v>
      </c>
    </row>
    <row r="31" spans="1:14" s="16" customFormat="1" ht="18" customHeight="1">
      <c r="A31" s="155" t="s">
        <v>52</v>
      </c>
      <c r="B31" s="155"/>
      <c r="C31" s="155"/>
      <c r="D31" s="155"/>
      <c r="E31" s="63">
        <f aca="true" t="shared" si="5" ref="E31:K31">IF(AND(E30="",E28&lt;&gt;""),E25,IF(E28="","",E30*E28))</f>
      </c>
      <c r="F31" s="64">
        <f t="shared" si="5"/>
      </c>
      <c r="G31" s="64">
        <f t="shared" si="5"/>
      </c>
      <c r="H31" s="64">
        <f t="shared" si="5"/>
      </c>
      <c r="I31" s="64">
        <f t="shared" si="5"/>
      </c>
      <c r="J31" s="64">
        <f t="shared" si="5"/>
      </c>
      <c r="K31" s="65">
        <f t="shared" si="5"/>
      </c>
      <c r="L31" s="17" t="s">
        <v>32</v>
      </c>
      <c r="M31" s="66" t="s">
        <v>30</v>
      </c>
      <c r="N31" s="93"/>
    </row>
    <row r="32" spans="1:13" s="16" customFormat="1" ht="18" customHeight="1">
      <c r="A32" s="31"/>
      <c r="B32" s="31"/>
      <c r="C32" s="31"/>
      <c r="D32" s="21" t="s">
        <v>42</v>
      </c>
      <c r="E32" s="32">
        <f aca="true" t="shared" si="6" ref="E32:K32">IF(OR(E28="",E31=""),"",(E28/(0.034*E31^-0.09))^(1/1.09)/E31)</f>
      </c>
      <c r="F32" s="28">
        <f t="shared" si="6"/>
      </c>
      <c r="G32" s="28">
        <f t="shared" si="6"/>
      </c>
      <c r="H32" s="28">
        <f t="shared" si="6"/>
      </c>
      <c r="I32" s="28">
        <f t="shared" si="6"/>
      </c>
      <c r="J32" s="28">
        <f t="shared" si="6"/>
      </c>
      <c r="K32" s="33">
        <f t="shared" si="6"/>
      </c>
      <c r="L32" s="17" t="s">
        <v>32</v>
      </c>
      <c r="M32" s="66" t="s">
        <v>30</v>
      </c>
    </row>
    <row r="33" spans="1:13" s="16" customFormat="1" ht="15" customHeight="1">
      <c r="A33" s="159"/>
      <c r="B33" s="159"/>
      <c r="C33" s="159"/>
      <c r="D33" s="159"/>
      <c r="E33" s="100">
        <f aca="true" t="shared" si="7" ref="E33:K33">IF(E31="","",IF(E31&gt;E25,"WARNING",""))</f>
      </c>
      <c r="F33" s="100">
        <f t="shared" si="7"/>
      </c>
      <c r="G33" s="100">
        <f t="shared" si="7"/>
      </c>
      <c r="H33" s="100">
        <f t="shared" si="7"/>
      </c>
      <c r="I33" s="100">
        <f t="shared" si="7"/>
      </c>
      <c r="J33" s="100">
        <f t="shared" si="7"/>
      </c>
      <c r="K33" s="100">
        <f t="shared" si="7"/>
      </c>
      <c r="L33" s="17" t="s">
        <v>32</v>
      </c>
      <c r="M33" s="66" t="s">
        <v>84</v>
      </c>
    </row>
    <row r="34" spans="1:13" s="16" customFormat="1" ht="15" customHeight="1">
      <c r="A34" s="29"/>
      <c r="B34" s="29"/>
      <c r="C34" s="29"/>
      <c r="D34" s="29"/>
      <c r="E34" s="126" t="s">
        <v>85</v>
      </c>
      <c r="F34" s="125"/>
      <c r="G34" s="126"/>
      <c r="H34" s="126"/>
      <c r="I34" s="126"/>
      <c r="J34" s="126"/>
      <c r="K34" s="126"/>
      <c r="L34" s="17"/>
      <c r="M34" s="66"/>
    </row>
    <row r="35" spans="1:13" s="16" customFormat="1" ht="5.25" customHeight="1">
      <c r="A35" s="159"/>
      <c r="B35" s="159"/>
      <c r="C35" s="159"/>
      <c r="D35" s="159"/>
      <c r="E35" s="29"/>
      <c r="F35" s="29"/>
      <c r="G35" s="29"/>
      <c r="H35" s="29"/>
      <c r="I35" s="29"/>
      <c r="J35" s="29"/>
      <c r="K35" s="29"/>
      <c r="M35" s="66"/>
    </row>
    <row r="36" spans="1:13" s="16" customFormat="1" ht="18" customHeight="1">
      <c r="A36" s="155" t="s">
        <v>22</v>
      </c>
      <c r="B36" s="155"/>
      <c r="C36" s="155"/>
      <c r="D36" s="155"/>
      <c r="E36" s="127">
        <f aca="true" t="shared" si="8" ref="E36:K36">IF(OR($D$17="",E$28=""),"",$D$17)</f>
      </c>
      <c r="F36" s="128">
        <f t="shared" si="8"/>
      </c>
      <c r="G36" s="128">
        <f t="shared" si="8"/>
      </c>
      <c r="H36" s="128">
        <f t="shared" si="8"/>
      </c>
      <c r="I36" s="128">
        <f t="shared" si="8"/>
      </c>
      <c r="J36" s="128">
        <f t="shared" si="8"/>
      </c>
      <c r="K36" s="129">
        <f t="shared" si="8"/>
      </c>
      <c r="L36" s="17" t="s">
        <v>32</v>
      </c>
      <c r="M36" s="68" t="s">
        <v>89</v>
      </c>
    </row>
    <row r="37" spans="1:13" s="16" customFormat="1" ht="18" customHeight="1">
      <c r="A37" s="31"/>
      <c r="B37" s="31"/>
      <c r="C37" s="31"/>
      <c r="D37" s="31" t="s">
        <v>43</v>
      </c>
      <c r="E37" s="48">
        <v>1</v>
      </c>
      <c r="F37" s="62">
        <v>1</v>
      </c>
      <c r="G37" s="62">
        <v>1</v>
      </c>
      <c r="H37" s="62">
        <v>1</v>
      </c>
      <c r="I37" s="62">
        <v>1</v>
      </c>
      <c r="J37" s="62">
        <v>1</v>
      </c>
      <c r="K37" s="49">
        <v>1</v>
      </c>
      <c r="L37" s="17" t="s">
        <v>32</v>
      </c>
      <c r="M37" s="68" t="s">
        <v>82</v>
      </c>
    </row>
    <row r="38" spans="1:14" s="16" customFormat="1" ht="18" customHeight="1">
      <c r="A38" s="155" t="s">
        <v>21</v>
      </c>
      <c r="B38" s="155"/>
      <c r="C38" s="155"/>
      <c r="D38" s="155"/>
      <c r="E38" s="63">
        <f aca="true" t="shared" si="9" ref="E38:K38">IF(OR(E36="",E31=""),"",IF(E37="","",E31*E37/E36))</f>
      </c>
      <c r="F38" s="64">
        <f t="shared" si="9"/>
      </c>
      <c r="G38" s="64">
        <f t="shared" si="9"/>
      </c>
      <c r="H38" s="64">
        <f t="shared" si="9"/>
      </c>
      <c r="I38" s="64">
        <f t="shared" si="9"/>
      </c>
      <c r="J38" s="64">
        <f t="shared" si="9"/>
      </c>
      <c r="K38" s="65">
        <f t="shared" si="9"/>
      </c>
      <c r="L38" s="17" t="s">
        <v>32</v>
      </c>
      <c r="M38" s="66" t="s">
        <v>30</v>
      </c>
      <c r="N38" s="93"/>
    </row>
    <row r="39" spans="1:13" s="16" customFormat="1" ht="18" customHeight="1">
      <c r="A39" s="31"/>
      <c r="B39" s="31"/>
      <c r="C39" s="31"/>
      <c r="D39" s="31" t="s">
        <v>27</v>
      </c>
      <c r="E39" s="50">
        <f aca="true" t="shared" si="10" ref="E39:K39">IF(OR($D$18="",E$28=""),"",$D$18)</f>
      </c>
      <c r="F39" s="51">
        <f t="shared" si="10"/>
      </c>
      <c r="G39" s="51">
        <f t="shared" si="10"/>
      </c>
      <c r="H39" s="51">
        <f t="shared" si="10"/>
      </c>
      <c r="I39" s="51">
        <f t="shared" si="10"/>
      </c>
      <c r="J39" s="51">
        <f t="shared" si="10"/>
      </c>
      <c r="K39" s="52">
        <f t="shared" si="10"/>
      </c>
      <c r="L39" s="17" t="s">
        <v>32</v>
      </c>
      <c r="M39" s="66" t="s">
        <v>73</v>
      </c>
    </row>
    <row r="40" spans="1:13" s="16" customFormat="1" ht="18" customHeight="1" hidden="1">
      <c r="A40" s="155" t="s">
        <v>19</v>
      </c>
      <c r="B40" s="155"/>
      <c r="C40" s="155"/>
      <c r="D40" s="155"/>
      <c r="E40" s="69">
        <f aca="true" t="shared" si="11" ref="E40:K40">IF(OR(E39="",$D$16="",E28=""),"",IF(E30="",453*$D$16*E38/(E29*E39),453*$D$16*E38/(E30*E39)))</f>
      </c>
      <c r="F40" s="69">
        <f t="shared" si="11"/>
      </c>
      <c r="G40" s="69">
        <f t="shared" si="11"/>
      </c>
      <c r="H40" s="69">
        <f t="shared" si="11"/>
      </c>
      <c r="I40" s="69">
        <f t="shared" si="11"/>
      </c>
      <c r="J40" s="69">
        <f t="shared" si="11"/>
      </c>
      <c r="K40" s="69">
        <f t="shared" si="11"/>
      </c>
      <c r="L40" s="17" t="s">
        <v>32</v>
      </c>
      <c r="M40" s="66" t="s">
        <v>30</v>
      </c>
    </row>
    <row r="41" spans="1:13" s="16" customFormat="1" ht="18" customHeight="1" hidden="1">
      <c r="A41" s="155" t="s">
        <v>60</v>
      </c>
      <c r="B41" s="155"/>
      <c r="C41" s="155"/>
      <c r="D41" s="155"/>
      <c r="E41" s="89">
        <f aca="true" t="shared" si="12" ref="E41:K41">IF(OR(E40="",$D$16=""),"",E40/$D$16)</f>
      </c>
      <c r="F41" s="90">
        <f t="shared" si="12"/>
      </c>
      <c r="G41" s="90">
        <f t="shared" si="12"/>
      </c>
      <c r="H41" s="90">
        <f t="shared" si="12"/>
      </c>
      <c r="I41" s="90">
        <f t="shared" si="12"/>
      </c>
      <c r="J41" s="90">
        <f t="shared" si="12"/>
      </c>
      <c r="K41" s="91">
        <f t="shared" si="12"/>
      </c>
      <c r="L41" s="17" t="s">
        <v>32</v>
      </c>
      <c r="M41" s="66" t="s">
        <v>30</v>
      </c>
    </row>
    <row r="42" spans="1:13" s="16" customFormat="1" ht="12" customHeight="1">
      <c r="A42" s="160"/>
      <c r="B42" s="160"/>
      <c r="C42" s="160"/>
      <c r="D42" s="160"/>
      <c r="E42" s="109"/>
      <c r="F42" s="109"/>
      <c r="G42" s="109"/>
      <c r="H42" s="109"/>
      <c r="I42" s="109"/>
      <c r="J42" s="109"/>
      <c r="K42" s="109"/>
      <c r="L42" s="17"/>
      <c r="M42" s="66"/>
    </row>
    <row r="43" spans="1:13" s="16" customFormat="1" ht="18" customHeight="1">
      <c r="A43" s="155" t="s">
        <v>81</v>
      </c>
      <c r="B43" s="155"/>
      <c r="C43" s="155"/>
      <c r="D43" s="155"/>
      <c r="E43" s="104">
        <f>IF(MAX(E40:K40)&lt;0.1,"",MAX(E40:K40))</f>
      </c>
      <c r="F43" s="107">
        <f>IF(E43="","","gpm")</f>
      </c>
      <c r="G43" s="105">
        <f>IF(MAX(G41:M41)&lt;0.1,"",MAX(G41:M41))</f>
      </c>
      <c r="H43" s="106">
        <f>IF(G43="","","gpm/acre")</f>
      </c>
      <c r="I43" s="110"/>
      <c r="J43" s="109"/>
      <c r="K43" s="109"/>
      <c r="L43" s="17"/>
      <c r="M43" s="66"/>
    </row>
    <row r="44" spans="1:13" s="16" customFormat="1" ht="12" customHeight="1">
      <c r="A44" s="108"/>
      <c r="B44" s="108"/>
      <c r="C44" s="108"/>
      <c r="D44" s="108"/>
      <c r="E44" s="109"/>
      <c r="F44" s="109"/>
      <c r="G44" s="109"/>
      <c r="H44" s="109"/>
      <c r="I44" s="109"/>
      <c r="J44" s="109"/>
      <c r="K44" s="109"/>
      <c r="L44" s="17"/>
      <c r="M44" s="66"/>
    </row>
    <row r="45" spans="1:13" s="16" customFormat="1" ht="18" customHeight="1">
      <c r="A45" s="155" t="s">
        <v>74</v>
      </c>
      <c r="B45" s="155"/>
      <c r="C45" s="155"/>
      <c r="D45" s="155"/>
      <c r="E45" s="111">
        <f aca="true" t="shared" si="13" ref="E45:K45">IF(E40="","",E40/$E$43)</f>
      </c>
      <c r="F45" s="112">
        <f t="shared" si="13"/>
      </c>
      <c r="G45" s="112">
        <f t="shared" si="13"/>
      </c>
      <c r="H45" s="112">
        <f t="shared" si="13"/>
      </c>
      <c r="I45" s="112">
        <f t="shared" si="13"/>
      </c>
      <c r="J45" s="112">
        <f t="shared" si="13"/>
      </c>
      <c r="K45" s="113">
        <f t="shared" si="13"/>
      </c>
      <c r="L45" s="17" t="s">
        <v>32</v>
      </c>
      <c r="M45" s="66" t="s">
        <v>75</v>
      </c>
    </row>
    <row r="46" spans="1:13" s="16" customFormat="1" ht="18" customHeight="1">
      <c r="A46" s="155" t="s">
        <v>63</v>
      </c>
      <c r="B46" s="155"/>
      <c r="C46" s="155"/>
      <c r="D46" s="155"/>
      <c r="E46" s="70">
        <f aca="true" t="shared" si="14" ref="E46:K46">IF(OR(E32="",E38=""),"",E32*E38)</f>
      </c>
      <c r="F46" s="73">
        <f t="shared" si="14"/>
      </c>
      <c r="G46" s="73">
        <f t="shared" si="14"/>
      </c>
      <c r="H46" s="73">
        <f t="shared" si="14"/>
      </c>
      <c r="I46" s="73">
        <f t="shared" si="14"/>
      </c>
      <c r="J46" s="73">
        <f t="shared" si="14"/>
      </c>
      <c r="K46" s="74">
        <f t="shared" si="14"/>
      </c>
      <c r="L46" s="17" t="s">
        <v>32</v>
      </c>
      <c r="M46" s="66" t="s">
        <v>30</v>
      </c>
    </row>
    <row r="47" spans="1:13" s="16" customFormat="1" ht="18" customHeight="1">
      <c r="A47" s="155" t="s">
        <v>61</v>
      </c>
      <c r="B47" s="155"/>
      <c r="C47" s="155"/>
      <c r="D47" s="155"/>
      <c r="E47" s="75">
        <f aca="true" t="shared" si="15" ref="E47:K47">IF(OR(E32="",E38=""),"",E32*E38/12*$D$16)</f>
      </c>
      <c r="F47" s="76">
        <f t="shared" si="15"/>
      </c>
      <c r="G47" s="76">
        <f t="shared" si="15"/>
      </c>
      <c r="H47" s="76">
        <f t="shared" si="15"/>
      </c>
      <c r="I47" s="76">
        <f t="shared" si="15"/>
      </c>
      <c r="J47" s="76">
        <f t="shared" si="15"/>
      </c>
      <c r="K47" s="77">
        <f t="shared" si="15"/>
      </c>
      <c r="L47" s="17" t="s">
        <v>32</v>
      </c>
      <c r="M47" s="66" t="s">
        <v>30</v>
      </c>
    </row>
    <row r="48" spans="1:11" ht="9.75" customHeight="1">
      <c r="A48" s="161"/>
      <c r="B48" s="161"/>
      <c r="C48" s="161"/>
      <c r="D48" s="161"/>
      <c r="E48" s="101"/>
      <c r="F48" s="101"/>
      <c r="G48" s="101"/>
      <c r="H48" s="101"/>
      <c r="I48" s="101"/>
      <c r="J48" s="101"/>
      <c r="K48" s="101"/>
    </row>
    <row r="49" spans="1:11" ht="18" customHeight="1">
      <c r="A49" s="155" t="s">
        <v>62</v>
      </c>
      <c r="B49" s="155"/>
      <c r="C49" s="155"/>
      <c r="D49" s="155"/>
      <c r="E49" s="78">
        <f>IF(SUM(E46:K46)=0,"",SUM(E46:K46))</f>
      </c>
      <c r="F49" s="81">
        <f>IF(E49="","","inches")</f>
      </c>
      <c r="G49" s="79">
        <f>IF(SUM(E47:K47)=0,"",SUM(E47:K47))</f>
      </c>
      <c r="H49" s="80">
        <f>IF(G49="","","ac-ft")</f>
      </c>
      <c r="I49" s="101"/>
      <c r="J49" s="101"/>
      <c r="K49" s="103"/>
    </row>
    <row r="50" spans="1:11" ht="6.75" customHeight="1">
      <c r="A50" s="102"/>
      <c r="B50" s="102"/>
      <c r="C50" s="102"/>
      <c r="D50" s="102"/>
      <c r="E50" s="101"/>
      <c r="F50" s="101"/>
      <c r="G50" s="101"/>
      <c r="H50" s="101"/>
      <c r="I50" s="101"/>
      <c r="J50" s="101"/>
      <c r="K50" s="101"/>
    </row>
    <row r="51" spans="1:9" ht="16.5">
      <c r="A51" s="119"/>
      <c r="B51" s="119"/>
      <c r="C51" s="119"/>
      <c r="D51" s="119"/>
      <c r="E51" s="120"/>
      <c r="F51" s="120"/>
      <c r="G51" s="120"/>
      <c r="H51" s="120"/>
      <c r="I51" s="120"/>
    </row>
    <row r="52" spans="1:9" ht="16.5">
      <c r="A52" s="118"/>
      <c r="B52" s="119"/>
      <c r="C52" s="119"/>
      <c r="D52" s="119"/>
      <c r="E52" s="120"/>
      <c r="F52" s="116"/>
      <c r="G52" s="116"/>
      <c r="H52" s="116"/>
      <c r="I52" s="116"/>
    </row>
    <row r="53" spans="1:9" ht="409.5" customHeight="1">
      <c r="A53" s="118"/>
      <c r="B53" s="119"/>
      <c r="C53" s="119"/>
      <c r="D53" s="119"/>
      <c r="E53" s="120"/>
      <c r="F53" s="116"/>
      <c r="G53" s="116"/>
      <c r="H53" s="116"/>
      <c r="I53" s="116"/>
    </row>
    <row r="54" spans="1:9" ht="56.25" customHeight="1">
      <c r="A54" s="118"/>
      <c r="B54" s="119"/>
      <c r="C54" s="119"/>
      <c r="D54" s="119"/>
      <c r="E54" s="120"/>
      <c r="F54" s="116"/>
      <c r="G54" s="116"/>
      <c r="H54" s="116"/>
      <c r="I54" s="116"/>
    </row>
    <row r="55" spans="1:9" ht="16.5">
      <c r="A55" s="118"/>
      <c r="B55" s="119"/>
      <c r="C55" s="119"/>
      <c r="D55" s="119"/>
      <c r="E55" s="120"/>
      <c r="F55" s="116"/>
      <c r="G55" s="116"/>
      <c r="H55" s="116"/>
      <c r="I55" s="116"/>
    </row>
    <row r="56" spans="1:9" ht="16.5">
      <c r="A56" s="118"/>
      <c r="B56" s="119"/>
      <c r="C56" s="119"/>
      <c r="D56" s="119"/>
      <c r="E56" s="120"/>
      <c r="F56" s="116"/>
      <c r="G56" s="116"/>
      <c r="H56" s="116"/>
      <c r="I56" s="116"/>
    </row>
    <row r="57" spans="1:9" ht="16.5">
      <c r="A57" s="118"/>
      <c r="B57" s="119"/>
      <c r="C57" s="119"/>
      <c r="D57" s="119"/>
      <c r="E57" s="120"/>
      <c r="F57" s="116"/>
      <c r="G57" s="116"/>
      <c r="H57" s="116"/>
      <c r="I57" s="116"/>
    </row>
    <row r="58" spans="1:9" ht="16.5">
      <c r="A58" s="118"/>
      <c r="B58" s="119"/>
      <c r="C58" s="119"/>
      <c r="D58" s="119"/>
      <c r="E58" s="120"/>
      <c r="F58" s="116"/>
      <c r="G58" s="116"/>
      <c r="H58" s="116"/>
      <c r="I58" s="116"/>
    </row>
    <row r="59" spans="1:9" ht="16.5">
      <c r="A59" s="118"/>
      <c r="B59" s="119"/>
      <c r="C59" s="119"/>
      <c r="D59" s="119"/>
      <c r="E59" s="120"/>
      <c r="F59" s="116"/>
      <c r="G59" s="116"/>
      <c r="H59" s="116"/>
      <c r="I59" s="116"/>
    </row>
    <row r="60" spans="1:9" ht="409.5" customHeight="1">
      <c r="A60" s="118"/>
      <c r="B60" s="119"/>
      <c r="C60" s="119"/>
      <c r="D60" s="119"/>
      <c r="E60" s="120"/>
      <c r="F60" s="116"/>
      <c r="G60" s="116"/>
      <c r="H60" s="116"/>
      <c r="I60" s="116"/>
    </row>
    <row r="61" spans="1:9" ht="207.75" customHeight="1">
      <c r="A61" s="118"/>
      <c r="B61" s="119"/>
      <c r="C61" s="119"/>
      <c r="D61" s="119"/>
      <c r="E61" s="120"/>
      <c r="F61" s="116"/>
      <c r="G61" s="116"/>
      <c r="H61" s="116"/>
      <c r="I61" s="116"/>
    </row>
    <row r="62" spans="1:9" ht="16.5">
      <c r="A62" s="118"/>
      <c r="B62" s="119"/>
      <c r="C62" s="119"/>
      <c r="D62" s="119"/>
      <c r="E62" s="120"/>
      <c r="F62" s="116"/>
      <c r="G62" s="116"/>
      <c r="H62" s="116"/>
      <c r="I62" s="116"/>
    </row>
    <row r="63" spans="1:9" ht="16.5">
      <c r="A63" s="118"/>
      <c r="B63" s="119"/>
      <c r="C63" s="119"/>
      <c r="D63" s="119"/>
      <c r="E63" s="120"/>
      <c r="F63" s="116"/>
      <c r="G63" s="116"/>
      <c r="H63" s="116"/>
      <c r="I63" s="116"/>
    </row>
    <row r="64" spans="1:10" ht="16.5">
      <c r="A64" s="118"/>
      <c r="B64" s="119"/>
      <c r="C64" s="119"/>
      <c r="D64" s="119"/>
      <c r="E64" s="145"/>
      <c r="F64" s="146"/>
      <c r="G64" s="146"/>
      <c r="H64" s="146"/>
      <c r="I64" s="146"/>
      <c r="J64" s="147"/>
    </row>
    <row r="65" spans="1:4" ht="12.75">
      <c r="A65" s="35" t="s">
        <v>69</v>
      </c>
      <c r="B65" s="34"/>
      <c r="C65" s="34"/>
      <c r="D65" s="34"/>
    </row>
    <row r="66" spans="1:3" ht="12.75">
      <c r="A66" s="34" t="s">
        <v>91</v>
      </c>
      <c r="B66" s="34"/>
      <c r="C66" s="34"/>
    </row>
    <row r="67" spans="2:7" ht="12.75">
      <c r="B67" s="34"/>
      <c r="C67" s="34"/>
      <c r="D67" s="34"/>
      <c r="F67" s="36" t="s">
        <v>92</v>
      </c>
      <c r="G67" s="1">
        <v>1</v>
      </c>
    </row>
    <row r="68" spans="2:4" ht="12.75">
      <c r="B68" s="34"/>
      <c r="C68" s="34"/>
      <c r="D68" s="34"/>
    </row>
    <row r="69" spans="1:11" ht="18" customHeight="1" thickBot="1">
      <c r="A69" s="34"/>
      <c r="B69" s="34"/>
      <c r="C69" s="34"/>
      <c r="D69" s="36" t="s">
        <v>64</v>
      </c>
      <c r="E69" s="94" t="str">
        <f aca="true" t="shared" si="16" ref="E69:K69">E21</f>
        <v>APR</v>
      </c>
      <c r="F69" s="95" t="str">
        <f t="shared" si="16"/>
        <v>MAY</v>
      </c>
      <c r="G69" s="95" t="str">
        <f t="shared" si="16"/>
        <v>JUN</v>
      </c>
      <c r="H69" s="95" t="str">
        <f t="shared" si="16"/>
        <v>JUL</v>
      </c>
      <c r="I69" s="95" t="str">
        <f t="shared" si="16"/>
        <v>AUG</v>
      </c>
      <c r="J69" s="95" t="str">
        <f t="shared" si="16"/>
        <v>SEP</v>
      </c>
      <c r="K69" s="96" t="str">
        <f t="shared" si="16"/>
        <v>OCT</v>
      </c>
    </row>
    <row r="70" spans="4:11" ht="18" customHeight="1">
      <c r="D70" s="72" t="s">
        <v>72</v>
      </c>
      <c r="E70" s="122"/>
      <c r="F70" s="123"/>
      <c r="G70" s="123"/>
      <c r="H70" s="123"/>
      <c r="I70" s="123"/>
      <c r="J70" s="123"/>
      <c r="K70" s="124"/>
    </row>
    <row r="71" spans="2:11" ht="18" customHeight="1">
      <c r="B71" s="34"/>
      <c r="D71" s="36" t="s">
        <v>83</v>
      </c>
      <c r="E71" s="133">
        <f aca="true" t="shared" si="17" ref="E71:K71">IF(E31&lt;&gt;"",E31,E25)</f>
      </c>
      <c r="F71" s="134">
        <f t="shared" si="17"/>
      </c>
      <c r="G71" s="134">
        <f t="shared" si="17"/>
      </c>
      <c r="H71" s="134">
        <f t="shared" si="17"/>
      </c>
      <c r="I71" s="134">
        <f t="shared" si="17"/>
      </c>
      <c r="J71" s="134">
        <f t="shared" si="17"/>
      </c>
      <c r="K71" s="135">
        <f t="shared" si="17"/>
      </c>
    </row>
    <row r="72" spans="2:11" ht="18" customHeight="1">
      <c r="B72" s="34"/>
      <c r="D72" s="36" t="s">
        <v>88</v>
      </c>
      <c r="E72" s="140">
        <f>IF(E70="",E28,IF(E71="","",IF($AB$1&lt;2,E70/30*1.1384*E71^-0.0494,IF($AB$1&lt;3,E70/30*1.2246*E71^-0.0785,IF($AB$1&lt;4,E70/30*1.3041*E71^-0.1016,E70/30*1.3533*E71^-0.1151)))))</f>
        <v>0</v>
      </c>
      <c r="F72" s="143">
        <f>IF(F70="",F28,IF(F71="","",IF($AB$1&lt;2,F70/31*1.1384*F71^-0.0494,IF($AB$1&lt;3,F70/31*1.2246*F71^-0.0785,IF($AB$1&lt;4,F70/31*1.3041*F71^-0.1016,F70/31*1.3533*F71^-0.1151)))))</f>
        <v>0</v>
      </c>
      <c r="G72" s="143">
        <f>IF(G70="",G28,IF(G71="","",IF($AB$1&lt;2,G70/30*1.1384*G71^-0.0494,IF($AB$1&lt;3,G70/30*1.2246*G71^-0.0785,IF($AB$1&lt;4,G70/30*1.3041*G71^-0.1016,G70/30*1.3533*G71^-0.1151)))))</f>
        <v>0</v>
      </c>
      <c r="H72" s="143">
        <f>IF(H70="",H28,IF(H71="","",IF($AB$1&lt;2,H70/31*1.1384*H71^-0.0494,IF($AB$1&lt;3,H70/31*1.2246*H71^-0.0785,IF($AB$1&lt;4,H70/31*1.3041*H71^-0.1016,H70/31*1.3533*H71^-0.1151)))))</f>
        <v>0</v>
      </c>
      <c r="I72" s="143">
        <f>IF(I70="",I28,IF(I71="","",IF($AB$1&lt;2,I70/31*1.1384*I71^-0.0494,IF($AB$1&lt;3,I70/31*1.2246*I71^-0.0785,IF($AB$1&lt;4,I70/31*1.3041*I71^-0.1016,I70/31*1.3533*I71^-0.1151)))))</f>
        <v>0</v>
      </c>
      <c r="J72" s="143">
        <f>IF(J70="",J28,IF(J71="","",IF($AB$1&lt;2,J70/30*1.1384*J71^-0.0494,IF($AB$1&lt;3,J70/30*1.2246*J71^-0.0785,IF($AB$1&lt;4,J70/30*1.3041*J71^-0.1016,J70/30*1.3533*J71^-0.1151)))))</f>
        <v>0</v>
      </c>
      <c r="K72" s="144">
        <f>IF(K70="",K28,IF(K71="","",IF($AB$1&lt;2,K70/31*1.1384*K71^-0.0494,IF($AB$1&lt;3,K70/31*1.2246*K71^-0.0785,IF($AB$1&lt;4,K70/31*1.3041*K71^-0.1016,K70/31*1.3533*K71^-0.1151)))))</f>
        <v>0</v>
      </c>
    </row>
    <row r="73" spans="2:11" ht="18" customHeight="1">
      <c r="B73" s="34"/>
      <c r="D73" s="36"/>
      <c r="E73" s="121"/>
      <c r="F73" s="121"/>
      <c r="G73" s="121"/>
      <c r="H73" s="121"/>
      <c r="I73" s="121"/>
      <c r="J73" s="121"/>
      <c r="K73" s="121"/>
    </row>
    <row r="74" spans="2:11" ht="18" customHeight="1">
      <c r="B74" s="34"/>
      <c r="D74" s="141"/>
      <c r="E74" s="142"/>
      <c r="F74" s="121"/>
      <c r="G74" s="121"/>
      <c r="H74" s="121"/>
      <c r="I74" s="121"/>
      <c r="J74" s="121"/>
      <c r="K74" s="121"/>
    </row>
    <row r="75" spans="2:11" ht="18" customHeight="1">
      <c r="B75" s="34"/>
      <c r="D75" s="141"/>
      <c r="E75" s="121"/>
      <c r="F75" s="121"/>
      <c r="G75" s="121"/>
      <c r="H75" s="121"/>
      <c r="I75" s="121"/>
      <c r="J75" s="121"/>
      <c r="K75" s="121"/>
    </row>
    <row r="76" spans="2:11" ht="18" customHeight="1">
      <c r="B76" s="34"/>
      <c r="D76" s="36"/>
      <c r="E76" s="121"/>
      <c r="F76" s="121"/>
      <c r="G76" s="121"/>
      <c r="H76" s="121"/>
      <c r="I76" s="121"/>
      <c r="J76" s="121"/>
      <c r="K76" s="121"/>
    </row>
    <row r="77" spans="2:11" ht="408" customHeight="1">
      <c r="B77" s="34"/>
      <c r="D77" s="36"/>
      <c r="E77" s="121"/>
      <c r="F77" s="121"/>
      <c r="G77" s="121"/>
      <c r="H77" s="121"/>
      <c r="I77" s="121"/>
      <c r="J77" s="121"/>
      <c r="K77" s="121"/>
    </row>
    <row r="78" spans="2:11" ht="409.5" customHeight="1">
      <c r="B78" s="34"/>
      <c r="D78" s="36"/>
      <c r="E78" s="121"/>
      <c r="F78" s="121"/>
      <c r="G78" s="121"/>
      <c r="H78" s="121"/>
      <c r="I78" s="121"/>
      <c r="J78" s="121"/>
      <c r="K78" s="121"/>
    </row>
    <row r="79" spans="2:11" ht="409.5" customHeight="1">
      <c r="B79" s="34"/>
      <c r="D79" s="36"/>
      <c r="E79" s="121"/>
      <c r="F79" s="121"/>
      <c r="G79" s="121"/>
      <c r="H79" s="121"/>
      <c r="I79" s="121"/>
      <c r="J79" s="121"/>
      <c r="K79" s="121"/>
    </row>
    <row r="80" spans="2:11" ht="409.5" customHeight="1">
      <c r="B80" s="34"/>
      <c r="D80" s="36"/>
      <c r="E80" s="121"/>
      <c r="F80" s="121"/>
      <c r="G80" s="121"/>
      <c r="H80" s="121"/>
      <c r="I80" s="121"/>
      <c r="J80" s="121"/>
      <c r="K80" s="121"/>
    </row>
    <row r="81" spans="2:11" ht="169.5" customHeight="1">
      <c r="B81" s="34"/>
      <c r="D81" s="36"/>
      <c r="E81" s="121"/>
      <c r="F81" s="121"/>
      <c r="G81" s="121"/>
      <c r="H81" s="121"/>
      <c r="I81" s="121"/>
      <c r="J81" s="121"/>
      <c r="K81" s="121"/>
    </row>
    <row r="82" spans="2:11" ht="409.5" customHeight="1">
      <c r="B82" s="34"/>
      <c r="D82" s="36"/>
      <c r="E82" s="121"/>
      <c r="F82" s="121"/>
      <c r="G82" s="121"/>
      <c r="H82" s="121"/>
      <c r="I82" s="121"/>
      <c r="J82" s="121"/>
      <c r="K82" s="121"/>
    </row>
    <row r="83" spans="2:11" ht="54" customHeight="1">
      <c r="B83" s="34"/>
      <c r="D83" s="36"/>
      <c r="E83" s="121"/>
      <c r="F83" s="121"/>
      <c r="G83" s="121"/>
      <c r="H83" s="121"/>
      <c r="I83" s="121"/>
      <c r="J83" s="121"/>
      <c r="K83" s="121"/>
    </row>
    <row r="84" ht="103.5" customHeight="1"/>
    <row r="86" ht="12.75">
      <c r="A86" s="92" t="s">
        <v>70</v>
      </c>
    </row>
    <row r="87" spans="1:2" ht="12.75">
      <c r="A87" s="92"/>
      <c r="B87" s="1" t="s">
        <v>86</v>
      </c>
    </row>
    <row r="88" spans="3:11" ht="6" customHeight="1"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8" customHeight="1" thickBot="1">
      <c r="B89" s="22"/>
      <c r="C89" s="22"/>
      <c r="D89" s="82" t="s">
        <v>64</v>
      </c>
      <c r="E89" s="86" t="str">
        <f aca="true" t="shared" si="18" ref="E89:K89">E21</f>
        <v>APR</v>
      </c>
      <c r="F89" s="87" t="str">
        <f t="shared" si="18"/>
        <v>MAY</v>
      </c>
      <c r="G89" s="87" t="str">
        <f t="shared" si="18"/>
        <v>JUN</v>
      </c>
      <c r="H89" s="87" t="str">
        <f t="shared" si="18"/>
        <v>JUL</v>
      </c>
      <c r="I89" s="87" t="str">
        <f t="shared" si="18"/>
        <v>AUG</v>
      </c>
      <c r="J89" s="87" t="str">
        <f t="shared" si="18"/>
        <v>SEP</v>
      </c>
      <c r="K89" s="88" t="str">
        <f t="shared" si="18"/>
        <v>OCT</v>
      </c>
    </row>
    <row r="90" spans="2:11" ht="18" customHeight="1">
      <c r="B90" s="22"/>
      <c r="C90" s="22"/>
      <c r="D90" s="71" t="s">
        <v>71</v>
      </c>
      <c r="E90" s="97"/>
      <c r="F90" s="98"/>
      <c r="G90" s="98"/>
      <c r="H90" s="98"/>
      <c r="I90" s="98"/>
      <c r="J90" s="98"/>
      <c r="K90" s="99"/>
    </row>
    <row r="91" spans="2:11" ht="18" customHeight="1">
      <c r="B91" s="22"/>
      <c r="C91" s="22"/>
      <c r="D91" s="82" t="s">
        <v>65</v>
      </c>
      <c r="E91" s="89">
        <f aca="true" t="shared" si="19" ref="E91:K91">IF(OR(E90="",E36="",E28="",E37=""),"",IF(E90*E36/(E28*E37)&lt;1,1,E90*E36/(E28*E37)))</f>
      </c>
      <c r="F91" s="90">
        <f t="shared" si="19"/>
      </c>
      <c r="G91" s="90">
        <f t="shared" si="19"/>
      </c>
      <c r="H91" s="90">
        <f t="shared" si="19"/>
      </c>
      <c r="I91" s="90">
        <f t="shared" si="19"/>
      </c>
      <c r="J91" s="90">
        <f t="shared" si="19"/>
      </c>
      <c r="K91" s="91">
        <f t="shared" si="19"/>
      </c>
    </row>
    <row r="92" ht="6" customHeight="1"/>
    <row r="93" spans="4:11" ht="21" customHeight="1">
      <c r="D93" s="162" t="s">
        <v>90</v>
      </c>
      <c r="E93" s="149"/>
      <c r="F93" s="149"/>
      <c r="G93" s="149"/>
      <c r="H93" s="149"/>
      <c r="I93" s="149"/>
      <c r="J93" s="149"/>
      <c r="K93" s="149"/>
    </row>
    <row r="94" ht="12.75">
      <c r="C94" s="37"/>
    </row>
    <row r="95" ht="12.75"/>
    <row r="96" ht="12.75"/>
    <row r="97" ht="12.75"/>
    <row r="98" ht="12.75"/>
    <row r="99" ht="12.75"/>
    <row r="115" ht="12.75">
      <c r="G115" s="38"/>
    </row>
  </sheetData>
  <sheetProtection sheet="1" objects="1" scenarios="1"/>
  <mergeCells count="39">
    <mergeCell ref="B7:G7"/>
    <mergeCell ref="A13:C13"/>
    <mergeCell ref="A16:C16"/>
    <mergeCell ref="A15:C15"/>
    <mergeCell ref="C12:D12"/>
    <mergeCell ref="A14:C14"/>
    <mergeCell ref="J16:J17"/>
    <mergeCell ref="A17:C17"/>
    <mergeCell ref="A28:D28"/>
    <mergeCell ref="A29:D29"/>
    <mergeCell ref="A24:D24"/>
    <mergeCell ref="A25:D25"/>
    <mergeCell ref="A26:D26"/>
    <mergeCell ref="A18:C18"/>
    <mergeCell ref="A27:D27"/>
    <mergeCell ref="A23:D23"/>
    <mergeCell ref="A38:D38"/>
    <mergeCell ref="A40:D40"/>
    <mergeCell ref="A49:D49"/>
    <mergeCell ref="A42:D42"/>
    <mergeCell ref="A43:D43"/>
    <mergeCell ref="A45:D45"/>
    <mergeCell ref="A48:D48"/>
    <mergeCell ref="A46:D46"/>
    <mergeCell ref="A41:D41"/>
    <mergeCell ref="A33:D33"/>
    <mergeCell ref="A35:D35"/>
    <mergeCell ref="A36:D36"/>
    <mergeCell ref="A31:D31"/>
    <mergeCell ref="A30:D30"/>
    <mergeCell ref="D93:K93"/>
    <mergeCell ref="J6:K6"/>
    <mergeCell ref="B6:G6"/>
    <mergeCell ref="F9:F15"/>
    <mergeCell ref="A47:D47"/>
    <mergeCell ref="C9:D9"/>
    <mergeCell ref="C10:D10"/>
    <mergeCell ref="C11:D11"/>
    <mergeCell ref="A22:D22"/>
  </mergeCells>
  <printOptions/>
  <pageMargins left="0.52" right="0.24" top="0.34" bottom="0.58" header="0.28" footer="0.5"/>
  <pageSetup fitToHeight="1" fitToWidth="1" horizontalDpi="600" verticalDpi="600" orientation="portrait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indexed="11"/>
    <pageSetUpPr fitToPage="1"/>
  </sheetPr>
  <dimension ref="A1:AB115"/>
  <sheetViews>
    <sheetView showGridLines="0" workbookViewId="0" topLeftCell="A1">
      <selection activeCell="B6" sqref="B6:G6"/>
    </sheetView>
  </sheetViews>
  <sheetFormatPr defaultColWidth="9.140625" defaultRowHeight="12.75"/>
  <cols>
    <col min="1" max="1" width="12.7109375" style="1" customWidth="1"/>
    <col min="2" max="11" width="9.140625" style="1" customWidth="1"/>
    <col min="12" max="12" width="5.421875" style="1" customWidth="1"/>
    <col min="13" max="13" width="26.140625" style="1" customWidth="1"/>
    <col min="14" max="14" width="96.28125" style="1" customWidth="1"/>
    <col min="15" max="16384" width="9.140625" style="1" customWidth="1"/>
  </cols>
  <sheetData>
    <row r="1" spans="27:28" ht="12.75">
      <c r="AA1" s="1" t="s">
        <v>93</v>
      </c>
      <c r="AB1" s="1">
        <v>1</v>
      </c>
    </row>
    <row r="2" ht="12.75">
      <c r="AA2" s="1" t="s">
        <v>94</v>
      </c>
    </row>
    <row r="3" ht="12.75">
      <c r="AA3" s="1" t="s">
        <v>96</v>
      </c>
    </row>
    <row r="4" ht="12.75">
      <c r="AA4" s="1" t="s">
        <v>95</v>
      </c>
    </row>
    <row r="5" ht="12.75">
      <c r="M5" s="7" t="s">
        <v>31</v>
      </c>
    </row>
    <row r="6" spans="1:11" ht="20.25" customHeight="1">
      <c r="A6" s="8" t="s">
        <v>33</v>
      </c>
      <c r="B6" s="150"/>
      <c r="C6" s="150"/>
      <c r="D6" s="150"/>
      <c r="E6" s="150"/>
      <c r="F6" s="150"/>
      <c r="G6" s="150"/>
      <c r="I6" s="8" t="s">
        <v>45</v>
      </c>
      <c r="J6" s="163"/>
      <c r="K6" s="164"/>
    </row>
    <row r="7" spans="1:7" ht="24.75" customHeight="1">
      <c r="A7" s="9" t="s">
        <v>44</v>
      </c>
      <c r="B7" s="150"/>
      <c r="C7" s="150"/>
      <c r="D7" s="150"/>
      <c r="E7" s="150"/>
      <c r="F7" s="150"/>
      <c r="G7" s="150"/>
    </row>
    <row r="8" ht="12.75"/>
    <row r="9" spans="1:13" s="16" customFormat="1" ht="18" customHeight="1">
      <c r="A9" s="10"/>
      <c r="B9" s="11" t="s">
        <v>0</v>
      </c>
      <c r="C9" s="167"/>
      <c r="D9" s="168"/>
      <c r="E9" s="12"/>
      <c r="F9" s="165" t="s">
        <v>40</v>
      </c>
      <c r="G9" s="13" t="s">
        <v>37</v>
      </c>
      <c r="H9" s="13" t="s">
        <v>38</v>
      </c>
      <c r="I9" s="14"/>
      <c r="J9" s="15" t="s">
        <v>3</v>
      </c>
      <c r="L9" s="17" t="s">
        <v>32</v>
      </c>
      <c r="M9" s="66" t="s">
        <v>51</v>
      </c>
    </row>
    <row r="10" spans="1:13" s="16" customFormat="1" ht="18" customHeight="1">
      <c r="A10" s="10"/>
      <c r="B10" s="11" t="s">
        <v>1</v>
      </c>
      <c r="C10" s="167"/>
      <c r="D10" s="168"/>
      <c r="E10" s="12"/>
      <c r="F10" s="166"/>
      <c r="G10" s="13" t="s">
        <v>39</v>
      </c>
      <c r="H10" s="13" t="s">
        <v>39</v>
      </c>
      <c r="I10" s="13" t="s">
        <v>5</v>
      </c>
      <c r="J10" s="15" t="s">
        <v>41</v>
      </c>
      <c r="L10" s="17" t="s">
        <v>32</v>
      </c>
      <c r="M10" s="67" t="s">
        <v>54</v>
      </c>
    </row>
    <row r="11" spans="1:13" s="16" customFormat="1" ht="18" customHeight="1">
      <c r="A11" s="10"/>
      <c r="B11" s="11" t="s">
        <v>2</v>
      </c>
      <c r="C11" s="167"/>
      <c r="D11" s="168"/>
      <c r="E11" s="12"/>
      <c r="F11" s="166"/>
      <c r="G11" s="19" t="s">
        <v>4</v>
      </c>
      <c r="H11" s="19" t="s">
        <v>4</v>
      </c>
      <c r="I11" s="14" t="s">
        <v>6</v>
      </c>
      <c r="J11" s="20" t="s">
        <v>4</v>
      </c>
      <c r="M11" s="66"/>
    </row>
    <row r="12" spans="1:13" s="16" customFormat="1" ht="18" customHeight="1">
      <c r="A12" s="21"/>
      <c r="B12" s="11" t="s">
        <v>50</v>
      </c>
      <c r="C12" s="153"/>
      <c r="D12" s="154"/>
      <c r="E12" s="22"/>
      <c r="F12" s="166"/>
      <c r="G12" s="54"/>
      <c r="H12" s="54"/>
      <c r="I12" s="53"/>
      <c r="J12" s="23">
        <f>IF(OR(H12="",G12=""),"",IF(I12="","",(H12-G12)*I12))</f>
      </c>
      <c r="L12" s="17" t="s">
        <v>32</v>
      </c>
      <c r="M12" s="66" t="s">
        <v>55</v>
      </c>
    </row>
    <row r="13" spans="1:13" s="16" customFormat="1" ht="18" customHeight="1">
      <c r="A13" s="151" t="s">
        <v>53</v>
      </c>
      <c r="B13" s="152"/>
      <c r="C13" s="152"/>
      <c r="D13" s="59"/>
      <c r="F13" s="166"/>
      <c r="G13" s="54"/>
      <c r="H13" s="54"/>
      <c r="I13" s="53"/>
      <c r="J13" s="23">
        <f>IF(OR(H13="",G13=""),"",IF(I13="","",(H13-G13)*I13))</f>
      </c>
      <c r="M13" s="66" t="s">
        <v>66</v>
      </c>
    </row>
    <row r="14" spans="1:13" s="16" customFormat="1" ht="18" customHeight="1">
      <c r="A14" s="151" t="s">
        <v>35</v>
      </c>
      <c r="B14" s="152"/>
      <c r="C14" s="152"/>
      <c r="D14" s="59"/>
      <c r="F14" s="166"/>
      <c r="G14" s="54"/>
      <c r="H14" s="54"/>
      <c r="I14" s="53"/>
      <c r="J14" s="23">
        <f>IF(OR(H14="",G14=""),"",IF(I14="","",(H14-G14)*I14))</f>
      </c>
      <c r="M14" s="66"/>
    </row>
    <row r="15" spans="1:13" s="16" customFormat="1" ht="18" customHeight="1">
      <c r="A15" s="151" t="s">
        <v>34</v>
      </c>
      <c r="B15" s="152"/>
      <c r="C15" s="152"/>
      <c r="D15" s="6"/>
      <c r="F15" s="166"/>
      <c r="G15" s="54"/>
      <c r="H15" s="54"/>
      <c r="I15" s="53"/>
      <c r="J15" s="23">
        <f>IF(OR(H15="",G15=""),"",IF(I15="","",(H15-G15)*I15))</f>
      </c>
      <c r="M15" s="66"/>
    </row>
    <row r="16" spans="1:13" s="16" customFormat="1" ht="18" customHeight="1">
      <c r="A16" s="151" t="s">
        <v>20</v>
      </c>
      <c r="B16" s="152"/>
      <c r="C16" s="152"/>
      <c r="D16" s="61"/>
      <c r="I16" s="8" t="s">
        <v>7</v>
      </c>
      <c r="J16" s="156">
        <f>SUM(J12:J15)</f>
        <v>0</v>
      </c>
      <c r="M16" s="66"/>
    </row>
    <row r="17" spans="1:13" s="16" customFormat="1" ht="18" customHeight="1">
      <c r="A17" s="151" t="s">
        <v>22</v>
      </c>
      <c r="B17" s="152"/>
      <c r="C17" s="152"/>
      <c r="D17" s="6"/>
      <c r="F17" s="24"/>
      <c r="I17" s="60" t="s">
        <v>26</v>
      </c>
      <c r="J17" s="157"/>
      <c r="M17" s="66"/>
    </row>
    <row r="18" spans="1:13" s="16" customFormat="1" ht="18" customHeight="1">
      <c r="A18" s="151" t="s">
        <v>36</v>
      </c>
      <c r="B18" s="152"/>
      <c r="C18" s="152"/>
      <c r="D18" s="2"/>
      <c r="F18" s="24"/>
      <c r="I18" s="60"/>
      <c r="J18" s="22"/>
      <c r="M18" s="66"/>
    </row>
    <row r="19" s="16" customFormat="1" ht="8.25" customHeight="1">
      <c r="M19" s="66"/>
    </row>
    <row r="20" spans="1:13" s="16" customFormat="1" ht="18" customHeight="1">
      <c r="A20" s="25"/>
      <c r="B20" s="25"/>
      <c r="C20" s="25"/>
      <c r="D20" s="25"/>
      <c r="E20" s="15" t="s">
        <v>8</v>
      </c>
      <c r="F20" s="15" t="s">
        <v>8</v>
      </c>
      <c r="G20" s="15" t="s">
        <v>8</v>
      </c>
      <c r="H20" s="15" t="s">
        <v>8</v>
      </c>
      <c r="I20" s="15" t="s">
        <v>8</v>
      </c>
      <c r="J20" s="15" t="s">
        <v>8</v>
      </c>
      <c r="K20" s="15" t="s">
        <v>8</v>
      </c>
      <c r="M20" s="66"/>
    </row>
    <row r="21" spans="1:13" s="16" customFormat="1" ht="18" customHeight="1">
      <c r="A21" s="25"/>
      <c r="B21" s="25"/>
      <c r="C21" s="25"/>
      <c r="D21" s="25"/>
      <c r="E21" s="39" t="s">
        <v>9</v>
      </c>
      <c r="F21" s="40" t="s">
        <v>10</v>
      </c>
      <c r="G21" s="40" t="s">
        <v>11</v>
      </c>
      <c r="H21" s="40" t="s">
        <v>12</v>
      </c>
      <c r="I21" s="40" t="s">
        <v>13</v>
      </c>
      <c r="J21" s="40" t="s">
        <v>14</v>
      </c>
      <c r="K21" s="41" t="s">
        <v>15</v>
      </c>
      <c r="L21" s="17" t="s">
        <v>32</v>
      </c>
      <c r="M21" s="66" t="s">
        <v>28</v>
      </c>
    </row>
    <row r="22" spans="1:13" s="16" customFormat="1" ht="18" customHeight="1">
      <c r="A22" s="151" t="s">
        <v>35</v>
      </c>
      <c r="B22" s="158"/>
      <c r="C22" s="158"/>
      <c r="D22" s="158"/>
      <c r="E22" s="42">
        <f aca="true" t="shared" si="0" ref="E22:K22">IF($D$14="","",IF($D$14&gt;$D$13,$D$13,$D$14))</f>
      </c>
      <c r="F22" s="43">
        <f t="shared" si="0"/>
      </c>
      <c r="G22" s="43">
        <f t="shared" si="0"/>
      </c>
      <c r="H22" s="43">
        <f t="shared" si="0"/>
      </c>
      <c r="I22" s="43">
        <f t="shared" si="0"/>
      </c>
      <c r="J22" s="43">
        <f t="shared" si="0"/>
      </c>
      <c r="K22" s="44">
        <f t="shared" si="0"/>
      </c>
      <c r="L22" s="17" t="s">
        <v>32</v>
      </c>
      <c r="M22" s="68" t="s">
        <v>87</v>
      </c>
    </row>
    <row r="23" spans="1:13" s="16" customFormat="1" ht="18" customHeight="1">
      <c r="A23" s="151" t="s">
        <v>16</v>
      </c>
      <c r="B23" s="158"/>
      <c r="C23" s="158"/>
      <c r="D23" s="158"/>
      <c r="E23" s="114">
        <f aca="true" t="shared" si="1" ref="E23:K23">IF($J16&gt;0,IF(E22&lt;$H12,(E22-$G12)*$I12,IF(E22&lt;$H13,$J12+(E22-$G13)*$I13,IF(E22&lt;$H14,$J12+$J13+(E22-$G14)*$I14,IF(E22&lt;$H15,$J12+$J13+$J14+(E22-$G15)*$I15,$J16)))),"")</f>
      </c>
      <c r="F23" s="115">
        <f t="shared" si="1"/>
      </c>
      <c r="G23" s="115">
        <f t="shared" si="1"/>
      </c>
      <c r="H23" s="115">
        <f t="shared" si="1"/>
      </c>
      <c r="I23" s="115">
        <f t="shared" si="1"/>
      </c>
      <c r="J23" s="115">
        <f t="shared" si="1"/>
      </c>
      <c r="K23" s="117">
        <f t="shared" si="1"/>
      </c>
      <c r="L23" s="17" t="s">
        <v>32</v>
      </c>
      <c r="M23" s="66" t="s">
        <v>58</v>
      </c>
    </row>
    <row r="24" spans="1:13" s="16" customFormat="1" ht="18" customHeight="1">
      <c r="A24" s="151" t="s">
        <v>17</v>
      </c>
      <c r="B24" s="158"/>
      <c r="C24" s="158"/>
      <c r="D24" s="158"/>
      <c r="E24" s="45">
        <f aca="true" t="shared" si="2" ref="E24:K24">IF($D$15="","",$D$15)</f>
      </c>
      <c r="F24" s="46">
        <f t="shared" si="2"/>
      </c>
      <c r="G24" s="46">
        <f t="shared" si="2"/>
      </c>
      <c r="H24" s="46">
        <f t="shared" si="2"/>
      </c>
      <c r="I24" s="46">
        <f t="shared" si="2"/>
      </c>
      <c r="J24" s="46">
        <f t="shared" si="2"/>
      </c>
      <c r="K24" s="47">
        <f t="shared" si="2"/>
      </c>
      <c r="L24" s="17" t="s">
        <v>32</v>
      </c>
      <c r="M24" s="68" t="s">
        <v>56</v>
      </c>
    </row>
    <row r="25" spans="1:13" s="16" customFormat="1" ht="18" customHeight="1">
      <c r="A25" s="151" t="s">
        <v>18</v>
      </c>
      <c r="B25" s="158"/>
      <c r="C25" s="158"/>
      <c r="D25" s="158"/>
      <c r="E25" s="130">
        <f aca="true" t="shared" si="3" ref="E25:K25">IF(OR(E24="",E23=""),"",E24*E23)</f>
      </c>
      <c r="F25" s="131">
        <f t="shared" si="3"/>
      </c>
      <c r="G25" s="131">
        <f t="shared" si="3"/>
      </c>
      <c r="H25" s="131">
        <f t="shared" si="3"/>
      </c>
      <c r="I25" s="131">
        <f t="shared" si="3"/>
      </c>
      <c r="J25" s="131">
        <f t="shared" si="3"/>
      </c>
      <c r="K25" s="132">
        <f t="shared" si="3"/>
      </c>
      <c r="L25" s="17" t="s">
        <v>32</v>
      </c>
      <c r="M25" s="66" t="s">
        <v>59</v>
      </c>
    </row>
    <row r="26" spans="1:13" s="16" customFormat="1" ht="18" customHeight="1">
      <c r="A26" s="159"/>
      <c r="B26" s="159"/>
      <c r="C26" s="159"/>
      <c r="D26" s="159"/>
      <c r="E26" s="29"/>
      <c r="F26" s="29"/>
      <c r="G26" s="29"/>
      <c r="H26" s="29"/>
      <c r="I26" s="29"/>
      <c r="J26" s="29"/>
      <c r="K26" s="29"/>
      <c r="M26" s="66"/>
    </row>
    <row r="27" spans="1:13" s="16" customFormat="1" ht="18" customHeight="1">
      <c r="A27" s="159"/>
      <c r="B27" s="159"/>
      <c r="C27" s="159"/>
      <c r="D27" s="159"/>
      <c r="E27" s="29"/>
      <c r="F27" s="29"/>
      <c r="G27" s="29"/>
      <c r="H27" s="29"/>
      <c r="I27" s="29"/>
      <c r="J27" s="29"/>
      <c r="K27" s="29"/>
      <c r="M27" s="68"/>
    </row>
    <row r="28" spans="1:13" s="16" customFormat="1" ht="18" customHeight="1">
      <c r="A28" s="151" t="s">
        <v>25</v>
      </c>
      <c r="B28" s="151"/>
      <c r="C28" s="151"/>
      <c r="D28" s="151"/>
      <c r="E28" s="3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v>0</v>
      </c>
      <c r="L28" s="17" t="s">
        <v>32</v>
      </c>
      <c r="M28" s="66" t="s">
        <v>29</v>
      </c>
    </row>
    <row r="29" spans="1:14" s="16" customFormat="1" ht="18" customHeight="1">
      <c r="A29" s="151" t="s">
        <v>24</v>
      </c>
      <c r="B29" s="151"/>
      <c r="C29" s="151"/>
      <c r="D29" s="151"/>
      <c r="E29" s="30">
        <f aca="true" t="shared" si="4" ref="E29:K29">IF(OR(E28="",E25=""),"",E25/E28)</f>
      </c>
      <c r="F29" s="26">
        <f t="shared" si="4"/>
      </c>
      <c r="G29" s="26">
        <f t="shared" si="4"/>
      </c>
      <c r="H29" s="26">
        <f t="shared" si="4"/>
      </c>
      <c r="I29" s="26">
        <f t="shared" si="4"/>
      </c>
      <c r="J29" s="26">
        <f t="shared" si="4"/>
      </c>
      <c r="K29" s="27">
        <f t="shared" si="4"/>
      </c>
      <c r="L29" s="17" t="s">
        <v>32</v>
      </c>
      <c r="M29" s="66" t="s">
        <v>68</v>
      </c>
      <c r="N29" s="93"/>
    </row>
    <row r="30" spans="1:13" s="16" customFormat="1" ht="18" customHeight="1">
      <c r="A30" s="151" t="s">
        <v>23</v>
      </c>
      <c r="B30" s="151"/>
      <c r="C30" s="151"/>
      <c r="D30" s="151"/>
      <c r="E30" s="83"/>
      <c r="F30" s="84"/>
      <c r="G30" s="84"/>
      <c r="H30" s="84"/>
      <c r="I30" s="84"/>
      <c r="J30" s="84"/>
      <c r="K30" s="85"/>
      <c r="L30" s="17" t="s">
        <v>32</v>
      </c>
      <c r="M30" s="66" t="s">
        <v>57</v>
      </c>
    </row>
    <row r="31" spans="1:14" s="16" customFormat="1" ht="18" customHeight="1">
      <c r="A31" s="155" t="s">
        <v>52</v>
      </c>
      <c r="B31" s="155"/>
      <c r="C31" s="155"/>
      <c r="D31" s="155"/>
      <c r="E31" s="63">
        <f aca="true" t="shared" si="5" ref="E31:K31">IF(AND(E30="",E28&lt;&gt;""),E25,IF(E28="","",E30*E28))</f>
      </c>
      <c r="F31" s="64">
        <f t="shared" si="5"/>
      </c>
      <c r="G31" s="64">
        <f t="shared" si="5"/>
      </c>
      <c r="H31" s="64">
        <f t="shared" si="5"/>
      </c>
      <c r="I31" s="64">
        <f t="shared" si="5"/>
      </c>
      <c r="J31" s="64">
        <f t="shared" si="5"/>
      </c>
      <c r="K31" s="65">
        <f t="shared" si="5"/>
      </c>
      <c r="L31" s="17" t="s">
        <v>32</v>
      </c>
      <c r="M31" s="66" t="s">
        <v>30</v>
      </c>
      <c r="N31" s="93"/>
    </row>
    <row r="32" spans="1:13" s="16" customFormat="1" ht="18" customHeight="1">
      <c r="A32" s="31"/>
      <c r="B32" s="31"/>
      <c r="C32" s="31"/>
      <c r="D32" s="21" t="s">
        <v>42</v>
      </c>
      <c r="E32" s="32">
        <f aca="true" t="shared" si="6" ref="E32:K32">IF(OR(E28="",E31=""),"",(E28/(0.034*E31^-0.09))^(1/1.09)/E31)</f>
      </c>
      <c r="F32" s="28">
        <f t="shared" si="6"/>
      </c>
      <c r="G32" s="28">
        <f t="shared" si="6"/>
      </c>
      <c r="H32" s="28">
        <f t="shared" si="6"/>
      </c>
      <c r="I32" s="28">
        <f t="shared" si="6"/>
      </c>
      <c r="J32" s="28">
        <f t="shared" si="6"/>
      </c>
      <c r="K32" s="33">
        <f t="shared" si="6"/>
      </c>
      <c r="L32" s="17" t="s">
        <v>32</v>
      </c>
      <c r="M32" s="66" t="s">
        <v>30</v>
      </c>
    </row>
    <row r="33" spans="1:13" s="16" customFormat="1" ht="15" customHeight="1">
      <c r="A33" s="159"/>
      <c r="B33" s="159"/>
      <c r="C33" s="159"/>
      <c r="D33" s="159"/>
      <c r="E33" s="100">
        <f aca="true" t="shared" si="7" ref="E33:K33">IF(E31="","",IF(E31&gt;E25,"WARNING",""))</f>
      </c>
      <c r="F33" s="100">
        <f t="shared" si="7"/>
      </c>
      <c r="G33" s="100">
        <f t="shared" si="7"/>
      </c>
      <c r="H33" s="100">
        <f t="shared" si="7"/>
      </c>
      <c r="I33" s="100">
        <f t="shared" si="7"/>
      </c>
      <c r="J33" s="100">
        <f t="shared" si="7"/>
      </c>
      <c r="K33" s="100">
        <f t="shared" si="7"/>
      </c>
      <c r="L33" s="17" t="s">
        <v>32</v>
      </c>
      <c r="M33" s="66" t="s">
        <v>84</v>
      </c>
    </row>
    <row r="34" spans="1:13" s="16" customFormat="1" ht="15" customHeight="1">
      <c r="A34" s="29"/>
      <c r="B34" s="29"/>
      <c r="C34" s="29"/>
      <c r="D34" s="29"/>
      <c r="E34" s="126" t="s">
        <v>85</v>
      </c>
      <c r="F34" s="125"/>
      <c r="G34" s="126"/>
      <c r="H34" s="126"/>
      <c r="I34" s="126"/>
      <c r="J34" s="126"/>
      <c r="K34" s="126"/>
      <c r="L34" s="17"/>
      <c r="M34" s="66"/>
    </row>
    <row r="35" spans="1:13" s="16" customFormat="1" ht="5.25" customHeight="1">
      <c r="A35" s="159"/>
      <c r="B35" s="159"/>
      <c r="C35" s="159"/>
      <c r="D35" s="159"/>
      <c r="E35" s="29"/>
      <c r="F35" s="29"/>
      <c r="G35" s="29"/>
      <c r="H35" s="29"/>
      <c r="I35" s="29"/>
      <c r="J35" s="29"/>
      <c r="K35" s="29"/>
      <c r="M35" s="66"/>
    </row>
    <row r="36" spans="1:13" s="16" customFormat="1" ht="18" customHeight="1">
      <c r="A36" s="155" t="s">
        <v>22</v>
      </c>
      <c r="B36" s="155"/>
      <c r="C36" s="155"/>
      <c r="D36" s="155"/>
      <c r="E36" s="127">
        <f aca="true" t="shared" si="8" ref="E36:K36">IF(OR($D$17="",E$28=""),"",$D$17)</f>
      </c>
      <c r="F36" s="128">
        <f t="shared" si="8"/>
      </c>
      <c r="G36" s="128">
        <f t="shared" si="8"/>
      </c>
      <c r="H36" s="128">
        <f t="shared" si="8"/>
      </c>
      <c r="I36" s="128">
        <f t="shared" si="8"/>
      </c>
      <c r="J36" s="128">
        <f t="shared" si="8"/>
      </c>
      <c r="K36" s="129">
        <f t="shared" si="8"/>
      </c>
      <c r="L36" s="17" t="s">
        <v>32</v>
      </c>
      <c r="M36" s="68" t="s">
        <v>89</v>
      </c>
    </row>
    <row r="37" spans="1:13" s="16" customFormat="1" ht="18" customHeight="1">
      <c r="A37" s="31"/>
      <c r="B37" s="31"/>
      <c r="C37" s="31"/>
      <c r="D37" s="31" t="s">
        <v>43</v>
      </c>
      <c r="E37" s="48">
        <v>1</v>
      </c>
      <c r="F37" s="62">
        <v>1</v>
      </c>
      <c r="G37" s="62">
        <v>1</v>
      </c>
      <c r="H37" s="62">
        <v>1</v>
      </c>
      <c r="I37" s="62">
        <v>1</v>
      </c>
      <c r="J37" s="62">
        <v>1</v>
      </c>
      <c r="K37" s="49">
        <v>1</v>
      </c>
      <c r="L37" s="17" t="s">
        <v>32</v>
      </c>
      <c r="M37" s="68" t="s">
        <v>82</v>
      </c>
    </row>
    <row r="38" spans="1:14" s="16" customFormat="1" ht="18" customHeight="1">
      <c r="A38" s="155" t="s">
        <v>21</v>
      </c>
      <c r="B38" s="155"/>
      <c r="C38" s="155"/>
      <c r="D38" s="155"/>
      <c r="E38" s="63">
        <f aca="true" t="shared" si="9" ref="E38:K38">IF(OR(E36="",E31=""),"",IF(E37="","",E31*E37/E36))</f>
      </c>
      <c r="F38" s="64">
        <f t="shared" si="9"/>
      </c>
      <c r="G38" s="64">
        <f t="shared" si="9"/>
      </c>
      <c r="H38" s="64">
        <f t="shared" si="9"/>
      </c>
      <c r="I38" s="64">
        <f t="shared" si="9"/>
      </c>
      <c r="J38" s="64">
        <f t="shared" si="9"/>
      </c>
      <c r="K38" s="65">
        <f t="shared" si="9"/>
      </c>
      <c r="L38" s="17" t="s">
        <v>32</v>
      </c>
      <c r="M38" s="66" t="s">
        <v>30</v>
      </c>
      <c r="N38" s="93"/>
    </row>
    <row r="39" spans="1:13" s="16" customFormat="1" ht="18" customHeight="1">
      <c r="A39" s="31"/>
      <c r="B39" s="31"/>
      <c r="C39" s="31"/>
      <c r="D39" s="31" t="s">
        <v>27</v>
      </c>
      <c r="E39" s="50">
        <f aca="true" t="shared" si="10" ref="E39:K39">IF(OR($D$18="",E$28=""),"",$D$18)</f>
      </c>
      <c r="F39" s="51">
        <f t="shared" si="10"/>
      </c>
      <c r="G39" s="51">
        <f t="shared" si="10"/>
      </c>
      <c r="H39" s="51">
        <f t="shared" si="10"/>
      </c>
      <c r="I39" s="51">
        <f t="shared" si="10"/>
      </c>
      <c r="J39" s="51">
        <f t="shared" si="10"/>
      </c>
      <c r="K39" s="52">
        <f t="shared" si="10"/>
      </c>
      <c r="L39" s="17" t="s">
        <v>32</v>
      </c>
      <c r="M39" s="66" t="s">
        <v>73</v>
      </c>
    </row>
    <row r="40" spans="1:13" s="16" customFormat="1" ht="18" customHeight="1" hidden="1">
      <c r="A40" s="155" t="s">
        <v>19</v>
      </c>
      <c r="B40" s="155"/>
      <c r="C40" s="155"/>
      <c r="D40" s="155"/>
      <c r="E40" s="69">
        <f aca="true" t="shared" si="11" ref="E40:K40">IF(OR(E39="",$D$16="",E28=""),"",IF(E30="",453*$D$16*E38/(E29*E39),453*$D$16*E38/(E30*E39)))</f>
      </c>
      <c r="F40" s="69">
        <f t="shared" si="11"/>
      </c>
      <c r="G40" s="69">
        <f t="shared" si="11"/>
      </c>
      <c r="H40" s="69">
        <f t="shared" si="11"/>
      </c>
      <c r="I40" s="69">
        <f t="shared" si="11"/>
      </c>
      <c r="J40" s="69">
        <f t="shared" si="11"/>
      </c>
      <c r="K40" s="69">
        <f t="shared" si="11"/>
      </c>
      <c r="L40" s="17" t="s">
        <v>32</v>
      </c>
      <c r="M40" s="66" t="s">
        <v>30</v>
      </c>
    </row>
    <row r="41" spans="1:13" s="16" customFormat="1" ht="18" customHeight="1" hidden="1">
      <c r="A41" s="155" t="s">
        <v>60</v>
      </c>
      <c r="B41" s="155"/>
      <c r="C41" s="155"/>
      <c r="D41" s="155"/>
      <c r="E41" s="89">
        <f aca="true" t="shared" si="12" ref="E41:K41">IF(OR(E40="",$D$16=""),"",E40/$D$16)</f>
      </c>
      <c r="F41" s="90">
        <f t="shared" si="12"/>
      </c>
      <c r="G41" s="90">
        <f t="shared" si="12"/>
      </c>
      <c r="H41" s="90">
        <f t="shared" si="12"/>
      </c>
      <c r="I41" s="90">
        <f t="shared" si="12"/>
      </c>
      <c r="J41" s="90">
        <f t="shared" si="12"/>
      </c>
      <c r="K41" s="91">
        <f t="shared" si="12"/>
      </c>
      <c r="L41" s="17" t="s">
        <v>32</v>
      </c>
      <c r="M41" s="66" t="s">
        <v>30</v>
      </c>
    </row>
    <row r="42" spans="1:13" s="16" customFormat="1" ht="12" customHeight="1">
      <c r="A42" s="160"/>
      <c r="B42" s="160"/>
      <c r="C42" s="160"/>
      <c r="D42" s="160"/>
      <c r="E42" s="109"/>
      <c r="F42" s="109"/>
      <c r="G42" s="109"/>
      <c r="H42" s="109"/>
      <c r="I42" s="109"/>
      <c r="J42" s="109"/>
      <c r="K42" s="109"/>
      <c r="L42" s="17"/>
      <c r="M42" s="66"/>
    </row>
    <row r="43" spans="1:13" s="16" customFormat="1" ht="18" customHeight="1">
      <c r="A43" s="155" t="s">
        <v>81</v>
      </c>
      <c r="B43" s="155"/>
      <c r="C43" s="155"/>
      <c r="D43" s="155"/>
      <c r="E43" s="104">
        <f>IF(MAX(E40:K40)&lt;0.1,"",MAX(E40:K40))</f>
      </c>
      <c r="F43" s="107">
        <f>IF(E43="","","gpm")</f>
      </c>
      <c r="G43" s="105">
        <f>IF(MAX(G41:M41)&lt;0.1,"",MAX(G41:M41))</f>
      </c>
      <c r="H43" s="106">
        <f>IF(G43="","","gpm/acre")</f>
      </c>
      <c r="I43" s="110"/>
      <c r="J43" s="109"/>
      <c r="K43" s="109"/>
      <c r="L43" s="17"/>
      <c r="M43" s="66"/>
    </row>
    <row r="44" spans="1:13" s="16" customFormat="1" ht="12" customHeight="1">
      <c r="A44" s="108"/>
      <c r="B44" s="108"/>
      <c r="C44" s="108"/>
      <c r="D44" s="108"/>
      <c r="E44" s="109"/>
      <c r="F44" s="109"/>
      <c r="G44" s="109"/>
      <c r="H44" s="109"/>
      <c r="I44" s="109"/>
      <c r="J44" s="109"/>
      <c r="K44" s="109"/>
      <c r="L44" s="17"/>
      <c r="M44" s="66"/>
    </row>
    <row r="45" spans="1:13" s="16" customFormat="1" ht="18" customHeight="1">
      <c r="A45" s="155" t="s">
        <v>74</v>
      </c>
      <c r="B45" s="155"/>
      <c r="C45" s="155"/>
      <c r="D45" s="155"/>
      <c r="E45" s="111">
        <f aca="true" t="shared" si="13" ref="E45:K45">IF(E40="","",E40/$E$43)</f>
      </c>
      <c r="F45" s="112">
        <f t="shared" si="13"/>
      </c>
      <c r="G45" s="112">
        <f t="shared" si="13"/>
      </c>
      <c r="H45" s="112">
        <f t="shared" si="13"/>
      </c>
      <c r="I45" s="112">
        <f t="shared" si="13"/>
      </c>
      <c r="J45" s="112">
        <f t="shared" si="13"/>
      </c>
      <c r="K45" s="113">
        <f t="shared" si="13"/>
      </c>
      <c r="L45" s="17" t="s">
        <v>32</v>
      </c>
      <c r="M45" s="66" t="s">
        <v>75</v>
      </c>
    </row>
    <row r="46" spans="1:13" s="16" customFormat="1" ht="18" customHeight="1">
      <c r="A46" s="155" t="s">
        <v>63</v>
      </c>
      <c r="B46" s="155"/>
      <c r="C46" s="155"/>
      <c r="D46" s="155"/>
      <c r="E46" s="70">
        <f aca="true" t="shared" si="14" ref="E46:K46">IF(OR(E32="",E38=""),"",E32*E38)</f>
      </c>
      <c r="F46" s="73">
        <f t="shared" si="14"/>
      </c>
      <c r="G46" s="73">
        <f t="shared" si="14"/>
      </c>
      <c r="H46" s="73">
        <f t="shared" si="14"/>
      </c>
      <c r="I46" s="73">
        <f t="shared" si="14"/>
      </c>
      <c r="J46" s="73">
        <f t="shared" si="14"/>
      </c>
      <c r="K46" s="74">
        <f t="shared" si="14"/>
      </c>
      <c r="L46" s="17" t="s">
        <v>32</v>
      </c>
      <c r="M46" s="66" t="s">
        <v>30</v>
      </c>
    </row>
    <row r="47" spans="1:13" s="16" customFormat="1" ht="18" customHeight="1">
      <c r="A47" s="155" t="s">
        <v>61</v>
      </c>
      <c r="B47" s="155"/>
      <c r="C47" s="155"/>
      <c r="D47" s="155"/>
      <c r="E47" s="75">
        <f aca="true" t="shared" si="15" ref="E47:K47">IF(OR(E32="",E38=""),"",E32*E38/12*$D$16)</f>
      </c>
      <c r="F47" s="76">
        <f t="shared" si="15"/>
      </c>
      <c r="G47" s="76">
        <f t="shared" si="15"/>
      </c>
      <c r="H47" s="76">
        <f t="shared" si="15"/>
      </c>
      <c r="I47" s="76">
        <f t="shared" si="15"/>
      </c>
      <c r="J47" s="76">
        <f t="shared" si="15"/>
      </c>
      <c r="K47" s="77">
        <f t="shared" si="15"/>
      </c>
      <c r="L47" s="17" t="s">
        <v>32</v>
      </c>
      <c r="M47" s="66" t="s">
        <v>30</v>
      </c>
    </row>
    <row r="48" spans="1:11" ht="9.75" customHeight="1">
      <c r="A48" s="161"/>
      <c r="B48" s="161"/>
      <c r="C48" s="161"/>
      <c r="D48" s="161"/>
      <c r="E48" s="101"/>
      <c r="F48" s="101"/>
      <c r="G48" s="101"/>
      <c r="H48" s="101"/>
      <c r="I48" s="101"/>
      <c r="J48" s="101"/>
      <c r="K48" s="101"/>
    </row>
    <row r="49" spans="1:11" ht="18" customHeight="1">
      <c r="A49" s="155" t="s">
        <v>62</v>
      </c>
      <c r="B49" s="155"/>
      <c r="C49" s="155"/>
      <c r="D49" s="155"/>
      <c r="E49" s="78">
        <f>IF(SUM(E46:K46)=0,"",SUM(E46:K46))</f>
      </c>
      <c r="F49" s="81">
        <f>IF(E49="","","inches")</f>
      </c>
      <c r="G49" s="79">
        <f>IF(SUM(E47:K47)=0,"",SUM(E47:K47))</f>
      </c>
      <c r="H49" s="80">
        <f>IF(G49="","","ac-ft")</f>
      </c>
      <c r="I49" s="101"/>
      <c r="J49" s="101"/>
      <c r="K49" s="103"/>
    </row>
    <row r="50" spans="1:11" ht="6.75" customHeight="1">
      <c r="A50" s="102"/>
      <c r="B50" s="102"/>
      <c r="C50" s="102"/>
      <c r="D50" s="102"/>
      <c r="E50" s="101"/>
      <c r="F50" s="101"/>
      <c r="G50" s="101"/>
      <c r="H50" s="101"/>
      <c r="I50" s="101"/>
      <c r="J50" s="101"/>
      <c r="K50" s="101"/>
    </row>
    <row r="51" spans="1:9" ht="16.5">
      <c r="A51" s="119"/>
      <c r="B51" s="119"/>
      <c r="C51" s="119"/>
      <c r="D51" s="119"/>
      <c r="E51" s="120"/>
      <c r="F51" s="120"/>
      <c r="G51" s="120"/>
      <c r="H51" s="120"/>
      <c r="I51" s="120"/>
    </row>
    <row r="52" spans="1:9" ht="16.5">
      <c r="A52" s="118"/>
      <c r="B52" s="119"/>
      <c r="C52" s="119"/>
      <c r="D52" s="119"/>
      <c r="E52" s="120"/>
      <c r="F52" s="116"/>
      <c r="G52" s="116"/>
      <c r="H52" s="116"/>
      <c r="I52" s="116"/>
    </row>
    <row r="53" spans="1:9" ht="409.5" customHeight="1">
      <c r="A53" s="118"/>
      <c r="B53" s="119"/>
      <c r="C53" s="119"/>
      <c r="D53" s="119"/>
      <c r="E53" s="120"/>
      <c r="F53" s="116"/>
      <c r="G53" s="116"/>
      <c r="H53" s="116"/>
      <c r="I53" s="116"/>
    </row>
    <row r="54" spans="1:9" ht="56.25" customHeight="1">
      <c r="A54" s="118"/>
      <c r="B54" s="119"/>
      <c r="C54" s="119"/>
      <c r="D54" s="119"/>
      <c r="E54" s="120"/>
      <c r="F54" s="116"/>
      <c r="G54" s="116"/>
      <c r="H54" s="116"/>
      <c r="I54" s="116"/>
    </row>
    <row r="55" spans="1:9" ht="16.5">
      <c r="A55" s="118"/>
      <c r="B55" s="119"/>
      <c r="C55" s="119"/>
      <c r="D55" s="119"/>
      <c r="E55" s="120"/>
      <c r="F55" s="116"/>
      <c r="G55" s="116"/>
      <c r="H55" s="116"/>
      <c r="I55" s="116"/>
    </row>
    <row r="56" spans="1:9" ht="16.5">
      <c r="A56" s="118"/>
      <c r="B56" s="119"/>
      <c r="C56" s="119"/>
      <c r="D56" s="119"/>
      <c r="E56" s="120"/>
      <c r="F56" s="116"/>
      <c r="G56" s="116"/>
      <c r="H56" s="116"/>
      <c r="I56" s="116"/>
    </row>
    <row r="57" spans="1:9" ht="16.5">
      <c r="A57" s="118"/>
      <c r="B57" s="119"/>
      <c r="C57" s="119"/>
      <c r="D57" s="119"/>
      <c r="E57" s="120"/>
      <c r="F57" s="116"/>
      <c r="G57" s="116"/>
      <c r="H57" s="116"/>
      <c r="I57" s="116"/>
    </row>
    <row r="58" spans="1:9" ht="16.5">
      <c r="A58" s="118"/>
      <c r="B58" s="119"/>
      <c r="C58" s="119"/>
      <c r="D58" s="119"/>
      <c r="E58" s="120"/>
      <c r="F58" s="116"/>
      <c r="G58" s="116"/>
      <c r="H58" s="116"/>
      <c r="I58" s="116"/>
    </row>
    <row r="59" spans="1:9" ht="16.5">
      <c r="A59" s="118"/>
      <c r="B59" s="119"/>
      <c r="C59" s="119"/>
      <c r="D59" s="119"/>
      <c r="E59" s="120"/>
      <c r="F59" s="116"/>
      <c r="G59" s="116"/>
      <c r="H59" s="116"/>
      <c r="I59" s="116"/>
    </row>
    <row r="60" spans="1:9" ht="409.5" customHeight="1">
      <c r="A60" s="118"/>
      <c r="B60" s="119"/>
      <c r="C60" s="119"/>
      <c r="D60" s="119"/>
      <c r="E60" s="120"/>
      <c r="F60" s="116"/>
      <c r="G60" s="116"/>
      <c r="H60" s="116"/>
      <c r="I60" s="116"/>
    </row>
    <row r="61" spans="1:9" ht="207.75" customHeight="1">
      <c r="A61" s="118"/>
      <c r="B61" s="119"/>
      <c r="C61" s="119"/>
      <c r="D61" s="119"/>
      <c r="E61" s="120"/>
      <c r="F61" s="116"/>
      <c r="G61" s="116"/>
      <c r="H61" s="116"/>
      <c r="I61" s="116"/>
    </row>
    <row r="62" spans="1:9" ht="16.5">
      <c r="A62" s="118"/>
      <c r="B62" s="119"/>
      <c r="C62" s="119"/>
      <c r="D62" s="119"/>
      <c r="E62" s="120"/>
      <c r="F62" s="116"/>
      <c r="G62" s="116"/>
      <c r="H62" s="116"/>
      <c r="I62" s="116"/>
    </row>
    <row r="63" spans="1:9" ht="16.5">
      <c r="A63" s="118"/>
      <c r="B63" s="119"/>
      <c r="C63" s="119"/>
      <c r="D63" s="119"/>
      <c r="E63" s="120"/>
      <c r="F63" s="116"/>
      <c r="G63" s="116"/>
      <c r="H63" s="116"/>
      <c r="I63" s="116"/>
    </row>
    <row r="64" spans="1:10" ht="16.5">
      <c r="A64" s="118"/>
      <c r="B64" s="119"/>
      <c r="C64" s="119"/>
      <c r="D64" s="119"/>
      <c r="E64" s="145"/>
      <c r="F64" s="146"/>
      <c r="G64" s="146"/>
      <c r="H64" s="146"/>
      <c r="I64" s="146"/>
      <c r="J64" s="147"/>
    </row>
    <row r="65" spans="1:4" ht="12.75">
      <c r="A65" s="35" t="s">
        <v>69</v>
      </c>
      <c r="B65" s="34"/>
      <c r="C65" s="34"/>
      <c r="D65" s="34"/>
    </row>
    <row r="66" spans="1:3" ht="12.75">
      <c r="A66" s="34" t="s">
        <v>91</v>
      </c>
      <c r="B66" s="34"/>
      <c r="C66" s="34"/>
    </row>
    <row r="67" spans="2:7" ht="12.75">
      <c r="B67" s="34"/>
      <c r="C67" s="34"/>
      <c r="D67" s="34"/>
      <c r="F67" s="36" t="s">
        <v>92</v>
      </c>
      <c r="G67" s="1">
        <v>1</v>
      </c>
    </row>
    <row r="68" spans="2:4" ht="12.75">
      <c r="B68" s="34"/>
      <c r="C68" s="34"/>
      <c r="D68" s="34"/>
    </row>
    <row r="69" spans="1:11" ht="18" customHeight="1" thickBot="1">
      <c r="A69" s="34"/>
      <c r="B69" s="34"/>
      <c r="C69" s="34"/>
      <c r="D69" s="36" t="s">
        <v>64</v>
      </c>
      <c r="E69" s="94" t="str">
        <f aca="true" t="shared" si="16" ref="E69:K69">E21</f>
        <v>APR</v>
      </c>
      <c r="F69" s="95" t="str">
        <f t="shared" si="16"/>
        <v>MAY</v>
      </c>
      <c r="G69" s="95" t="str">
        <f t="shared" si="16"/>
        <v>JUN</v>
      </c>
      <c r="H69" s="95" t="str">
        <f t="shared" si="16"/>
        <v>JUL</v>
      </c>
      <c r="I69" s="95" t="str">
        <f t="shared" si="16"/>
        <v>AUG</v>
      </c>
      <c r="J69" s="95" t="str">
        <f t="shared" si="16"/>
        <v>SEP</v>
      </c>
      <c r="K69" s="96" t="str">
        <f t="shared" si="16"/>
        <v>OCT</v>
      </c>
    </row>
    <row r="70" spans="4:11" ht="18" customHeight="1">
      <c r="D70" s="72" t="s">
        <v>72</v>
      </c>
      <c r="E70" s="122"/>
      <c r="F70" s="123"/>
      <c r="G70" s="123"/>
      <c r="H70" s="123"/>
      <c r="I70" s="123"/>
      <c r="J70" s="123"/>
      <c r="K70" s="124"/>
    </row>
    <row r="71" spans="2:11" ht="18" customHeight="1">
      <c r="B71" s="34"/>
      <c r="D71" s="36" t="s">
        <v>83</v>
      </c>
      <c r="E71" s="133">
        <f aca="true" t="shared" si="17" ref="E71:K71">IF(E31&lt;&gt;"",E31,E25)</f>
      </c>
      <c r="F71" s="134">
        <f t="shared" si="17"/>
      </c>
      <c r="G71" s="134">
        <f t="shared" si="17"/>
      </c>
      <c r="H71" s="134">
        <f t="shared" si="17"/>
      </c>
      <c r="I71" s="134">
        <f t="shared" si="17"/>
      </c>
      <c r="J71" s="134">
        <f t="shared" si="17"/>
      </c>
      <c r="K71" s="135">
        <f t="shared" si="17"/>
      </c>
    </row>
    <row r="72" spans="2:11" ht="18" customHeight="1">
      <c r="B72" s="34"/>
      <c r="D72" s="36" t="s">
        <v>88</v>
      </c>
      <c r="E72" s="140">
        <f>IF(E70="",E28,IF(E71="","",IF($AB$1&lt;2,E70/30*1.1384*E71^-0.0494,IF($AB$1&lt;3,E70/30*1.2246*E71^-0.0785,IF($AB$1&lt;4,E70/30*1.3041*E71^-0.1016,E70/30*1.3533*E71^-0.1151)))))</f>
        <v>0</v>
      </c>
      <c r="F72" s="143">
        <f>IF(F70="",F28,IF(F71="","",IF($AB$1&lt;2,F70/31*1.1384*F71^-0.0494,IF($AB$1&lt;3,F70/31*1.2246*F71^-0.0785,IF($AB$1&lt;4,F70/31*1.3041*F71^-0.1016,F70/31*1.3533*F71^-0.1151)))))</f>
        <v>0</v>
      </c>
      <c r="G72" s="143">
        <f>IF(G70="",G28,IF(G71="","",IF($AB$1&lt;2,G70/30*1.1384*G71^-0.0494,IF($AB$1&lt;3,G70/30*1.2246*G71^-0.0785,IF($AB$1&lt;4,G70/30*1.3041*G71^-0.1016,G70/30*1.3533*G71^-0.1151)))))</f>
        <v>0</v>
      </c>
      <c r="H72" s="143">
        <f>IF(H70="",H28,IF(H71="","",IF($AB$1&lt;2,H70/31*1.1384*H71^-0.0494,IF($AB$1&lt;3,H70/31*1.2246*H71^-0.0785,IF($AB$1&lt;4,H70/31*1.3041*H71^-0.1016,H70/31*1.3533*H71^-0.1151)))))</f>
        <v>0</v>
      </c>
      <c r="I72" s="143">
        <f>IF(I70="",I28,IF(I71="","",IF($AB$1&lt;2,I70/31*1.1384*I71^-0.0494,IF($AB$1&lt;3,I70/31*1.2246*I71^-0.0785,IF($AB$1&lt;4,I70/31*1.3041*I71^-0.1016,I70/31*1.3533*I71^-0.1151)))))</f>
        <v>0</v>
      </c>
      <c r="J72" s="143">
        <f>IF(J70="",J28,IF(J71="","",IF($AB$1&lt;2,J70/30*1.1384*J71^-0.0494,IF($AB$1&lt;3,J70/30*1.2246*J71^-0.0785,IF($AB$1&lt;4,J70/30*1.3041*J71^-0.1016,J70/30*1.3533*J71^-0.1151)))))</f>
        <v>0</v>
      </c>
      <c r="K72" s="144">
        <f>IF(K70="",K28,IF(K71="","",IF($AB$1&lt;2,K70/31*1.1384*K71^-0.0494,IF($AB$1&lt;3,K70/31*1.2246*K71^-0.0785,IF($AB$1&lt;4,K70/31*1.3041*K71^-0.1016,K70/31*1.3533*K71^-0.1151)))))</f>
        <v>0</v>
      </c>
    </row>
    <row r="73" spans="2:11" ht="18" customHeight="1">
      <c r="B73" s="34"/>
      <c r="D73" s="36"/>
      <c r="E73" s="121"/>
      <c r="F73" s="121"/>
      <c r="G73" s="121"/>
      <c r="H73" s="121"/>
      <c r="I73" s="121"/>
      <c r="J73" s="121"/>
      <c r="K73" s="121"/>
    </row>
    <row r="74" spans="2:11" ht="18" customHeight="1">
      <c r="B74" s="34"/>
      <c r="D74" s="141"/>
      <c r="E74" s="142"/>
      <c r="F74" s="121"/>
      <c r="G74" s="121"/>
      <c r="H74" s="121"/>
      <c r="I74" s="121"/>
      <c r="J74" s="121"/>
      <c r="K74" s="121"/>
    </row>
    <row r="75" spans="2:11" ht="18" customHeight="1">
      <c r="B75" s="34"/>
      <c r="D75" s="141"/>
      <c r="E75" s="121"/>
      <c r="F75" s="121"/>
      <c r="G75" s="121"/>
      <c r="H75" s="121"/>
      <c r="I75" s="121"/>
      <c r="J75" s="121"/>
      <c r="K75" s="121"/>
    </row>
    <row r="76" spans="2:11" ht="18" customHeight="1">
      <c r="B76" s="34"/>
      <c r="D76" s="36"/>
      <c r="E76" s="121"/>
      <c r="F76" s="121"/>
      <c r="G76" s="121"/>
      <c r="H76" s="121"/>
      <c r="I76" s="121"/>
      <c r="J76" s="121"/>
      <c r="K76" s="121"/>
    </row>
    <row r="77" spans="2:11" ht="408" customHeight="1">
      <c r="B77" s="34"/>
      <c r="D77" s="36"/>
      <c r="E77" s="121"/>
      <c r="F77" s="121"/>
      <c r="G77" s="121"/>
      <c r="H77" s="121"/>
      <c r="I77" s="121"/>
      <c r="J77" s="121"/>
      <c r="K77" s="121"/>
    </row>
    <row r="78" spans="2:11" ht="409.5" customHeight="1">
      <c r="B78" s="34"/>
      <c r="D78" s="36"/>
      <c r="E78" s="121"/>
      <c r="F78" s="121"/>
      <c r="G78" s="121"/>
      <c r="H78" s="121"/>
      <c r="I78" s="121"/>
      <c r="J78" s="121"/>
      <c r="K78" s="121"/>
    </row>
    <row r="79" spans="2:11" ht="409.5" customHeight="1">
      <c r="B79" s="34"/>
      <c r="D79" s="36"/>
      <c r="E79" s="121"/>
      <c r="F79" s="121"/>
      <c r="G79" s="121"/>
      <c r="H79" s="121"/>
      <c r="I79" s="121"/>
      <c r="J79" s="121"/>
      <c r="K79" s="121"/>
    </row>
    <row r="80" spans="2:11" ht="409.5" customHeight="1">
      <c r="B80" s="34"/>
      <c r="D80" s="36"/>
      <c r="E80" s="121"/>
      <c r="F80" s="121"/>
      <c r="G80" s="121"/>
      <c r="H80" s="121"/>
      <c r="I80" s="121"/>
      <c r="J80" s="121"/>
      <c r="K80" s="121"/>
    </row>
    <row r="81" spans="2:11" ht="169.5" customHeight="1">
      <c r="B81" s="34"/>
      <c r="D81" s="36"/>
      <c r="E81" s="121"/>
      <c r="F81" s="121"/>
      <c r="G81" s="121"/>
      <c r="H81" s="121"/>
      <c r="I81" s="121"/>
      <c r="J81" s="121"/>
      <c r="K81" s="121"/>
    </row>
    <row r="82" spans="2:11" ht="409.5" customHeight="1">
      <c r="B82" s="34"/>
      <c r="D82" s="36"/>
      <c r="E82" s="121"/>
      <c r="F82" s="121"/>
      <c r="G82" s="121"/>
      <c r="H82" s="121"/>
      <c r="I82" s="121"/>
      <c r="J82" s="121"/>
      <c r="K82" s="121"/>
    </row>
    <row r="83" spans="2:11" ht="54" customHeight="1">
      <c r="B83" s="34"/>
      <c r="D83" s="36"/>
      <c r="E83" s="121"/>
      <c r="F83" s="121"/>
      <c r="G83" s="121"/>
      <c r="H83" s="121"/>
      <c r="I83" s="121"/>
      <c r="J83" s="121"/>
      <c r="K83" s="121"/>
    </row>
    <row r="84" ht="103.5" customHeight="1"/>
    <row r="86" ht="12.75">
      <c r="A86" s="92" t="s">
        <v>70</v>
      </c>
    </row>
    <row r="87" spans="1:2" ht="12.75">
      <c r="A87" s="92"/>
      <c r="B87" s="1" t="s">
        <v>86</v>
      </c>
    </row>
    <row r="88" spans="3:11" ht="6" customHeight="1">
      <c r="C88" s="22"/>
      <c r="D88" s="22"/>
      <c r="E88" s="22"/>
      <c r="F88" s="22"/>
      <c r="G88" s="22"/>
      <c r="H88" s="22"/>
      <c r="I88" s="22"/>
      <c r="J88" s="22"/>
      <c r="K88" s="22"/>
    </row>
    <row r="89" spans="2:11" ht="18" customHeight="1" thickBot="1">
      <c r="B89" s="22"/>
      <c r="C89" s="22"/>
      <c r="D89" s="82" t="s">
        <v>64</v>
      </c>
      <c r="E89" s="86" t="str">
        <f aca="true" t="shared" si="18" ref="E89:K89">E21</f>
        <v>APR</v>
      </c>
      <c r="F89" s="87" t="str">
        <f t="shared" si="18"/>
        <v>MAY</v>
      </c>
      <c r="G89" s="87" t="str">
        <f t="shared" si="18"/>
        <v>JUN</v>
      </c>
      <c r="H89" s="87" t="str">
        <f t="shared" si="18"/>
        <v>JUL</v>
      </c>
      <c r="I89" s="87" t="str">
        <f t="shared" si="18"/>
        <v>AUG</v>
      </c>
      <c r="J89" s="87" t="str">
        <f t="shared" si="18"/>
        <v>SEP</v>
      </c>
      <c r="K89" s="88" t="str">
        <f t="shared" si="18"/>
        <v>OCT</v>
      </c>
    </row>
    <row r="90" spans="2:11" ht="18" customHeight="1">
      <c r="B90" s="22"/>
      <c r="C90" s="22"/>
      <c r="D90" s="71" t="s">
        <v>71</v>
      </c>
      <c r="E90" s="97"/>
      <c r="F90" s="98"/>
      <c r="G90" s="98"/>
      <c r="H90" s="98"/>
      <c r="I90" s="98"/>
      <c r="J90" s="98"/>
      <c r="K90" s="99"/>
    </row>
    <row r="91" spans="2:11" ht="18" customHeight="1">
      <c r="B91" s="22"/>
      <c r="C91" s="22"/>
      <c r="D91" s="82" t="s">
        <v>65</v>
      </c>
      <c r="E91" s="89">
        <f aca="true" t="shared" si="19" ref="E91:K91">IF(OR(E90="",E36="",E28="",E37=""),"",IF(E90*E36/(E28*E37)&lt;1,1,E90*E36/(E28*E37)))</f>
      </c>
      <c r="F91" s="90">
        <f t="shared" si="19"/>
      </c>
      <c r="G91" s="90">
        <f t="shared" si="19"/>
      </c>
      <c r="H91" s="90">
        <f t="shared" si="19"/>
      </c>
      <c r="I91" s="90">
        <f t="shared" si="19"/>
      </c>
      <c r="J91" s="90">
        <f t="shared" si="19"/>
      </c>
      <c r="K91" s="91">
        <f t="shared" si="19"/>
      </c>
    </row>
    <row r="92" ht="6" customHeight="1"/>
    <row r="93" spans="4:11" ht="21" customHeight="1">
      <c r="D93" s="162" t="s">
        <v>90</v>
      </c>
      <c r="E93" s="149"/>
      <c r="F93" s="149"/>
      <c r="G93" s="149"/>
      <c r="H93" s="149"/>
      <c r="I93" s="149"/>
      <c r="J93" s="149"/>
      <c r="K93" s="149"/>
    </row>
    <row r="94" ht="12.75">
      <c r="C94" s="37"/>
    </row>
    <row r="95" ht="12.75"/>
    <row r="96" ht="12.75"/>
    <row r="97" ht="12.75"/>
    <row r="98" ht="12.75"/>
    <row r="99" ht="12.75"/>
    <row r="115" ht="12.75">
      <c r="G115" s="38"/>
    </row>
  </sheetData>
  <sheetProtection sheet="1" objects="1" scenarios="1"/>
  <mergeCells count="39">
    <mergeCell ref="A30:D30"/>
    <mergeCell ref="D93:K93"/>
    <mergeCell ref="J6:K6"/>
    <mergeCell ref="B6:G6"/>
    <mergeCell ref="F9:F15"/>
    <mergeCell ref="A47:D47"/>
    <mergeCell ref="C9:D9"/>
    <mergeCell ref="C10:D10"/>
    <mergeCell ref="C11:D11"/>
    <mergeCell ref="A22:D22"/>
    <mergeCell ref="A33:D33"/>
    <mergeCell ref="A35:D35"/>
    <mergeCell ref="A36:D36"/>
    <mergeCell ref="A31:D31"/>
    <mergeCell ref="A38:D38"/>
    <mergeCell ref="A40:D40"/>
    <mergeCell ref="A49:D49"/>
    <mergeCell ref="A42:D42"/>
    <mergeCell ref="A43:D43"/>
    <mergeCell ref="A45:D45"/>
    <mergeCell ref="A48:D48"/>
    <mergeCell ref="A46:D46"/>
    <mergeCell ref="A41:D41"/>
    <mergeCell ref="J16:J17"/>
    <mergeCell ref="A17:C17"/>
    <mergeCell ref="A28:D28"/>
    <mergeCell ref="A29:D29"/>
    <mergeCell ref="A24:D24"/>
    <mergeCell ref="A25:D25"/>
    <mergeCell ref="A26:D26"/>
    <mergeCell ref="A18:C18"/>
    <mergeCell ref="A27:D27"/>
    <mergeCell ref="A23:D23"/>
    <mergeCell ref="B7:G7"/>
    <mergeCell ref="A13:C13"/>
    <mergeCell ref="A16:C16"/>
    <mergeCell ref="A15:C15"/>
    <mergeCell ref="C12:D12"/>
    <mergeCell ref="A14:C14"/>
  </mergeCells>
  <printOptions/>
  <pageMargins left="0.52" right="0.24" top="0.34" bottom="0.58" header="0.28" footer="0.5"/>
  <pageSetup fitToHeight="1" fitToWidth="1" horizontalDpi="600" verticalDpi="600" orientation="portrait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F7" sqref="F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john.busch</dc:creator>
  <cp:keywords/>
  <dc:description/>
  <cp:lastModifiedBy>john.busch</cp:lastModifiedBy>
  <cp:lastPrinted>2008-04-01T20:53:43Z</cp:lastPrinted>
  <dcterms:created xsi:type="dcterms:W3CDTF">2007-03-12T23:22:03Z</dcterms:created>
  <dcterms:modified xsi:type="dcterms:W3CDTF">2008-04-01T23:22:22Z</dcterms:modified>
  <cp:category/>
  <cp:version/>
  <cp:contentType/>
  <cp:contentStatus/>
</cp:coreProperties>
</file>