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3455" windowHeight="8880" activeTab="0"/>
  </bookViews>
  <sheets>
    <sheet name="Solid Flame 1" sheetId="1" r:id="rId1"/>
    <sheet name="Solid Flame 2" sheetId="2" r:id="rId2"/>
  </sheets>
  <definedNames/>
  <calcPr fullCalcOnLoad="1"/>
</workbook>
</file>

<file path=xl/comments1.xml><?xml version="1.0" encoding="utf-8"?>
<comments xmlns="http://schemas.openxmlformats.org/spreadsheetml/2006/main">
  <authors>
    <author>usnrc</author>
  </authors>
  <commentList>
    <comment ref="F23" authorId="0">
      <text>
        <r>
          <rPr>
            <b/>
            <sz val="8"/>
            <rFont val="Tahoma"/>
            <family val="0"/>
          </rPr>
          <t>This default value (9.81)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F24" authorId="0">
      <text>
        <r>
          <rPr>
            <b/>
            <sz val="8"/>
            <rFont val="Tahoma"/>
            <family val="0"/>
          </rPr>
          <t>This default value (9.81)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<sst xmlns="http://schemas.openxmlformats.org/spreadsheetml/2006/main" count="491" uniqueCount="252">
  <si>
    <t>INPUT PARAMETERS</t>
  </si>
  <si>
    <t>m</t>
  </si>
  <si>
    <t>kW</t>
  </si>
  <si>
    <t>Where</t>
  </si>
  <si>
    <t xml:space="preserve"> </t>
  </si>
  <si>
    <t>Mass Burning Rate of Fuel (m")</t>
  </si>
  <si>
    <r>
      <t>kg/m</t>
    </r>
    <r>
      <rPr>
        <vertAlign val="superscript"/>
        <sz val="8"/>
        <color indexed="10"/>
        <rFont val="Arial"/>
        <family val="2"/>
      </rPr>
      <t>2</t>
    </r>
    <r>
      <rPr>
        <sz val="8"/>
        <color indexed="10"/>
        <rFont val="Arial"/>
        <family val="2"/>
      </rPr>
      <t>-sec</t>
    </r>
  </si>
  <si>
    <t>kJ/kg</t>
  </si>
  <si>
    <t>Fuel</t>
  </si>
  <si>
    <t>Mass Burning Rate</t>
  </si>
  <si>
    <t>Methanol</t>
  </si>
  <si>
    <t>Ethanol</t>
  </si>
  <si>
    <t>Butane</t>
  </si>
  <si>
    <t>Benzene</t>
  </si>
  <si>
    <t>Hexane</t>
  </si>
  <si>
    <t>Heptane</t>
  </si>
  <si>
    <t>Xylene</t>
  </si>
  <si>
    <t>Acetone</t>
  </si>
  <si>
    <t>Dioxane</t>
  </si>
  <si>
    <t>Diethy Ether</t>
  </si>
  <si>
    <t>Benzine</t>
  </si>
  <si>
    <t>Gasoline</t>
  </si>
  <si>
    <t>Kerosine</t>
  </si>
  <si>
    <t>JP-4</t>
  </si>
  <si>
    <t>JP-5</t>
  </si>
  <si>
    <t>Transformer Oil, Hydrocarbon</t>
  </si>
  <si>
    <t>Fuel Oil, Heavy</t>
  </si>
  <si>
    <t>Crude Oil</t>
  </si>
  <si>
    <t>Heat Release Rate Calculation</t>
  </si>
  <si>
    <t xml:space="preserve">Q = </t>
  </si>
  <si>
    <t>Pool Fire Flame Height Calculation</t>
  </si>
  <si>
    <r>
      <t>q" = incident radiative heat flux on the target (kW/m</t>
    </r>
    <r>
      <rPr>
        <vertAlign val="superscript"/>
        <sz val="10"/>
        <color indexed="57"/>
        <rFont val="Arial"/>
        <family val="2"/>
      </rPr>
      <t>2</t>
    </r>
    <r>
      <rPr>
        <sz val="10"/>
        <color indexed="57"/>
        <rFont val="Arial"/>
        <family val="2"/>
      </rPr>
      <t>)</t>
    </r>
  </si>
  <si>
    <t>Distance from Center of the Pool Fire to Edge of the Target Calculation</t>
  </si>
  <si>
    <t>q" =</t>
  </si>
  <si>
    <t>SOLID FLAME RADIATION MODEL</t>
  </si>
  <si>
    <r>
      <t>E = emissive power of the pool fire flame (kW/m</t>
    </r>
    <r>
      <rPr>
        <vertAlign val="superscript"/>
        <sz val="10"/>
        <color indexed="57"/>
        <rFont val="Arial"/>
        <family val="2"/>
      </rPr>
      <t>2</t>
    </r>
    <r>
      <rPr>
        <sz val="10"/>
        <color indexed="57"/>
        <rFont val="Arial"/>
        <family val="2"/>
      </rPr>
      <t>)</t>
    </r>
  </si>
  <si>
    <t xml:space="preserve">E = </t>
  </si>
  <si>
    <r>
      <t>(kW/m</t>
    </r>
    <r>
      <rPr>
        <vertAlign val="superscript"/>
        <sz val="10"/>
        <color indexed="57"/>
        <rFont val="Arial"/>
        <family val="2"/>
      </rPr>
      <t>2</t>
    </r>
    <r>
      <rPr>
        <sz val="10"/>
        <color indexed="57"/>
        <rFont val="Arial"/>
        <family val="2"/>
      </rPr>
      <t>)</t>
    </r>
  </si>
  <si>
    <t>R = distance from center of the pool fire to edge of the target (m)</t>
  </si>
  <si>
    <r>
      <t>H</t>
    </r>
    <r>
      <rPr>
        <vertAlign val="subscript"/>
        <sz val="10"/>
        <color indexed="57"/>
        <rFont val="Arial"/>
        <family val="2"/>
      </rPr>
      <t>f</t>
    </r>
    <r>
      <rPr>
        <sz val="10"/>
        <color indexed="57"/>
        <rFont val="Arial"/>
        <family val="2"/>
      </rPr>
      <t xml:space="preserve"> = height  of the pool fire flame (m)</t>
    </r>
  </si>
  <si>
    <r>
      <t>A</t>
    </r>
    <r>
      <rPr>
        <vertAlign val="subscript"/>
        <sz val="10"/>
        <color indexed="57"/>
        <rFont val="Arial"/>
        <family val="2"/>
      </rPr>
      <t>1</t>
    </r>
    <r>
      <rPr>
        <sz val="10"/>
        <color indexed="57"/>
        <rFont val="Arial"/>
        <family val="2"/>
      </rPr>
      <t xml:space="preserve"> =</t>
    </r>
  </si>
  <si>
    <r>
      <t>A</t>
    </r>
    <r>
      <rPr>
        <vertAlign val="subscript"/>
        <sz val="10"/>
        <color indexed="57"/>
        <rFont val="Arial"/>
        <family val="2"/>
      </rPr>
      <t>2</t>
    </r>
    <r>
      <rPr>
        <sz val="10"/>
        <color indexed="57"/>
        <rFont val="Arial"/>
        <family val="2"/>
      </rPr>
      <t xml:space="preserve"> =</t>
    </r>
  </si>
  <si>
    <r>
      <t>kW/m</t>
    </r>
    <r>
      <rPr>
        <vertAlign val="superscript"/>
        <sz val="10"/>
        <color indexed="57"/>
        <rFont val="Arial"/>
        <family val="2"/>
      </rPr>
      <t>2</t>
    </r>
  </si>
  <si>
    <t>Diesel</t>
  </si>
  <si>
    <t>Lube Oil</t>
  </si>
  <si>
    <t>Pool Fire Diameter Calculation</t>
  </si>
  <si>
    <t>D =</t>
  </si>
  <si>
    <r>
      <t>ft</t>
    </r>
    <r>
      <rPr>
        <vertAlign val="superscript"/>
        <sz val="8"/>
        <color indexed="10"/>
        <rFont val="Arial"/>
        <family val="2"/>
      </rPr>
      <t>2</t>
    </r>
  </si>
  <si>
    <r>
      <t>m</t>
    </r>
    <r>
      <rPr>
        <vertAlign val="superscript"/>
        <sz val="8"/>
        <color indexed="48"/>
        <rFont val="Arial"/>
        <family val="2"/>
      </rPr>
      <t>2</t>
    </r>
  </si>
  <si>
    <t>D = diameter of the pool fire (m)</t>
  </si>
  <si>
    <r>
      <t>Effective Heat of Combustion of Fuel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</si>
  <si>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r>
      <t>q" = EF</t>
    </r>
    <r>
      <rPr>
        <vertAlign val="subscript"/>
        <sz val="10"/>
        <color indexed="57"/>
        <rFont val="Arial"/>
        <family val="2"/>
      </rPr>
      <t>1-&gt;2</t>
    </r>
  </si>
  <si>
    <r>
      <t>F</t>
    </r>
    <r>
      <rPr>
        <vertAlign val="subscript"/>
        <sz val="10"/>
        <color indexed="57"/>
        <rFont val="Arial"/>
        <family val="2"/>
      </rPr>
      <t>1-&gt;2,H</t>
    </r>
    <r>
      <rPr>
        <sz val="10"/>
        <color indexed="57"/>
        <rFont val="Arial"/>
        <family val="2"/>
      </rPr>
      <t xml:space="preserve"> = horizontal view factor </t>
    </r>
  </si>
  <si>
    <r>
      <t>F</t>
    </r>
    <r>
      <rPr>
        <vertAlign val="subscript"/>
        <sz val="10"/>
        <color indexed="57"/>
        <rFont val="Arial"/>
        <family val="2"/>
      </rPr>
      <t>1-&gt;2,V</t>
    </r>
    <r>
      <rPr>
        <sz val="10"/>
        <color indexed="57"/>
        <rFont val="Arial"/>
        <family val="2"/>
      </rPr>
      <t xml:space="preserve"> = vertical view factor </t>
    </r>
  </si>
  <si>
    <r>
      <t>F</t>
    </r>
    <r>
      <rPr>
        <vertAlign val="subscript"/>
        <sz val="10"/>
        <color indexed="57"/>
        <rFont val="Arial"/>
        <family val="2"/>
      </rPr>
      <t>1-&gt;2,max</t>
    </r>
    <r>
      <rPr>
        <sz val="10"/>
        <color indexed="57"/>
        <rFont val="Arial"/>
        <family val="2"/>
      </rPr>
      <t xml:space="preserve"> = maximum view factor</t>
    </r>
  </si>
  <si>
    <r>
      <t>F</t>
    </r>
    <r>
      <rPr>
        <vertAlign val="subscript"/>
        <sz val="10"/>
        <color indexed="57"/>
        <rFont val="Arial"/>
        <family val="2"/>
      </rPr>
      <t xml:space="preserve">1-&gt;2,H </t>
    </r>
    <r>
      <rPr>
        <sz val="10"/>
        <color indexed="57"/>
        <rFont val="Arial"/>
        <family val="2"/>
      </rPr>
      <t>=</t>
    </r>
  </si>
  <si>
    <r>
      <t>F</t>
    </r>
    <r>
      <rPr>
        <vertAlign val="subscript"/>
        <sz val="10"/>
        <color indexed="57"/>
        <rFont val="Arial"/>
        <family val="2"/>
      </rPr>
      <t xml:space="preserve">1-&gt;2,V </t>
    </r>
    <r>
      <rPr>
        <sz val="10"/>
        <color indexed="57"/>
        <rFont val="Arial"/>
        <family val="2"/>
      </rPr>
      <t>=</t>
    </r>
  </si>
  <si>
    <t>THERMAL PROPERTIES DATA</t>
  </si>
  <si>
    <t>calculations may or may not have reasonable predictive capabilities for a given situation, and should</t>
  </si>
  <si>
    <t>only be interpreted by an informed user.</t>
  </si>
  <si>
    <t>ft</t>
  </si>
  <si>
    <t>Distance between Fire and Target (L)</t>
  </si>
  <si>
    <r>
      <t>Fuel Area or Dike Area (A</t>
    </r>
    <r>
      <rPr>
        <vertAlign val="subscript"/>
        <sz val="10"/>
        <color indexed="10"/>
        <rFont val="Arial"/>
        <family val="2"/>
      </rPr>
      <t>dike</t>
    </r>
    <r>
      <rPr>
        <sz val="10"/>
        <color indexed="10"/>
        <rFont val="Arial"/>
        <family val="2"/>
      </rPr>
      <t>)</t>
    </r>
  </si>
  <si>
    <t>Douglas Fir Plywood</t>
  </si>
  <si>
    <t>Although each calculation in the spreadsheet has been verified with the results of hand calculation,</t>
  </si>
  <si>
    <t>there is no absolute guarantee of the accuracy of these calculations.</t>
  </si>
  <si>
    <t>Any questions, comments, concerns, and suggestions, or to report an error(s) in the spreadsheet,</t>
  </si>
  <si>
    <t xml:space="preserve">r = </t>
  </si>
  <si>
    <t>D/2</t>
  </si>
  <si>
    <t xml:space="preserve">R = L+r = </t>
  </si>
  <si>
    <r>
      <t>a = H</t>
    </r>
    <r>
      <rPr>
        <vertAlign val="subscript"/>
        <sz val="10"/>
        <color indexed="57"/>
        <rFont val="Arial"/>
        <family val="2"/>
      </rPr>
      <t>f</t>
    </r>
    <r>
      <rPr>
        <sz val="10"/>
        <color indexed="57"/>
        <rFont val="Arial"/>
        <family val="2"/>
      </rPr>
      <t>/r =</t>
    </r>
  </si>
  <si>
    <r>
      <t>A = a</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+1)</t>
    </r>
    <r>
      <rPr>
        <vertAlign val="superscript"/>
        <sz val="10"/>
        <color indexed="57"/>
        <rFont val="Arial"/>
        <family val="2"/>
      </rPr>
      <t>2</t>
    </r>
    <r>
      <rPr>
        <sz val="10"/>
        <color indexed="57"/>
        <rFont val="Arial"/>
        <family val="2"/>
      </rPr>
      <t xml:space="preserve"> - 2a (b + 1) sin</t>
    </r>
    <r>
      <rPr>
        <sz val="10"/>
        <color indexed="57"/>
        <rFont val="Symbol"/>
        <family val="1"/>
      </rPr>
      <t>q</t>
    </r>
    <r>
      <rPr>
        <sz val="10"/>
        <color indexed="57"/>
        <rFont val="Arial"/>
        <family val="2"/>
      </rPr>
      <t xml:space="preserve"> =</t>
    </r>
  </si>
  <si>
    <t>b = R/r =</t>
  </si>
  <si>
    <t>degree</t>
  </si>
  <si>
    <r>
      <t>B = a</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- 1)</t>
    </r>
    <r>
      <rPr>
        <vertAlign val="superscript"/>
        <sz val="10"/>
        <color indexed="57"/>
        <rFont val="Arial"/>
        <family val="2"/>
      </rPr>
      <t>2</t>
    </r>
    <r>
      <rPr>
        <sz val="10"/>
        <color indexed="57"/>
        <rFont val="Arial"/>
        <family val="2"/>
      </rPr>
      <t xml:space="preserve"> - 2a (b - 1) sin</t>
    </r>
    <r>
      <rPr>
        <sz val="10"/>
        <color indexed="57"/>
        <rFont val="Symbol"/>
        <family val="1"/>
      </rPr>
      <t>q</t>
    </r>
    <r>
      <rPr>
        <sz val="10"/>
        <color indexed="57"/>
        <rFont val="Arial"/>
        <family val="2"/>
      </rPr>
      <t xml:space="preserve"> =</t>
    </r>
  </si>
  <si>
    <r>
      <t>C = 1 + (b</t>
    </r>
    <r>
      <rPr>
        <vertAlign val="superscript"/>
        <sz val="10"/>
        <color indexed="57"/>
        <rFont val="Arial"/>
        <family val="2"/>
      </rPr>
      <t>2</t>
    </r>
    <r>
      <rPr>
        <sz val="10"/>
        <color indexed="57"/>
        <rFont val="Arial"/>
        <family val="2"/>
      </rPr>
      <t xml:space="preserve"> - 1) Cos</t>
    </r>
    <r>
      <rPr>
        <vertAlign val="superscript"/>
        <sz val="10"/>
        <color indexed="57"/>
        <rFont val="Arial"/>
        <family val="2"/>
      </rPr>
      <t>2</t>
    </r>
    <r>
      <rPr>
        <sz val="10"/>
        <color indexed="57"/>
        <rFont val="Symbol"/>
        <family val="1"/>
      </rPr>
      <t>q</t>
    </r>
    <r>
      <rPr>
        <sz val="10"/>
        <color indexed="57"/>
        <rFont val="Arial"/>
        <family val="2"/>
      </rPr>
      <t xml:space="preserve"> =</t>
    </r>
  </si>
  <si>
    <t>Pool Fire Radius Calculation</t>
  </si>
  <si>
    <t>m/sec</t>
  </si>
  <si>
    <t>Gravitational Acceleration (g)</t>
  </si>
  <si>
    <r>
      <t>m/sec</t>
    </r>
    <r>
      <rPr>
        <vertAlign val="superscript"/>
        <sz val="8"/>
        <color indexed="57"/>
        <rFont val="Arial"/>
        <family val="2"/>
      </rPr>
      <t>2</t>
    </r>
  </si>
  <si>
    <t>ft/min</t>
  </si>
  <si>
    <r>
      <t>m" = mass burning rate of fuel (kg/m</t>
    </r>
    <r>
      <rPr>
        <vertAlign val="superscript"/>
        <sz val="10"/>
        <color indexed="57"/>
        <rFont val="Arial"/>
        <family val="2"/>
      </rPr>
      <t>2</t>
    </r>
    <r>
      <rPr>
        <sz val="10"/>
        <color indexed="57"/>
        <rFont val="Arial"/>
        <family val="2"/>
      </rPr>
      <t>-sec)</t>
    </r>
  </si>
  <si>
    <t>u* = nondimensional wind velocity</t>
  </si>
  <si>
    <r>
      <t>u</t>
    </r>
    <r>
      <rPr>
        <vertAlign val="subscript"/>
        <sz val="10"/>
        <color indexed="57"/>
        <rFont val="Arial"/>
        <family val="2"/>
      </rPr>
      <t>w</t>
    </r>
    <r>
      <rPr>
        <sz val="10"/>
        <color indexed="57"/>
        <rFont val="Arial"/>
        <family val="2"/>
      </rPr>
      <t xml:space="preserve"> = wind velocity (m/sec)</t>
    </r>
  </si>
  <si>
    <r>
      <t>r</t>
    </r>
    <r>
      <rPr>
        <vertAlign val="subscript"/>
        <sz val="10"/>
        <color indexed="57"/>
        <rFont val="Arial"/>
        <family val="2"/>
      </rPr>
      <t>a</t>
    </r>
    <r>
      <rPr>
        <sz val="10"/>
        <color indexed="57"/>
        <rFont val="Arial"/>
        <family val="2"/>
      </rPr>
      <t xml:space="preserve"> = ambient air density (kg/m</t>
    </r>
    <r>
      <rPr>
        <vertAlign val="superscript"/>
        <sz val="10"/>
        <color indexed="57"/>
        <rFont val="Arial"/>
        <family val="2"/>
      </rPr>
      <t>3</t>
    </r>
    <r>
      <rPr>
        <sz val="10"/>
        <color indexed="57"/>
        <rFont val="Arial"/>
        <family val="2"/>
      </rPr>
      <t>)</t>
    </r>
  </si>
  <si>
    <t xml:space="preserve">u* = </t>
  </si>
  <si>
    <r>
      <t>H</t>
    </r>
    <r>
      <rPr>
        <vertAlign val="subscript"/>
        <sz val="10"/>
        <color indexed="57"/>
        <rFont val="Arial"/>
        <family val="2"/>
      </rPr>
      <t xml:space="preserve">f </t>
    </r>
    <r>
      <rPr>
        <sz val="10"/>
        <color indexed="57"/>
        <rFont val="Arial"/>
        <family val="2"/>
      </rPr>
      <t>=</t>
    </r>
  </si>
  <si>
    <r>
      <t>g = gravitational acceleration (m/sec</t>
    </r>
    <r>
      <rPr>
        <vertAlign val="superscript"/>
        <sz val="10"/>
        <color indexed="57"/>
        <rFont val="Arial"/>
        <family val="2"/>
      </rPr>
      <t>2</t>
    </r>
    <r>
      <rPr>
        <sz val="10"/>
        <color indexed="57"/>
        <rFont val="Arial"/>
        <family val="2"/>
      </rPr>
      <t>)</t>
    </r>
  </si>
  <si>
    <t>Rad</t>
  </si>
  <si>
    <t xml:space="preserve">for u* ≤ 1 </t>
  </si>
  <si>
    <t xml:space="preserve">for u* ≥ 1  </t>
  </si>
  <si>
    <t>q=</t>
  </si>
  <si>
    <r>
      <t>F</t>
    </r>
    <r>
      <rPr>
        <vertAlign val="subscript"/>
        <sz val="10"/>
        <color indexed="57"/>
        <rFont val="Arial"/>
        <family val="2"/>
      </rPr>
      <t xml:space="preserve">1-&gt;2 </t>
    </r>
    <r>
      <rPr>
        <sz val="10"/>
        <color indexed="57"/>
        <rFont val="Arial"/>
        <family val="2"/>
      </rPr>
      <t>= view factor between target and the flame in presence of wind</t>
    </r>
  </si>
  <si>
    <r>
      <t>Wind Speed or Velocity (u</t>
    </r>
    <r>
      <rPr>
        <vertAlign val="subscript"/>
        <sz val="10"/>
        <color indexed="10"/>
        <rFont val="Arial"/>
        <family val="2"/>
      </rPr>
      <t>w</t>
    </r>
    <r>
      <rPr>
        <sz val="10"/>
        <color indexed="10"/>
        <rFont val="Arial"/>
        <family val="2"/>
      </rPr>
      <t>)</t>
    </r>
  </si>
  <si>
    <t>ESTIMATING RADIATIVE HEAT FLUX TO A TARGET FUEL IN PRESENCE OF WIND</t>
  </si>
  <si>
    <t>View Factor Calculation in Presence of Wind</t>
  </si>
  <si>
    <t>Nondimensional Wind Velocity Calculation</t>
  </si>
  <si>
    <r>
      <t xml:space="preserve">p </t>
    </r>
    <r>
      <rPr>
        <sz val="9"/>
        <color indexed="57"/>
        <rFont val="Arial"/>
        <family val="2"/>
      </rPr>
      <t>F</t>
    </r>
    <r>
      <rPr>
        <vertAlign val="subscript"/>
        <sz val="9"/>
        <color indexed="57"/>
        <rFont val="Arial"/>
        <family val="2"/>
      </rPr>
      <t>1-&gt;2,H</t>
    </r>
    <r>
      <rPr>
        <sz val="9"/>
        <color indexed="57"/>
        <rFont val="Arial"/>
        <family val="2"/>
      </rPr>
      <t xml:space="preserve"> = </t>
    </r>
  </si>
  <si>
    <r>
      <t>(a</t>
    </r>
    <r>
      <rPr>
        <vertAlign val="superscript"/>
        <sz val="9"/>
        <color indexed="57"/>
        <rFont val="Arial"/>
        <family val="2"/>
      </rPr>
      <t>2</t>
    </r>
    <r>
      <rPr>
        <sz val="9"/>
        <color indexed="57"/>
        <rFont val="Arial"/>
        <family val="2"/>
      </rPr>
      <t xml:space="preserve"> + (b + 1)</t>
    </r>
    <r>
      <rPr>
        <vertAlign val="superscript"/>
        <sz val="9"/>
        <color indexed="57"/>
        <rFont val="Arial"/>
        <family val="2"/>
      </rPr>
      <t>2</t>
    </r>
    <r>
      <rPr>
        <sz val="9"/>
        <color indexed="57"/>
        <rFont val="Arial"/>
        <family val="2"/>
      </rPr>
      <t xml:space="preserve"> - 2 (b + 1 +ab Sin </t>
    </r>
    <r>
      <rPr>
        <sz val="9"/>
        <color indexed="57"/>
        <rFont val="Symbol"/>
        <family val="1"/>
      </rPr>
      <t>q</t>
    </r>
    <r>
      <rPr>
        <sz val="9"/>
        <color indexed="57"/>
        <rFont val="Arial"/>
        <family val="2"/>
      </rPr>
      <t>)/(AB)</t>
    </r>
    <r>
      <rPr>
        <vertAlign val="superscript"/>
        <sz val="9"/>
        <color indexed="57"/>
        <rFont val="Arial"/>
        <family val="2"/>
      </rPr>
      <t xml:space="preserve">0.5 </t>
    </r>
    <r>
      <rPr>
        <sz val="9"/>
        <color indexed="57"/>
        <rFont val="Arial"/>
        <family val="2"/>
      </rPr>
      <t>tan</t>
    </r>
    <r>
      <rPr>
        <vertAlign val="superscript"/>
        <sz val="9"/>
        <color indexed="57"/>
        <rFont val="Arial"/>
        <family val="2"/>
      </rPr>
      <t>-1</t>
    </r>
    <r>
      <rPr>
        <sz val="9"/>
        <color indexed="57"/>
        <rFont val="Arial"/>
        <family val="2"/>
      </rPr>
      <t xml:space="preserve"> (A/B)</t>
    </r>
    <r>
      <rPr>
        <vertAlign val="superscript"/>
        <sz val="9"/>
        <color indexed="57"/>
        <rFont val="Arial"/>
        <family val="2"/>
      </rPr>
      <t>0.5</t>
    </r>
    <r>
      <rPr>
        <sz val="9"/>
        <color indexed="57"/>
        <rFont val="Arial"/>
        <family val="2"/>
      </rPr>
      <t>/((b - 1)/(b + 1))</t>
    </r>
    <r>
      <rPr>
        <vertAlign val="superscript"/>
        <sz val="9"/>
        <color indexed="57"/>
        <rFont val="Arial"/>
        <family val="2"/>
      </rPr>
      <t xml:space="preserve">0.5 </t>
    </r>
    <r>
      <rPr>
        <sz val="9"/>
        <color indexed="57"/>
        <rFont val="Arial"/>
        <family val="2"/>
      </rPr>
      <t>+Sin</t>
    </r>
    <r>
      <rPr>
        <sz val="9"/>
        <color indexed="57"/>
        <rFont val="Symbol"/>
        <family val="1"/>
      </rPr>
      <t>q</t>
    </r>
    <r>
      <rPr>
        <sz val="9"/>
        <color indexed="57"/>
        <rFont val="Arial"/>
        <family val="2"/>
      </rPr>
      <t>/(C)0.5 (tan</t>
    </r>
    <r>
      <rPr>
        <vertAlign val="superscript"/>
        <sz val="9"/>
        <color indexed="57"/>
        <rFont val="Arial"/>
        <family val="2"/>
      </rPr>
      <t>-1</t>
    </r>
    <r>
      <rPr>
        <sz val="9"/>
        <color indexed="57"/>
        <rFont val="Arial"/>
        <family val="2"/>
      </rPr>
      <t xml:space="preserve"> ((ab - (b</t>
    </r>
    <r>
      <rPr>
        <vertAlign val="superscript"/>
        <sz val="9"/>
        <color indexed="57"/>
        <rFont val="Arial"/>
        <family val="2"/>
      </rPr>
      <t>2</t>
    </r>
    <r>
      <rPr>
        <sz val="9"/>
        <color indexed="57"/>
        <rFont val="Arial"/>
        <family val="2"/>
      </rPr>
      <t xml:space="preserve"> - 1)Sin</t>
    </r>
    <r>
      <rPr>
        <sz val="9"/>
        <color indexed="57"/>
        <rFont val="Symbol"/>
        <family val="1"/>
      </rPr>
      <t>q</t>
    </r>
    <r>
      <rPr>
        <sz val="9"/>
        <color indexed="57"/>
        <rFont val="Arial"/>
        <family val="2"/>
      </rPr>
      <t>)/ (b</t>
    </r>
    <r>
      <rPr>
        <vertAlign val="superscript"/>
        <sz val="9"/>
        <color indexed="57"/>
        <rFont val="Arial"/>
        <family val="2"/>
      </rPr>
      <t>2</t>
    </r>
    <r>
      <rPr>
        <sz val="9"/>
        <color indexed="57"/>
        <rFont val="Arial"/>
        <family val="2"/>
      </rPr>
      <t xml:space="preserve"> - 1) (C)</t>
    </r>
    <r>
      <rPr>
        <vertAlign val="superscript"/>
        <sz val="9"/>
        <color indexed="57"/>
        <rFont val="Arial"/>
        <family val="2"/>
      </rPr>
      <t>0.5</t>
    </r>
    <r>
      <rPr>
        <sz val="9"/>
        <color indexed="57"/>
        <rFont val="Arial"/>
        <family val="2"/>
      </rPr>
      <t>) + tan</t>
    </r>
    <r>
      <rPr>
        <vertAlign val="superscript"/>
        <sz val="9"/>
        <color indexed="57"/>
        <rFont val="Arial"/>
        <family val="2"/>
      </rPr>
      <t>-1</t>
    </r>
    <r>
      <rPr>
        <sz val="9"/>
        <color indexed="57"/>
        <rFont val="Arial"/>
        <family val="2"/>
      </rPr>
      <t xml:space="preserve"> ((b</t>
    </r>
    <r>
      <rPr>
        <vertAlign val="superscript"/>
        <sz val="9"/>
        <color indexed="57"/>
        <rFont val="Arial"/>
        <family val="2"/>
      </rPr>
      <t>2</t>
    </r>
    <r>
      <rPr>
        <sz val="9"/>
        <color indexed="57"/>
        <rFont val="Arial"/>
        <family val="2"/>
      </rPr>
      <t xml:space="preserve"> - 1) Sin</t>
    </r>
    <r>
      <rPr>
        <sz val="9"/>
        <color indexed="57"/>
        <rFont val="Symbol"/>
        <family val="1"/>
      </rPr>
      <t>q</t>
    </r>
    <r>
      <rPr>
        <sz val="9"/>
        <color indexed="57"/>
        <rFont val="Arial"/>
        <family val="2"/>
      </rPr>
      <t>/(b</t>
    </r>
    <r>
      <rPr>
        <vertAlign val="superscript"/>
        <sz val="9"/>
        <color indexed="57"/>
        <rFont val="Arial"/>
        <family val="2"/>
      </rPr>
      <t>2</t>
    </r>
    <r>
      <rPr>
        <sz val="9"/>
        <color indexed="57"/>
        <rFont val="Arial"/>
        <family val="2"/>
      </rPr>
      <t>-1)</t>
    </r>
    <r>
      <rPr>
        <vertAlign val="superscript"/>
        <sz val="9"/>
        <color indexed="57"/>
        <rFont val="Arial"/>
        <family val="2"/>
      </rPr>
      <t>0.5</t>
    </r>
    <r>
      <rPr>
        <sz val="9"/>
        <color indexed="57"/>
        <rFont val="Arial"/>
        <family val="2"/>
      </rPr>
      <t xml:space="preserve"> (C)</t>
    </r>
    <r>
      <rPr>
        <vertAlign val="superscript"/>
        <sz val="9"/>
        <color indexed="57"/>
        <rFont val="Arial"/>
        <family val="2"/>
      </rPr>
      <t>0.5</t>
    </r>
    <r>
      <rPr>
        <sz val="9"/>
        <color indexed="57"/>
        <rFont val="Arial"/>
        <family val="2"/>
      </rPr>
      <t xml:space="preserve">) </t>
    </r>
  </si>
  <si>
    <r>
      <t xml:space="preserve">p </t>
    </r>
    <r>
      <rPr>
        <sz val="9"/>
        <color indexed="57"/>
        <rFont val="Arial"/>
        <family val="2"/>
      </rPr>
      <t>F</t>
    </r>
    <r>
      <rPr>
        <vertAlign val="subscript"/>
        <sz val="9"/>
        <color indexed="57"/>
        <rFont val="Arial"/>
        <family val="2"/>
      </rPr>
      <t>1-&gt;2,V</t>
    </r>
    <r>
      <rPr>
        <sz val="9"/>
        <color indexed="57"/>
        <rFont val="Arial"/>
        <family val="2"/>
      </rPr>
      <t xml:space="preserve"> = </t>
    </r>
  </si>
  <si>
    <r>
      <t>a = H</t>
    </r>
    <r>
      <rPr>
        <vertAlign val="subscript"/>
        <sz val="10"/>
        <color indexed="57"/>
        <rFont val="Arial"/>
        <family val="2"/>
      </rPr>
      <t>f</t>
    </r>
    <r>
      <rPr>
        <sz val="10"/>
        <color indexed="57"/>
        <rFont val="Arial"/>
        <family val="2"/>
      </rPr>
      <t>/r</t>
    </r>
  </si>
  <si>
    <t>b = R/r</t>
  </si>
  <si>
    <r>
      <t>A = a</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+1)</t>
    </r>
    <r>
      <rPr>
        <vertAlign val="superscript"/>
        <sz val="10"/>
        <color indexed="57"/>
        <rFont val="Arial"/>
        <family val="2"/>
      </rPr>
      <t>2</t>
    </r>
    <r>
      <rPr>
        <sz val="10"/>
        <color indexed="57"/>
        <rFont val="Arial"/>
        <family val="2"/>
      </rPr>
      <t xml:space="preserve"> - 2a (b + 1) sin</t>
    </r>
    <r>
      <rPr>
        <sz val="10"/>
        <color indexed="57"/>
        <rFont val="Symbol"/>
        <family val="1"/>
      </rPr>
      <t>q</t>
    </r>
  </si>
  <si>
    <r>
      <t>B = a</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- 1)</t>
    </r>
    <r>
      <rPr>
        <vertAlign val="superscript"/>
        <sz val="10"/>
        <color indexed="57"/>
        <rFont val="Arial"/>
        <family val="2"/>
      </rPr>
      <t>2</t>
    </r>
    <r>
      <rPr>
        <sz val="10"/>
        <color indexed="57"/>
        <rFont val="Arial"/>
        <family val="2"/>
      </rPr>
      <t xml:space="preserve"> - 2a (b - 1) sin</t>
    </r>
    <r>
      <rPr>
        <sz val="10"/>
        <color indexed="57"/>
        <rFont val="Symbol"/>
        <family val="1"/>
      </rPr>
      <t>q</t>
    </r>
  </si>
  <si>
    <r>
      <t>C = 1 + (b</t>
    </r>
    <r>
      <rPr>
        <vertAlign val="superscript"/>
        <sz val="10"/>
        <color indexed="57"/>
        <rFont val="Arial"/>
        <family val="2"/>
      </rPr>
      <t>2</t>
    </r>
    <r>
      <rPr>
        <sz val="10"/>
        <color indexed="57"/>
        <rFont val="Arial"/>
        <family val="2"/>
      </rPr>
      <t xml:space="preserve"> - 1) Cos</t>
    </r>
    <r>
      <rPr>
        <vertAlign val="superscript"/>
        <sz val="10"/>
        <color indexed="57"/>
        <rFont val="Arial"/>
        <family val="2"/>
      </rPr>
      <t>2</t>
    </r>
    <r>
      <rPr>
        <sz val="10"/>
        <color indexed="57"/>
        <rFont val="Symbol"/>
        <family val="1"/>
      </rPr>
      <t>q</t>
    </r>
  </si>
  <si>
    <t>r = pool fire radius (m)</t>
  </si>
  <si>
    <r>
      <t>(a Cos</t>
    </r>
    <r>
      <rPr>
        <sz val="9"/>
        <color indexed="57"/>
        <rFont val="Symbol"/>
        <family val="1"/>
      </rPr>
      <t>q</t>
    </r>
    <r>
      <rPr>
        <sz val="9"/>
        <color indexed="57"/>
        <rFont val="Arial"/>
        <family val="2"/>
      </rPr>
      <t>/(b - a Sin</t>
    </r>
    <r>
      <rPr>
        <sz val="9"/>
        <color indexed="57"/>
        <rFont val="Symbol"/>
        <family val="1"/>
      </rPr>
      <t>q</t>
    </r>
    <r>
      <rPr>
        <sz val="9"/>
        <color indexed="57"/>
        <rFont val="Arial"/>
        <family val="2"/>
      </rPr>
      <t>)) (a</t>
    </r>
    <r>
      <rPr>
        <vertAlign val="superscript"/>
        <sz val="9"/>
        <color indexed="57"/>
        <rFont val="Arial"/>
        <family val="2"/>
      </rPr>
      <t>2</t>
    </r>
    <r>
      <rPr>
        <sz val="9"/>
        <color indexed="57"/>
        <rFont val="Arial"/>
        <family val="2"/>
      </rPr>
      <t xml:space="preserve"> + (b + 1)</t>
    </r>
    <r>
      <rPr>
        <vertAlign val="superscript"/>
        <sz val="9"/>
        <color indexed="57"/>
        <rFont val="Arial"/>
        <family val="2"/>
      </rPr>
      <t>2</t>
    </r>
    <r>
      <rPr>
        <sz val="9"/>
        <color indexed="57"/>
        <rFont val="Arial"/>
        <family val="2"/>
      </rPr>
      <t xml:space="preserve"> - 2b (1 + a Sin</t>
    </r>
    <r>
      <rPr>
        <sz val="9"/>
        <color indexed="57"/>
        <rFont val="Symbol"/>
        <family val="1"/>
      </rPr>
      <t>q</t>
    </r>
    <r>
      <rPr>
        <sz val="9"/>
        <color indexed="57"/>
        <rFont val="Arial"/>
        <family val="2"/>
      </rPr>
      <t>))/ (AB)</t>
    </r>
    <r>
      <rPr>
        <vertAlign val="superscript"/>
        <sz val="9"/>
        <color indexed="57"/>
        <rFont val="Arial"/>
        <family val="2"/>
      </rPr>
      <t>0.5</t>
    </r>
    <r>
      <rPr>
        <sz val="9"/>
        <color indexed="57"/>
        <rFont val="Arial"/>
        <family val="2"/>
      </rPr>
      <t xml:space="preserve"> (tan</t>
    </r>
    <r>
      <rPr>
        <vertAlign val="superscript"/>
        <sz val="9"/>
        <color indexed="57"/>
        <rFont val="Arial"/>
        <family val="2"/>
      </rPr>
      <t>-1</t>
    </r>
    <r>
      <rPr>
        <sz val="9"/>
        <color indexed="57"/>
        <rFont val="Arial"/>
        <family val="2"/>
      </rPr>
      <t xml:space="preserve"> (A/B)</t>
    </r>
    <r>
      <rPr>
        <vertAlign val="superscript"/>
        <sz val="9"/>
        <color indexed="57"/>
        <rFont val="Arial"/>
        <family val="2"/>
      </rPr>
      <t>0.5</t>
    </r>
    <r>
      <rPr>
        <sz val="9"/>
        <color indexed="57"/>
        <rFont val="Arial"/>
        <family val="2"/>
      </rPr>
      <t xml:space="preserve"> ((b - 1)/(b + 1))</t>
    </r>
    <r>
      <rPr>
        <vertAlign val="superscript"/>
        <sz val="9"/>
        <color indexed="57"/>
        <rFont val="Arial"/>
        <family val="2"/>
      </rPr>
      <t>0.5</t>
    </r>
    <r>
      <rPr>
        <sz val="9"/>
        <color indexed="57"/>
        <rFont val="Arial"/>
        <family val="2"/>
      </rPr>
      <t xml:space="preserve"> + Cos</t>
    </r>
    <r>
      <rPr>
        <sz val="9"/>
        <color indexed="57"/>
        <rFont val="Symbol"/>
        <family val="1"/>
      </rPr>
      <t>q</t>
    </r>
    <r>
      <rPr>
        <sz val="9"/>
        <color indexed="57"/>
        <rFont val="Arial"/>
        <family val="2"/>
      </rPr>
      <t>/(C)</t>
    </r>
    <r>
      <rPr>
        <vertAlign val="superscript"/>
        <sz val="9"/>
        <color indexed="57"/>
        <rFont val="Arial"/>
        <family val="2"/>
      </rPr>
      <t>0.5</t>
    </r>
    <r>
      <rPr>
        <sz val="9"/>
        <color indexed="57"/>
        <rFont val="Arial"/>
        <family val="2"/>
      </rPr>
      <t xml:space="preserve"> ((tan</t>
    </r>
    <r>
      <rPr>
        <vertAlign val="superscript"/>
        <sz val="9"/>
        <color indexed="57"/>
        <rFont val="Arial"/>
        <family val="2"/>
      </rPr>
      <t>-1</t>
    </r>
    <r>
      <rPr>
        <sz val="9"/>
        <color indexed="57"/>
        <rFont val="Arial"/>
        <family val="2"/>
      </rPr>
      <t xml:space="preserve"> (ab - (b</t>
    </r>
    <r>
      <rPr>
        <vertAlign val="superscript"/>
        <sz val="9"/>
        <color indexed="57"/>
        <rFont val="Arial"/>
        <family val="2"/>
      </rPr>
      <t>2</t>
    </r>
    <r>
      <rPr>
        <sz val="9"/>
        <color indexed="57"/>
        <rFont val="Arial"/>
        <family val="2"/>
      </rPr>
      <t>-1) Sin</t>
    </r>
    <r>
      <rPr>
        <sz val="9"/>
        <color indexed="57"/>
        <rFont val="Symbol"/>
        <family val="1"/>
      </rPr>
      <t>q</t>
    </r>
    <r>
      <rPr>
        <sz val="9"/>
        <color indexed="57"/>
        <rFont val="Arial"/>
        <family val="2"/>
      </rPr>
      <t>)/((b</t>
    </r>
    <r>
      <rPr>
        <vertAlign val="superscript"/>
        <sz val="9"/>
        <color indexed="57"/>
        <rFont val="Arial"/>
        <family val="2"/>
      </rPr>
      <t>2</t>
    </r>
    <r>
      <rPr>
        <sz val="9"/>
        <color indexed="57"/>
        <rFont val="Arial"/>
        <family val="2"/>
      </rPr>
      <t xml:space="preserve"> - 1) (C)</t>
    </r>
    <r>
      <rPr>
        <vertAlign val="superscript"/>
        <sz val="9"/>
        <color indexed="57"/>
        <rFont val="Arial"/>
        <family val="2"/>
      </rPr>
      <t>0.5</t>
    </r>
    <r>
      <rPr>
        <sz val="9"/>
        <color indexed="57"/>
        <rFont val="Arial"/>
        <family val="2"/>
      </rPr>
      <t xml:space="preserve"> + tan</t>
    </r>
    <r>
      <rPr>
        <vertAlign val="superscript"/>
        <sz val="9"/>
        <color indexed="57"/>
        <rFont val="Arial"/>
        <family val="2"/>
      </rPr>
      <t>-1</t>
    </r>
    <r>
      <rPr>
        <sz val="9"/>
        <color indexed="57"/>
        <rFont val="Arial"/>
        <family val="2"/>
      </rPr>
      <t xml:space="preserve"> (b</t>
    </r>
    <r>
      <rPr>
        <vertAlign val="superscript"/>
        <sz val="9"/>
        <color indexed="57"/>
        <rFont val="Arial"/>
        <family val="2"/>
      </rPr>
      <t>2</t>
    </r>
    <r>
      <rPr>
        <sz val="9"/>
        <color indexed="57"/>
        <rFont val="Arial"/>
        <family val="2"/>
      </rPr>
      <t>-1) Sin</t>
    </r>
    <r>
      <rPr>
        <sz val="9"/>
        <color indexed="57"/>
        <rFont val="Symbol"/>
        <family val="1"/>
      </rPr>
      <t>q</t>
    </r>
    <r>
      <rPr>
        <sz val="9"/>
        <color indexed="57"/>
        <rFont val="Arial"/>
        <family val="2"/>
      </rPr>
      <t>/(b</t>
    </r>
    <r>
      <rPr>
        <vertAlign val="superscript"/>
        <sz val="9"/>
        <color indexed="57"/>
        <rFont val="Arial"/>
        <family val="2"/>
      </rPr>
      <t>2</t>
    </r>
    <r>
      <rPr>
        <sz val="9"/>
        <color indexed="57"/>
        <rFont val="Arial"/>
        <family val="2"/>
      </rPr>
      <t xml:space="preserve"> - 1)</t>
    </r>
    <r>
      <rPr>
        <vertAlign val="superscript"/>
        <sz val="9"/>
        <color indexed="57"/>
        <rFont val="Arial"/>
        <family val="2"/>
      </rPr>
      <t>0.5</t>
    </r>
    <r>
      <rPr>
        <sz val="9"/>
        <color indexed="57"/>
        <rFont val="Arial"/>
        <family val="2"/>
      </rPr>
      <t xml:space="preserve"> (C)</t>
    </r>
    <r>
      <rPr>
        <vertAlign val="superscript"/>
        <sz val="9"/>
        <color indexed="57"/>
        <rFont val="Arial"/>
        <family val="2"/>
      </rPr>
      <t>0.5</t>
    </r>
    <r>
      <rPr>
        <sz val="9"/>
        <color indexed="57"/>
        <rFont val="Arial"/>
        <family val="2"/>
      </rPr>
      <t>)) - (a Cos</t>
    </r>
    <r>
      <rPr>
        <sz val="9"/>
        <color indexed="57"/>
        <rFont val="Symbol"/>
        <family val="1"/>
      </rPr>
      <t>q</t>
    </r>
    <r>
      <rPr>
        <sz val="9"/>
        <color indexed="57"/>
        <rFont val="Arial"/>
        <family val="2"/>
      </rPr>
      <t>)/(b - a Sin</t>
    </r>
    <r>
      <rPr>
        <sz val="9"/>
        <color indexed="57"/>
        <rFont val="Symbol"/>
        <family val="1"/>
      </rPr>
      <t>q</t>
    </r>
    <r>
      <rPr>
        <sz val="9"/>
        <color indexed="57"/>
        <rFont val="Arial"/>
        <family val="2"/>
      </rPr>
      <t>) (tan</t>
    </r>
    <r>
      <rPr>
        <vertAlign val="superscript"/>
        <sz val="9"/>
        <color indexed="57"/>
        <rFont val="Arial"/>
        <family val="2"/>
      </rPr>
      <t>-1</t>
    </r>
    <r>
      <rPr>
        <sz val="9"/>
        <color indexed="57"/>
        <rFont val="Arial"/>
        <family val="2"/>
      </rPr>
      <t xml:space="preserve"> (b - 1/b + 1)</t>
    </r>
  </si>
  <si>
    <t xml:space="preserve">     </t>
  </si>
  <si>
    <t xml:space="preserve">  </t>
  </si>
  <si>
    <r>
      <t>2H</t>
    </r>
    <r>
      <rPr>
        <vertAlign val="subscript"/>
        <sz val="10"/>
        <color indexed="57"/>
        <rFont val="Arial"/>
        <family val="2"/>
      </rPr>
      <t>f1</t>
    </r>
    <r>
      <rPr>
        <sz val="10"/>
        <color indexed="57"/>
        <rFont val="Arial"/>
        <family val="2"/>
      </rPr>
      <t>/r = 2H</t>
    </r>
    <r>
      <rPr>
        <vertAlign val="subscript"/>
        <sz val="10"/>
        <color indexed="57"/>
        <rFont val="Arial"/>
        <family val="2"/>
      </rPr>
      <t>1</t>
    </r>
    <r>
      <rPr>
        <sz val="10"/>
        <color indexed="57"/>
        <rFont val="Arial"/>
        <family val="2"/>
      </rPr>
      <t>/r</t>
    </r>
  </si>
  <si>
    <r>
      <t>2H</t>
    </r>
    <r>
      <rPr>
        <vertAlign val="subscript"/>
        <sz val="10"/>
        <color indexed="57"/>
        <rFont val="Arial"/>
        <family val="2"/>
      </rPr>
      <t>f2</t>
    </r>
    <r>
      <rPr>
        <sz val="10"/>
        <color indexed="57"/>
        <rFont val="Arial"/>
        <family val="2"/>
      </rPr>
      <t>/r = 2 (H</t>
    </r>
    <r>
      <rPr>
        <vertAlign val="subscript"/>
        <sz val="10"/>
        <color indexed="57"/>
        <rFont val="Arial"/>
        <family val="2"/>
      </rPr>
      <t>f</t>
    </r>
    <r>
      <rPr>
        <sz val="10"/>
        <color indexed="57"/>
        <rFont val="Arial"/>
        <family val="2"/>
      </rPr>
      <t xml:space="preserve"> - H</t>
    </r>
    <r>
      <rPr>
        <vertAlign val="subscript"/>
        <sz val="10"/>
        <color indexed="57"/>
        <rFont val="Arial"/>
        <family val="2"/>
      </rPr>
      <t>f1</t>
    </r>
    <r>
      <rPr>
        <sz val="10"/>
        <color indexed="57"/>
        <rFont val="Arial"/>
        <family val="2"/>
      </rPr>
      <t>)/r</t>
    </r>
  </si>
  <si>
    <r>
      <t xml:space="preserve">p </t>
    </r>
    <r>
      <rPr>
        <sz val="9"/>
        <color indexed="57"/>
        <rFont val="Arial"/>
        <family val="2"/>
      </rPr>
      <t>F</t>
    </r>
    <r>
      <rPr>
        <vertAlign val="subscript"/>
        <sz val="9"/>
        <color indexed="57"/>
        <rFont val="Arial"/>
        <family val="2"/>
      </rPr>
      <t>1-&gt;2,V1</t>
    </r>
    <r>
      <rPr>
        <sz val="9"/>
        <color indexed="57"/>
        <rFont val="Arial"/>
        <family val="2"/>
      </rPr>
      <t xml:space="preserve"> = </t>
    </r>
  </si>
  <si>
    <r>
      <t xml:space="preserve">p </t>
    </r>
    <r>
      <rPr>
        <sz val="9"/>
        <color indexed="57"/>
        <rFont val="Arial"/>
        <family val="2"/>
      </rPr>
      <t>F</t>
    </r>
    <r>
      <rPr>
        <vertAlign val="subscript"/>
        <sz val="9"/>
        <color indexed="57"/>
        <rFont val="Arial"/>
        <family val="2"/>
      </rPr>
      <t>1-&gt;2,V2</t>
    </r>
    <r>
      <rPr>
        <sz val="9"/>
        <color indexed="57"/>
        <rFont val="Arial"/>
        <family val="2"/>
      </rPr>
      <t xml:space="preserve"> = </t>
    </r>
  </si>
  <si>
    <r>
      <t>a</t>
    </r>
    <r>
      <rPr>
        <vertAlign val="subscript"/>
        <sz val="10"/>
        <color indexed="57"/>
        <rFont val="Arial"/>
        <family val="2"/>
      </rPr>
      <t>2</t>
    </r>
    <r>
      <rPr>
        <sz val="10"/>
        <color indexed="57"/>
        <rFont val="Arial"/>
        <family val="2"/>
      </rPr>
      <t xml:space="preserve"> =</t>
    </r>
  </si>
  <si>
    <r>
      <t>a</t>
    </r>
    <r>
      <rPr>
        <vertAlign val="subscript"/>
        <sz val="10"/>
        <color indexed="57"/>
        <rFont val="Arial"/>
        <family val="2"/>
      </rPr>
      <t>1</t>
    </r>
    <r>
      <rPr>
        <sz val="10"/>
        <color indexed="57"/>
        <rFont val="Arial"/>
        <family val="2"/>
      </rPr>
      <t xml:space="preserve"> =</t>
    </r>
  </si>
  <si>
    <t xml:space="preserve">C = </t>
  </si>
  <si>
    <r>
      <t>1 + (b</t>
    </r>
    <r>
      <rPr>
        <vertAlign val="superscript"/>
        <sz val="10"/>
        <color indexed="57"/>
        <rFont val="Arial"/>
        <family val="2"/>
      </rPr>
      <t>2</t>
    </r>
    <r>
      <rPr>
        <sz val="10"/>
        <color indexed="57"/>
        <rFont val="Arial"/>
        <family val="2"/>
      </rPr>
      <t xml:space="preserve"> - 1) Cos</t>
    </r>
    <r>
      <rPr>
        <vertAlign val="superscript"/>
        <sz val="10"/>
        <color indexed="57"/>
        <rFont val="Arial"/>
        <family val="2"/>
      </rPr>
      <t>2</t>
    </r>
    <r>
      <rPr>
        <sz val="10"/>
        <color indexed="57"/>
        <rFont val="Symbol"/>
        <family val="1"/>
      </rPr>
      <t>q</t>
    </r>
  </si>
  <si>
    <r>
      <t>B</t>
    </r>
    <r>
      <rPr>
        <vertAlign val="subscript"/>
        <sz val="10"/>
        <color indexed="57"/>
        <rFont val="Arial"/>
        <family val="2"/>
      </rPr>
      <t>1</t>
    </r>
    <r>
      <rPr>
        <sz val="10"/>
        <color indexed="57"/>
        <rFont val="Arial"/>
        <family val="2"/>
      </rPr>
      <t xml:space="preserve"> = </t>
    </r>
  </si>
  <si>
    <r>
      <t>B</t>
    </r>
    <r>
      <rPr>
        <vertAlign val="subscript"/>
        <sz val="10"/>
        <color indexed="57"/>
        <rFont val="Arial"/>
        <family val="2"/>
      </rPr>
      <t>2</t>
    </r>
    <r>
      <rPr>
        <sz val="10"/>
        <color indexed="57"/>
        <rFont val="Arial"/>
        <family val="2"/>
      </rPr>
      <t xml:space="preserve"> = </t>
    </r>
  </si>
  <si>
    <r>
      <t>a</t>
    </r>
    <r>
      <rPr>
        <vertAlign val="subscript"/>
        <sz val="10"/>
        <color indexed="57"/>
        <rFont val="Arial"/>
        <family val="2"/>
      </rPr>
      <t>1</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+1)</t>
    </r>
    <r>
      <rPr>
        <vertAlign val="superscript"/>
        <sz val="10"/>
        <color indexed="57"/>
        <rFont val="Arial"/>
        <family val="2"/>
      </rPr>
      <t>2</t>
    </r>
    <r>
      <rPr>
        <sz val="10"/>
        <color indexed="57"/>
        <rFont val="Arial"/>
        <family val="2"/>
      </rPr>
      <t xml:space="preserve"> - 2a</t>
    </r>
    <r>
      <rPr>
        <vertAlign val="subscript"/>
        <sz val="10"/>
        <color indexed="57"/>
        <rFont val="Arial"/>
        <family val="2"/>
      </rPr>
      <t>1</t>
    </r>
    <r>
      <rPr>
        <sz val="10"/>
        <color indexed="57"/>
        <rFont val="Arial"/>
        <family val="2"/>
      </rPr>
      <t xml:space="preserve"> (b + 1) sin</t>
    </r>
    <r>
      <rPr>
        <sz val="10"/>
        <color indexed="57"/>
        <rFont val="Symbol"/>
        <family val="1"/>
      </rPr>
      <t>q</t>
    </r>
  </si>
  <si>
    <r>
      <t>a</t>
    </r>
    <r>
      <rPr>
        <vertAlign val="subscript"/>
        <sz val="10"/>
        <color indexed="57"/>
        <rFont val="Arial"/>
        <family val="2"/>
      </rPr>
      <t>2</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+1)</t>
    </r>
    <r>
      <rPr>
        <vertAlign val="superscript"/>
        <sz val="10"/>
        <color indexed="57"/>
        <rFont val="Arial"/>
        <family val="2"/>
      </rPr>
      <t>2</t>
    </r>
    <r>
      <rPr>
        <sz val="10"/>
        <color indexed="57"/>
        <rFont val="Arial"/>
        <family val="2"/>
      </rPr>
      <t xml:space="preserve"> - 2a</t>
    </r>
    <r>
      <rPr>
        <vertAlign val="subscript"/>
        <sz val="10"/>
        <color indexed="57"/>
        <rFont val="Arial"/>
        <family val="2"/>
      </rPr>
      <t>2</t>
    </r>
    <r>
      <rPr>
        <sz val="10"/>
        <color indexed="57"/>
        <rFont val="Arial"/>
        <family val="2"/>
      </rPr>
      <t xml:space="preserve"> (b + 1) sin</t>
    </r>
    <r>
      <rPr>
        <sz val="10"/>
        <color indexed="57"/>
        <rFont val="Symbol"/>
        <family val="1"/>
      </rPr>
      <t>q</t>
    </r>
  </si>
  <si>
    <r>
      <t>a</t>
    </r>
    <r>
      <rPr>
        <vertAlign val="subscript"/>
        <sz val="10"/>
        <color indexed="57"/>
        <rFont val="Arial"/>
        <family val="2"/>
      </rPr>
      <t>1</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- 1)</t>
    </r>
    <r>
      <rPr>
        <vertAlign val="superscript"/>
        <sz val="10"/>
        <color indexed="57"/>
        <rFont val="Arial"/>
        <family val="2"/>
      </rPr>
      <t>2</t>
    </r>
    <r>
      <rPr>
        <sz val="10"/>
        <color indexed="57"/>
        <rFont val="Arial"/>
        <family val="2"/>
      </rPr>
      <t xml:space="preserve"> - 2a</t>
    </r>
    <r>
      <rPr>
        <vertAlign val="subscript"/>
        <sz val="10"/>
        <color indexed="57"/>
        <rFont val="Arial"/>
        <family val="2"/>
      </rPr>
      <t>1</t>
    </r>
    <r>
      <rPr>
        <sz val="10"/>
        <color indexed="57"/>
        <rFont val="Arial"/>
        <family val="2"/>
      </rPr>
      <t xml:space="preserve"> (b - 1) sin</t>
    </r>
    <r>
      <rPr>
        <sz val="10"/>
        <color indexed="57"/>
        <rFont val="Symbol"/>
        <family val="1"/>
      </rPr>
      <t>q</t>
    </r>
  </si>
  <si>
    <r>
      <t>a</t>
    </r>
    <r>
      <rPr>
        <vertAlign val="subscript"/>
        <sz val="10"/>
        <color indexed="57"/>
        <rFont val="Arial"/>
        <family val="2"/>
      </rPr>
      <t>2</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- 1)</t>
    </r>
    <r>
      <rPr>
        <vertAlign val="superscript"/>
        <sz val="10"/>
        <color indexed="57"/>
        <rFont val="Arial"/>
        <family val="2"/>
      </rPr>
      <t>2</t>
    </r>
    <r>
      <rPr>
        <sz val="10"/>
        <color indexed="57"/>
        <rFont val="Arial"/>
        <family val="2"/>
      </rPr>
      <t xml:space="preserve"> - 2a</t>
    </r>
    <r>
      <rPr>
        <vertAlign val="subscript"/>
        <sz val="10"/>
        <color indexed="57"/>
        <rFont val="Arial"/>
        <family val="2"/>
      </rPr>
      <t>2</t>
    </r>
    <r>
      <rPr>
        <sz val="10"/>
        <color indexed="57"/>
        <rFont val="Arial"/>
        <family val="2"/>
      </rPr>
      <t xml:space="preserve"> (b - 1) sin</t>
    </r>
    <r>
      <rPr>
        <sz val="10"/>
        <color indexed="57"/>
        <rFont val="Symbol"/>
        <family val="1"/>
      </rPr>
      <t>q</t>
    </r>
  </si>
  <si>
    <t>b =</t>
  </si>
  <si>
    <t>R/r</t>
  </si>
  <si>
    <r>
      <t>(a</t>
    </r>
    <r>
      <rPr>
        <vertAlign val="subscript"/>
        <sz val="9"/>
        <color indexed="57"/>
        <rFont val="Arial"/>
        <family val="2"/>
      </rPr>
      <t>2</t>
    </r>
    <r>
      <rPr>
        <sz val="9"/>
        <color indexed="57"/>
        <rFont val="Arial"/>
        <family val="2"/>
      </rPr>
      <t xml:space="preserve"> Cos</t>
    </r>
    <r>
      <rPr>
        <sz val="9"/>
        <color indexed="57"/>
        <rFont val="Symbol"/>
        <family val="1"/>
      </rPr>
      <t>q</t>
    </r>
    <r>
      <rPr>
        <sz val="9"/>
        <color indexed="57"/>
        <rFont val="Arial"/>
        <family val="2"/>
      </rPr>
      <t>/(b - a</t>
    </r>
    <r>
      <rPr>
        <vertAlign val="subscript"/>
        <sz val="9"/>
        <color indexed="57"/>
        <rFont val="Arial"/>
        <family val="2"/>
      </rPr>
      <t>2</t>
    </r>
    <r>
      <rPr>
        <sz val="9"/>
        <color indexed="57"/>
        <rFont val="Arial"/>
        <family val="2"/>
      </rPr>
      <t xml:space="preserve"> Sin</t>
    </r>
    <r>
      <rPr>
        <sz val="9"/>
        <color indexed="57"/>
        <rFont val="Symbol"/>
        <family val="1"/>
      </rPr>
      <t>q</t>
    </r>
    <r>
      <rPr>
        <sz val="9"/>
        <color indexed="57"/>
        <rFont val="Arial"/>
        <family val="2"/>
      </rPr>
      <t>)) (a</t>
    </r>
    <r>
      <rPr>
        <vertAlign val="subscript"/>
        <sz val="9"/>
        <color indexed="57"/>
        <rFont val="Arial"/>
        <family val="2"/>
      </rPr>
      <t>2</t>
    </r>
    <r>
      <rPr>
        <vertAlign val="superscript"/>
        <sz val="9"/>
        <color indexed="57"/>
        <rFont val="Arial"/>
        <family val="2"/>
      </rPr>
      <t>2</t>
    </r>
    <r>
      <rPr>
        <sz val="9"/>
        <color indexed="57"/>
        <rFont val="Arial"/>
        <family val="2"/>
      </rPr>
      <t xml:space="preserve"> + (b + 1)</t>
    </r>
    <r>
      <rPr>
        <vertAlign val="superscript"/>
        <sz val="9"/>
        <color indexed="57"/>
        <rFont val="Arial"/>
        <family val="2"/>
      </rPr>
      <t>2</t>
    </r>
    <r>
      <rPr>
        <sz val="9"/>
        <color indexed="57"/>
        <rFont val="Arial"/>
        <family val="2"/>
      </rPr>
      <t xml:space="preserve"> - 2b (1 + a</t>
    </r>
    <r>
      <rPr>
        <vertAlign val="subscript"/>
        <sz val="9"/>
        <color indexed="57"/>
        <rFont val="Arial"/>
        <family val="2"/>
      </rPr>
      <t>2</t>
    </r>
    <r>
      <rPr>
        <sz val="9"/>
        <color indexed="57"/>
        <rFont val="Arial"/>
        <family val="2"/>
      </rPr>
      <t xml:space="preserve"> Sin</t>
    </r>
    <r>
      <rPr>
        <sz val="9"/>
        <color indexed="57"/>
        <rFont val="Symbol"/>
        <family val="1"/>
      </rPr>
      <t>q</t>
    </r>
    <r>
      <rPr>
        <sz val="9"/>
        <color indexed="57"/>
        <rFont val="Arial"/>
        <family val="2"/>
      </rPr>
      <t>))/ (A</t>
    </r>
    <r>
      <rPr>
        <vertAlign val="subscript"/>
        <sz val="9"/>
        <color indexed="57"/>
        <rFont val="Arial"/>
        <family val="2"/>
      </rPr>
      <t>2</t>
    </r>
    <r>
      <rPr>
        <sz val="9"/>
        <color indexed="57"/>
        <rFont val="Arial"/>
        <family val="2"/>
      </rPr>
      <t>B</t>
    </r>
    <r>
      <rPr>
        <vertAlign val="subscript"/>
        <sz val="9"/>
        <color indexed="57"/>
        <rFont val="Arial"/>
        <family val="2"/>
      </rPr>
      <t>2</t>
    </r>
    <r>
      <rPr>
        <sz val="9"/>
        <color indexed="57"/>
        <rFont val="Arial"/>
        <family val="2"/>
      </rPr>
      <t>)</t>
    </r>
    <r>
      <rPr>
        <vertAlign val="superscript"/>
        <sz val="9"/>
        <color indexed="57"/>
        <rFont val="Arial"/>
        <family val="2"/>
      </rPr>
      <t>0.5</t>
    </r>
    <r>
      <rPr>
        <sz val="9"/>
        <color indexed="57"/>
        <rFont val="Arial"/>
        <family val="2"/>
      </rPr>
      <t xml:space="preserve"> (tan</t>
    </r>
    <r>
      <rPr>
        <vertAlign val="superscript"/>
        <sz val="9"/>
        <color indexed="57"/>
        <rFont val="Arial"/>
        <family val="2"/>
      </rPr>
      <t>-1</t>
    </r>
    <r>
      <rPr>
        <sz val="9"/>
        <color indexed="57"/>
        <rFont val="Arial"/>
        <family val="2"/>
      </rPr>
      <t xml:space="preserve"> (A</t>
    </r>
    <r>
      <rPr>
        <vertAlign val="subscript"/>
        <sz val="9"/>
        <color indexed="57"/>
        <rFont val="Arial"/>
        <family val="2"/>
      </rPr>
      <t>2</t>
    </r>
    <r>
      <rPr>
        <sz val="9"/>
        <color indexed="57"/>
        <rFont val="Arial"/>
        <family val="2"/>
      </rPr>
      <t>/B</t>
    </r>
    <r>
      <rPr>
        <vertAlign val="subscript"/>
        <sz val="9"/>
        <color indexed="57"/>
        <rFont val="Arial"/>
        <family val="2"/>
      </rPr>
      <t>2</t>
    </r>
    <r>
      <rPr>
        <sz val="9"/>
        <color indexed="57"/>
        <rFont val="Arial"/>
        <family val="2"/>
      </rPr>
      <t>)</t>
    </r>
    <r>
      <rPr>
        <vertAlign val="superscript"/>
        <sz val="9"/>
        <color indexed="57"/>
        <rFont val="Arial"/>
        <family val="2"/>
      </rPr>
      <t>0.5</t>
    </r>
    <r>
      <rPr>
        <sz val="9"/>
        <color indexed="57"/>
        <rFont val="Arial"/>
        <family val="2"/>
      </rPr>
      <t xml:space="preserve"> ((b - 1)/(b + 1))</t>
    </r>
    <r>
      <rPr>
        <vertAlign val="superscript"/>
        <sz val="9"/>
        <color indexed="57"/>
        <rFont val="Arial"/>
        <family val="2"/>
      </rPr>
      <t>0.5</t>
    </r>
    <r>
      <rPr>
        <sz val="9"/>
        <color indexed="57"/>
        <rFont val="Arial"/>
        <family val="2"/>
      </rPr>
      <t xml:space="preserve"> + Cos</t>
    </r>
    <r>
      <rPr>
        <sz val="9"/>
        <color indexed="57"/>
        <rFont val="Symbol"/>
        <family val="1"/>
      </rPr>
      <t>q</t>
    </r>
    <r>
      <rPr>
        <sz val="9"/>
        <color indexed="57"/>
        <rFont val="Arial"/>
        <family val="2"/>
      </rPr>
      <t>/(C)</t>
    </r>
    <r>
      <rPr>
        <vertAlign val="superscript"/>
        <sz val="9"/>
        <color indexed="57"/>
        <rFont val="Arial"/>
        <family val="2"/>
      </rPr>
      <t>0.5</t>
    </r>
    <r>
      <rPr>
        <sz val="9"/>
        <color indexed="57"/>
        <rFont val="Arial"/>
        <family val="2"/>
      </rPr>
      <t xml:space="preserve"> ((tan</t>
    </r>
    <r>
      <rPr>
        <vertAlign val="superscript"/>
        <sz val="9"/>
        <color indexed="57"/>
        <rFont val="Arial"/>
        <family val="2"/>
      </rPr>
      <t>-1</t>
    </r>
    <r>
      <rPr>
        <sz val="9"/>
        <color indexed="57"/>
        <rFont val="Arial"/>
        <family val="2"/>
      </rPr>
      <t xml:space="preserve"> (a</t>
    </r>
    <r>
      <rPr>
        <vertAlign val="subscript"/>
        <sz val="9"/>
        <color indexed="57"/>
        <rFont val="Arial"/>
        <family val="2"/>
      </rPr>
      <t>2</t>
    </r>
    <r>
      <rPr>
        <sz val="9"/>
        <color indexed="57"/>
        <rFont val="Arial"/>
        <family val="2"/>
      </rPr>
      <t>b - (b</t>
    </r>
    <r>
      <rPr>
        <vertAlign val="superscript"/>
        <sz val="9"/>
        <color indexed="57"/>
        <rFont val="Arial"/>
        <family val="2"/>
      </rPr>
      <t>2</t>
    </r>
    <r>
      <rPr>
        <sz val="9"/>
        <color indexed="57"/>
        <rFont val="Arial"/>
        <family val="2"/>
      </rPr>
      <t>-1) Sin</t>
    </r>
    <r>
      <rPr>
        <sz val="9"/>
        <color indexed="57"/>
        <rFont val="Symbol"/>
        <family val="1"/>
      </rPr>
      <t>q</t>
    </r>
    <r>
      <rPr>
        <sz val="9"/>
        <color indexed="57"/>
        <rFont val="Arial"/>
        <family val="2"/>
      </rPr>
      <t>)/((b</t>
    </r>
    <r>
      <rPr>
        <vertAlign val="superscript"/>
        <sz val="9"/>
        <color indexed="57"/>
        <rFont val="Arial"/>
        <family val="2"/>
      </rPr>
      <t>2</t>
    </r>
    <r>
      <rPr>
        <sz val="9"/>
        <color indexed="57"/>
        <rFont val="Arial"/>
        <family val="2"/>
      </rPr>
      <t xml:space="preserve"> - 1) (C)</t>
    </r>
    <r>
      <rPr>
        <vertAlign val="superscript"/>
        <sz val="9"/>
        <color indexed="57"/>
        <rFont val="Arial"/>
        <family val="2"/>
      </rPr>
      <t>0.5</t>
    </r>
    <r>
      <rPr>
        <sz val="9"/>
        <color indexed="57"/>
        <rFont val="Arial"/>
        <family val="2"/>
      </rPr>
      <t xml:space="preserve"> + tan</t>
    </r>
    <r>
      <rPr>
        <vertAlign val="superscript"/>
        <sz val="9"/>
        <color indexed="57"/>
        <rFont val="Arial"/>
        <family val="2"/>
      </rPr>
      <t>-1</t>
    </r>
    <r>
      <rPr>
        <sz val="9"/>
        <color indexed="57"/>
        <rFont val="Arial"/>
        <family val="2"/>
      </rPr>
      <t xml:space="preserve"> (b</t>
    </r>
    <r>
      <rPr>
        <vertAlign val="superscript"/>
        <sz val="9"/>
        <color indexed="57"/>
        <rFont val="Arial"/>
        <family val="2"/>
      </rPr>
      <t>2</t>
    </r>
    <r>
      <rPr>
        <sz val="9"/>
        <color indexed="57"/>
        <rFont val="Arial"/>
        <family val="2"/>
      </rPr>
      <t>-1) Sin</t>
    </r>
    <r>
      <rPr>
        <sz val="9"/>
        <color indexed="57"/>
        <rFont val="Symbol"/>
        <family val="1"/>
      </rPr>
      <t>q</t>
    </r>
    <r>
      <rPr>
        <sz val="9"/>
        <color indexed="57"/>
        <rFont val="Arial"/>
        <family val="2"/>
      </rPr>
      <t>/(b</t>
    </r>
    <r>
      <rPr>
        <vertAlign val="superscript"/>
        <sz val="9"/>
        <color indexed="57"/>
        <rFont val="Arial"/>
        <family val="2"/>
      </rPr>
      <t>2</t>
    </r>
    <r>
      <rPr>
        <sz val="9"/>
        <color indexed="57"/>
        <rFont val="Arial"/>
        <family val="2"/>
      </rPr>
      <t xml:space="preserve"> - 1)</t>
    </r>
    <r>
      <rPr>
        <vertAlign val="superscript"/>
        <sz val="9"/>
        <color indexed="57"/>
        <rFont val="Arial"/>
        <family val="2"/>
      </rPr>
      <t>0.5</t>
    </r>
    <r>
      <rPr>
        <sz val="9"/>
        <color indexed="57"/>
        <rFont val="Arial"/>
        <family val="2"/>
      </rPr>
      <t xml:space="preserve"> (C)</t>
    </r>
    <r>
      <rPr>
        <vertAlign val="superscript"/>
        <sz val="9"/>
        <color indexed="57"/>
        <rFont val="Arial"/>
        <family val="2"/>
      </rPr>
      <t>0.5</t>
    </r>
    <r>
      <rPr>
        <sz val="9"/>
        <color indexed="57"/>
        <rFont val="Arial"/>
        <family val="2"/>
      </rPr>
      <t>)) - (a</t>
    </r>
    <r>
      <rPr>
        <vertAlign val="subscript"/>
        <sz val="9"/>
        <color indexed="57"/>
        <rFont val="Arial"/>
        <family val="2"/>
      </rPr>
      <t>2</t>
    </r>
    <r>
      <rPr>
        <sz val="9"/>
        <color indexed="57"/>
        <rFont val="Arial"/>
        <family val="2"/>
      </rPr>
      <t xml:space="preserve"> Cos</t>
    </r>
    <r>
      <rPr>
        <sz val="9"/>
        <color indexed="57"/>
        <rFont val="Symbol"/>
        <family val="1"/>
      </rPr>
      <t>q</t>
    </r>
    <r>
      <rPr>
        <sz val="9"/>
        <color indexed="57"/>
        <rFont val="Arial"/>
        <family val="2"/>
      </rPr>
      <t>)/(b - a</t>
    </r>
    <r>
      <rPr>
        <vertAlign val="subscript"/>
        <sz val="9"/>
        <color indexed="57"/>
        <rFont val="Arial"/>
        <family val="2"/>
      </rPr>
      <t>2</t>
    </r>
    <r>
      <rPr>
        <sz val="9"/>
        <color indexed="57"/>
        <rFont val="Arial"/>
        <family val="2"/>
      </rPr>
      <t xml:space="preserve"> Sin</t>
    </r>
    <r>
      <rPr>
        <sz val="9"/>
        <color indexed="57"/>
        <rFont val="Symbol"/>
        <family val="1"/>
      </rPr>
      <t>q</t>
    </r>
    <r>
      <rPr>
        <sz val="9"/>
        <color indexed="57"/>
        <rFont val="Arial"/>
        <family val="2"/>
      </rPr>
      <t>) (tan</t>
    </r>
    <r>
      <rPr>
        <vertAlign val="superscript"/>
        <sz val="9"/>
        <color indexed="57"/>
        <rFont val="Arial"/>
        <family val="2"/>
      </rPr>
      <t>-1</t>
    </r>
    <r>
      <rPr>
        <sz val="9"/>
        <color indexed="57"/>
        <rFont val="Arial"/>
        <family val="2"/>
      </rPr>
      <t xml:space="preserve"> (b - 1/b + 1)</t>
    </r>
  </si>
  <si>
    <r>
      <t>(a</t>
    </r>
    <r>
      <rPr>
        <vertAlign val="subscript"/>
        <sz val="9"/>
        <color indexed="57"/>
        <rFont val="Arial"/>
        <family val="2"/>
      </rPr>
      <t>1</t>
    </r>
    <r>
      <rPr>
        <sz val="9"/>
        <color indexed="57"/>
        <rFont val="Arial"/>
        <family val="2"/>
      </rPr>
      <t xml:space="preserve"> Cos</t>
    </r>
    <r>
      <rPr>
        <sz val="9"/>
        <color indexed="57"/>
        <rFont val="Symbol"/>
        <family val="1"/>
      </rPr>
      <t>q</t>
    </r>
    <r>
      <rPr>
        <sz val="9"/>
        <color indexed="57"/>
        <rFont val="Arial"/>
        <family val="2"/>
      </rPr>
      <t>/(b - a</t>
    </r>
    <r>
      <rPr>
        <vertAlign val="subscript"/>
        <sz val="9"/>
        <color indexed="57"/>
        <rFont val="Arial"/>
        <family val="2"/>
      </rPr>
      <t>1</t>
    </r>
    <r>
      <rPr>
        <sz val="9"/>
        <color indexed="57"/>
        <rFont val="Arial"/>
        <family val="2"/>
      </rPr>
      <t xml:space="preserve"> Sin</t>
    </r>
    <r>
      <rPr>
        <sz val="9"/>
        <color indexed="57"/>
        <rFont val="Symbol"/>
        <family val="1"/>
      </rPr>
      <t>q</t>
    </r>
    <r>
      <rPr>
        <sz val="9"/>
        <color indexed="57"/>
        <rFont val="Arial"/>
        <family val="2"/>
      </rPr>
      <t>)) (a</t>
    </r>
    <r>
      <rPr>
        <vertAlign val="subscript"/>
        <sz val="9"/>
        <color indexed="57"/>
        <rFont val="Arial"/>
        <family val="2"/>
      </rPr>
      <t>1</t>
    </r>
    <r>
      <rPr>
        <vertAlign val="superscript"/>
        <sz val="9"/>
        <color indexed="57"/>
        <rFont val="Arial"/>
        <family val="2"/>
      </rPr>
      <t>2</t>
    </r>
    <r>
      <rPr>
        <sz val="9"/>
        <color indexed="57"/>
        <rFont val="Arial"/>
        <family val="2"/>
      </rPr>
      <t xml:space="preserve"> + (b + 1)</t>
    </r>
    <r>
      <rPr>
        <vertAlign val="superscript"/>
        <sz val="9"/>
        <color indexed="57"/>
        <rFont val="Arial"/>
        <family val="2"/>
      </rPr>
      <t>2</t>
    </r>
    <r>
      <rPr>
        <sz val="9"/>
        <color indexed="57"/>
        <rFont val="Arial"/>
        <family val="2"/>
      </rPr>
      <t xml:space="preserve"> - 2b (1 + a</t>
    </r>
    <r>
      <rPr>
        <vertAlign val="subscript"/>
        <sz val="9"/>
        <color indexed="57"/>
        <rFont val="Arial"/>
        <family val="2"/>
      </rPr>
      <t>1</t>
    </r>
    <r>
      <rPr>
        <sz val="9"/>
        <color indexed="57"/>
        <rFont val="Arial"/>
        <family val="2"/>
      </rPr>
      <t xml:space="preserve"> Sin</t>
    </r>
    <r>
      <rPr>
        <sz val="9"/>
        <color indexed="57"/>
        <rFont val="Symbol"/>
        <family val="1"/>
      </rPr>
      <t>q</t>
    </r>
    <r>
      <rPr>
        <sz val="9"/>
        <color indexed="57"/>
        <rFont val="Arial"/>
        <family val="2"/>
      </rPr>
      <t>))/ (A</t>
    </r>
    <r>
      <rPr>
        <vertAlign val="subscript"/>
        <sz val="9"/>
        <color indexed="57"/>
        <rFont val="Arial"/>
        <family val="2"/>
      </rPr>
      <t>1</t>
    </r>
    <r>
      <rPr>
        <sz val="9"/>
        <color indexed="57"/>
        <rFont val="Arial"/>
        <family val="2"/>
      </rPr>
      <t>B</t>
    </r>
    <r>
      <rPr>
        <vertAlign val="subscript"/>
        <sz val="9"/>
        <color indexed="57"/>
        <rFont val="Arial"/>
        <family val="2"/>
      </rPr>
      <t>1</t>
    </r>
    <r>
      <rPr>
        <sz val="9"/>
        <color indexed="57"/>
        <rFont val="Arial"/>
        <family val="2"/>
      </rPr>
      <t>)</t>
    </r>
    <r>
      <rPr>
        <vertAlign val="superscript"/>
        <sz val="9"/>
        <color indexed="57"/>
        <rFont val="Arial"/>
        <family val="2"/>
      </rPr>
      <t>0.5</t>
    </r>
    <r>
      <rPr>
        <sz val="9"/>
        <color indexed="57"/>
        <rFont val="Arial"/>
        <family val="2"/>
      </rPr>
      <t xml:space="preserve"> (tan</t>
    </r>
    <r>
      <rPr>
        <vertAlign val="superscript"/>
        <sz val="9"/>
        <color indexed="57"/>
        <rFont val="Arial"/>
        <family val="2"/>
      </rPr>
      <t>-1</t>
    </r>
    <r>
      <rPr>
        <sz val="9"/>
        <color indexed="57"/>
        <rFont val="Arial"/>
        <family val="2"/>
      </rPr>
      <t xml:space="preserve"> (A</t>
    </r>
    <r>
      <rPr>
        <vertAlign val="subscript"/>
        <sz val="9"/>
        <color indexed="57"/>
        <rFont val="Arial"/>
        <family val="2"/>
      </rPr>
      <t>1</t>
    </r>
    <r>
      <rPr>
        <sz val="9"/>
        <color indexed="57"/>
        <rFont val="Arial"/>
        <family val="2"/>
      </rPr>
      <t>/B</t>
    </r>
    <r>
      <rPr>
        <vertAlign val="subscript"/>
        <sz val="9"/>
        <color indexed="57"/>
        <rFont val="Arial"/>
        <family val="2"/>
      </rPr>
      <t>1</t>
    </r>
    <r>
      <rPr>
        <sz val="9"/>
        <color indexed="57"/>
        <rFont val="Arial"/>
        <family val="2"/>
      </rPr>
      <t>)</t>
    </r>
    <r>
      <rPr>
        <vertAlign val="superscript"/>
        <sz val="9"/>
        <color indexed="57"/>
        <rFont val="Arial"/>
        <family val="2"/>
      </rPr>
      <t>0.5</t>
    </r>
    <r>
      <rPr>
        <sz val="9"/>
        <color indexed="57"/>
        <rFont val="Arial"/>
        <family val="2"/>
      </rPr>
      <t xml:space="preserve"> ((b - 1)/(b + 1))</t>
    </r>
    <r>
      <rPr>
        <vertAlign val="superscript"/>
        <sz val="9"/>
        <color indexed="57"/>
        <rFont val="Arial"/>
        <family val="2"/>
      </rPr>
      <t>0.5</t>
    </r>
    <r>
      <rPr>
        <sz val="9"/>
        <color indexed="57"/>
        <rFont val="Arial"/>
        <family val="2"/>
      </rPr>
      <t xml:space="preserve"> + Cos</t>
    </r>
    <r>
      <rPr>
        <sz val="9"/>
        <color indexed="57"/>
        <rFont val="Symbol"/>
        <family val="1"/>
      </rPr>
      <t>q</t>
    </r>
    <r>
      <rPr>
        <sz val="9"/>
        <color indexed="57"/>
        <rFont val="Arial"/>
        <family val="2"/>
      </rPr>
      <t>/(C)</t>
    </r>
    <r>
      <rPr>
        <vertAlign val="superscript"/>
        <sz val="9"/>
        <color indexed="57"/>
        <rFont val="Arial"/>
        <family val="2"/>
      </rPr>
      <t>0.5</t>
    </r>
    <r>
      <rPr>
        <sz val="9"/>
        <color indexed="57"/>
        <rFont val="Arial"/>
        <family val="2"/>
      </rPr>
      <t xml:space="preserve"> ((tan</t>
    </r>
    <r>
      <rPr>
        <vertAlign val="superscript"/>
        <sz val="9"/>
        <color indexed="57"/>
        <rFont val="Arial"/>
        <family val="2"/>
      </rPr>
      <t>-1</t>
    </r>
    <r>
      <rPr>
        <sz val="9"/>
        <color indexed="57"/>
        <rFont val="Arial"/>
        <family val="2"/>
      </rPr>
      <t xml:space="preserve"> (a</t>
    </r>
    <r>
      <rPr>
        <vertAlign val="subscript"/>
        <sz val="9"/>
        <color indexed="57"/>
        <rFont val="Arial"/>
        <family val="2"/>
      </rPr>
      <t>1</t>
    </r>
    <r>
      <rPr>
        <sz val="9"/>
        <color indexed="57"/>
        <rFont val="Arial"/>
        <family val="2"/>
      </rPr>
      <t>b - (b</t>
    </r>
    <r>
      <rPr>
        <vertAlign val="superscript"/>
        <sz val="9"/>
        <color indexed="57"/>
        <rFont val="Arial"/>
        <family val="2"/>
      </rPr>
      <t>2</t>
    </r>
    <r>
      <rPr>
        <sz val="9"/>
        <color indexed="57"/>
        <rFont val="Arial"/>
        <family val="2"/>
      </rPr>
      <t>-1) Sin</t>
    </r>
    <r>
      <rPr>
        <sz val="9"/>
        <color indexed="57"/>
        <rFont val="Symbol"/>
        <family val="1"/>
      </rPr>
      <t>q</t>
    </r>
    <r>
      <rPr>
        <sz val="9"/>
        <color indexed="57"/>
        <rFont val="Arial"/>
        <family val="2"/>
      </rPr>
      <t>)/((b</t>
    </r>
    <r>
      <rPr>
        <vertAlign val="superscript"/>
        <sz val="9"/>
        <color indexed="57"/>
        <rFont val="Arial"/>
        <family val="2"/>
      </rPr>
      <t>2</t>
    </r>
    <r>
      <rPr>
        <sz val="9"/>
        <color indexed="57"/>
        <rFont val="Arial"/>
        <family val="2"/>
      </rPr>
      <t xml:space="preserve"> - 1) (C)</t>
    </r>
    <r>
      <rPr>
        <vertAlign val="superscript"/>
        <sz val="9"/>
        <color indexed="57"/>
        <rFont val="Arial"/>
        <family val="2"/>
      </rPr>
      <t>0.5</t>
    </r>
    <r>
      <rPr>
        <sz val="9"/>
        <color indexed="57"/>
        <rFont val="Arial"/>
        <family val="2"/>
      </rPr>
      <t xml:space="preserve"> + tan</t>
    </r>
    <r>
      <rPr>
        <vertAlign val="superscript"/>
        <sz val="9"/>
        <color indexed="57"/>
        <rFont val="Arial"/>
        <family val="2"/>
      </rPr>
      <t>-1</t>
    </r>
    <r>
      <rPr>
        <sz val="9"/>
        <color indexed="57"/>
        <rFont val="Arial"/>
        <family val="2"/>
      </rPr>
      <t xml:space="preserve"> (b</t>
    </r>
    <r>
      <rPr>
        <vertAlign val="superscript"/>
        <sz val="9"/>
        <color indexed="57"/>
        <rFont val="Arial"/>
        <family val="2"/>
      </rPr>
      <t>2</t>
    </r>
    <r>
      <rPr>
        <sz val="9"/>
        <color indexed="57"/>
        <rFont val="Arial"/>
        <family val="2"/>
      </rPr>
      <t>-1) Sin</t>
    </r>
    <r>
      <rPr>
        <sz val="9"/>
        <color indexed="57"/>
        <rFont val="Symbol"/>
        <family val="1"/>
      </rPr>
      <t>q</t>
    </r>
    <r>
      <rPr>
        <sz val="9"/>
        <color indexed="57"/>
        <rFont val="Arial"/>
        <family val="2"/>
      </rPr>
      <t>/(b</t>
    </r>
    <r>
      <rPr>
        <vertAlign val="superscript"/>
        <sz val="9"/>
        <color indexed="57"/>
        <rFont val="Arial"/>
        <family val="2"/>
      </rPr>
      <t>2</t>
    </r>
    <r>
      <rPr>
        <sz val="9"/>
        <color indexed="57"/>
        <rFont val="Arial"/>
        <family val="2"/>
      </rPr>
      <t xml:space="preserve"> - 1)</t>
    </r>
    <r>
      <rPr>
        <vertAlign val="superscript"/>
        <sz val="9"/>
        <color indexed="57"/>
        <rFont val="Arial"/>
        <family val="2"/>
      </rPr>
      <t>0.5</t>
    </r>
    <r>
      <rPr>
        <sz val="9"/>
        <color indexed="57"/>
        <rFont val="Arial"/>
        <family val="2"/>
      </rPr>
      <t xml:space="preserve"> (C)</t>
    </r>
    <r>
      <rPr>
        <vertAlign val="superscript"/>
        <sz val="9"/>
        <color indexed="57"/>
        <rFont val="Arial"/>
        <family val="2"/>
      </rPr>
      <t>0.5</t>
    </r>
    <r>
      <rPr>
        <sz val="9"/>
        <color indexed="57"/>
        <rFont val="Arial"/>
        <family val="2"/>
      </rPr>
      <t>)) - (a</t>
    </r>
    <r>
      <rPr>
        <vertAlign val="subscript"/>
        <sz val="9"/>
        <color indexed="57"/>
        <rFont val="Arial"/>
        <family val="2"/>
      </rPr>
      <t>1</t>
    </r>
    <r>
      <rPr>
        <sz val="9"/>
        <color indexed="57"/>
        <rFont val="Arial"/>
        <family val="2"/>
      </rPr>
      <t xml:space="preserve"> Cos</t>
    </r>
    <r>
      <rPr>
        <sz val="9"/>
        <color indexed="57"/>
        <rFont val="Symbol"/>
        <family val="1"/>
      </rPr>
      <t>q</t>
    </r>
    <r>
      <rPr>
        <sz val="9"/>
        <color indexed="57"/>
        <rFont val="Arial"/>
        <family val="2"/>
      </rPr>
      <t>)/(b - a</t>
    </r>
    <r>
      <rPr>
        <vertAlign val="subscript"/>
        <sz val="9"/>
        <color indexed="57"/>
        <rFont val="Arial"/>
        <family val="2"/>
      </rPr>
      <t>1</t>
    </r>
    <r>
      <rPr>
        <sz val="9"/>
        <color indexed="57"/>
        <rFont val="Arial"/>
        <family val="2"/>
      </rPr>
      <t xml:space="preserve"> Sin</t>
    </r>
    <r>
      <rPr>
        <sz val="9"/>
        <color indexed="57"/>
        <rFont val="Symbol"/>
        <family val="1"/>
      </rPr>
      <t>q</t>
    </r>
    <r>
      <rPr>
        <sz val="9"/>
        <color indexed="57"/>
        <rFont val="Arial"/>
        <family val="2"/>
      </rPr>
      <t>) (tan</t>
    </r>
    <r>
      <rPr>
        <vertAlign val="superscript"/>
        <sz val="9"/>
        <color indexed="57"/>
        <rFont val="Arial"/>
        <family val="2"/>
      </rPr>
      <t>-1</t>
    </r>
    <r>
      <rPr>
        <sz val="9"/>
        <color indexed="57"/>
        <rFont val="Arial"/>
        <family val="2"/>
      </rPr>
      <t xml:space="preserve"> (b - 1/b + 1)</t>
    </r>
  </si>
  <si>
    <t xml:space="preserve">R = L+ r = </t>
  </si>
  <si>
    <r>
      <t>a</t>
    </r>
    <r>
      <rPr>
        <vertAlign val="subscript"/>
        <sz val="10"/>
        <color indexed="57"/>
        <rFont val="Arial"/>
        <family val="2"/>
      </rPr>
      <t>1</t>
    </r>
    <r>
      <rPr>
        <sz val="10"/>
        <color indexed="57"/>
        <rFont val="Arial"/>
        <family val="2"/>
      </rPr>
      <t xml:space="preserve"> = 2H</t>
    </r>
    <r>
      <rPr>
        <vertAlign val="subscript"/>
        <sz val="10"/>
        <color indexed="57"/>
        <rFont val="Arial"/>
        <family val="2"/>
      </rPr>
      <t>f1</t>
    </r>
    <r>
      <rPr>
        <sz val="10"/>
        <color indexed="57"/>
        <rFont val="Arial"/>
        <family val="2"/>
      </rPr>
      <t>/r = 2H</t>
    </r>
    <r>
      <rPr>
        <vertAlign val="subscript"/>
        <sz val="10"/>
        <color indexed="57"/>
        <rFont val="Arial"/>
        <family val="2"/>
      </rPr>
      <t>1</t>
    </r>
    <r>
      <rPr>
        <sz val="10"/>
        <color indexed="57"/>
        <rFont val="Arial"/>
        <family val="2"/>
      </rPr>
      <t xml:space="preserve">/r = </t>
    </r>
  </si>
  <si>
    <r>
      <t>a</t>
    </r>
    <r>
      <rPr>
        <vertAlign val="subscript"/>
        <sz val="10"/>
        <color indexed="57"/>
        <rFont val="Arial"/>
        <family val="2"/>
      </rPr>
      <t>2</t>
    </r>
    <r>
      <rPr>
        <sz val="10"/>
        <color indexed="57"/>
        <rFont val="Arial"/>
        <family val="2"/>
      </rPr>
      <t xml:space="preserve"> = 2H</t>
    </r>
    <r>
      <rPr>
        <vertAlign val="subscript"/>
        <sz val="10"/>
        <color indexed="57"/>
        <rFont val="Arial"/>
        <family val="2"/>
      </rPr>
      <t>f2</t>
    </r>
    <r>
      <rPr>
        <sz val="10"/>
        <color indexed="57"/>
        <rFont val="Arial"/>
        <family val="2"/>
      </rPr>
      <t>/r = 2 (H</t>
    </r>
    <r>
      <rPr>
        <vertAlign val="subscript"/>
        <sz val="10"/>
        <color indexed="57"/>
        <rFont val="Arial"/>
        <family val="2"/>
      </rPr>
      <t>f</t>
    </r>
    <r>
      <rPr>
        <sz val="10"/>
        <color indexed="57"/>
        <rFont val="Arial"/>
        <family val="2"/>
      </rPr>
      <t xml:space="preserve"> - H</t>
    </r>
    <r>
      <rPr>
        <vertAlign val="subscript"/>
        <sz val="10"/>
        <color indexed="57"/>
        <rFont val="Arial"/>
        <family val="2"/>
      </rPr>
      <t>f1</t>
    </r>
    <r>
      <rPr>
        <sz val="10"/>
        <color indexed="57"/>
        <rFont val="Arial"/>
        <family val="2"/>
      </rPr>
      <t xml:space="preserve">)/r = </t>
    </r>
  </si>
  <si>
    <t xml:space="preserve">b = R/r = </t>
  </si>
  <si>
    <r>
      <t>A</t>
    </r>
    <r>
      <rPr>
        <vertAlign val="subscript"/>
        <sz val="10"/>
        <color indexed="57"/>
        <rFont val="Arial"/>
        <family val="2"/>
      </rPr>
      <t>1</t>
    </r>
    <r>
      <rPr>
        <sz val="10"/>
        <color indexed="57"/>
        <rFont val="Arial"/>
        <family val="2"/>
      </rPr>
      <t xml:space="preserve"> = a</t>
    </r>
    <r>
      <rPr>
        <vertAlign val="subscript"/>
        <sz val="10"/>
        <color indexed="57"/>
        <rFont val="Arial"/>
        <family val="2"/>
      </rPr>
      <t>1</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+1)</t>
    </r>
    <r>
      <rPr>
        <vertAlign val="superscript"/>
        <sz val="10"/>
        <color indexed="57"/>
        <rFont val="Arial"/>
        <family val="2"/>
      </rPr>
      <t>2</t>
    </r>
    <r>
      <rPr>
        <sz val="10"/>
        <color indexed="57"/>
        <rFont val="Arial"/>
        <family val="2"/>
      </rPr>
      <t xml:space="preserve"> - 2a</t>
    </r>
    <r>
      <rPr>
        <vertAlign val="subscript"/>
        <sz val="10"/>
        <color indexed="57"/>
        <rFont val="Arial"/>
        <family val="2"/>
      </rPr>
      <t>1</t>
    </r>
    <r>
      <rPr>
        <sz val="10"/>
        <color indexed="57"/>
        <rFont val="Arial"/>
        <family val="2"/>
      </rPr>
      <t xml:space="preserve"> (b + 1) sin</t>
    </r>
    <r>
      <rPr>
        <sz val="10"/>
        <color indexed="57"/>
        <rFont val="Symbol"/>
        <family val="1"/>
      </rPr>
      <t xml:space="preserve">q = </t>
    </r>
  </si>
  <si>
    <r>
      <t>A</t>
    </r>
    <r>
      <rPr>
        <vertAlign val="subscript"/>
        <sz val="10"/>
        <color indexed="57"/>
        <rFont val="Arial"/>
        <family val="2"/>
      </rPr>
      <t>2</t>
    </r>
    <r>
      <rPr>
        <sz val="10"/>
        <color indexed="57"/>
        <rFont val="Arial"/>
        <family val="2"/>
      </rPr>
      <t xml:space="preserve"> = a</t>
    </r>
    <r>
      <rPr>
        <vertAlign val="subscript"/>
        <sz val="10"/>
        <color indexed="57"/>
        <rFont val="Arial"/>
        <family val="2"/>
      </rPr>
      <t>2</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+1)</t>
    </r>
    <r>
      <rPr>
        <vertAlign val="superscript"/>
        <sz val="10"/>
        <color indexed="57"/>
        <rFont val="Arial"/>
        <family val="2"/>
      </rPr>
      <t>2</t>
    </r>
    <r>
      <rPr>
        <sz val="10"/>
        <color indexed="57"/>
        <rFont val="Arial"/>
        <family val="2"/>
      </rPr>
      <t xml:space="preserve"> - 2a</t>
    </r>
    <r>
      <rPr>
        <vertAlign val="subscript"/>
        <sz val="10"/>
        <color indexed="57"/>
        <rFont val="Arial"/>
        <family val="2"/>
      </rPr>
      <t>2</t>
    </r>
    <r>
      <rPr>
        <sz val="10"/>
        <color indexed="57"/>
        <rFont val="Arial"/>
        <family val="2"/>
      </rPr>
      <t xml:space="preserve"> (b + 1) sin</t>
    </r>
    <r>
      <rPr>
        <sz val="10"/>
        <color indexed="57"/>
        <rFont val="Symbol"/>
        <family val="1"/>
      </rPr>
      <t xml:space="preserve">q = </t>
    </r>
  </si>
  <si>
    <r>
      <t>B</t>
    </r>
    <r>
      <rPr>
        <vertAlign val="subscript"/>
        <sz val="10"/>
        <color indexed="57"/>
        <rFont val="Arial"/>
        <family val="2"/>
      </rPr>
      <t>1</t>
    </r>
    <r>
      <rPr>
        <sz val="10"/>
        <color indexed="57"/>
        <rFont val="Arial"/>
        <family val="2"/>
      </rPr>
      <t xml:space="preserve"> = a</t>
    </r>
    <r>
      <rPr>
        <vertAlign val="subscript"/>
        <sz val="10"/>
        <color indexed="57"/>
        <rFont val="Arial"/>
        <family val="2"/>
      </rPr>
      <t>1</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- 1)</t>
    </r>
    <r>
      <rPr>
        <vertAlign val="superscript"/>
        <sz val="10"/>
        <color indexed="57"/>
        <rFont val="Arial"/>
        <family val="2"/>
      </rPr>
      <t>2</t>
    </r>
    <r>
      <rPr>
        <sz val="10"/>
        <color indexed="57"/>
        <rFont val="Arial"/>
        <family val="2"/>
      </rPr>
      <t xml:space="preserve"> - 2a</t>
    </r>
    <r>
      <rPr>
        <vertAlign val="subscript"/>
        <sz val="10"/>
        <color indexed="57"/>
        <rFont val="Arial"/>
        <family val="2"/>
      </rPr>
      <t>1</t>
    </r>
    <r>
      <rPr>
        <sz val="10"/>
        <color indexed="57"/>
        <rFont val="Arial"/>
        <family val="2"/>
      </rPr>
      <t xml:space="preserve"> (b - 1) sin</t>
    </r>
    <r>
      <rPr>
        <sz val="10"/>
        <color indexed="57"/>
        <rFont val="Symbol"/>
        <family val="1"/>
      </rPr>
      <t xml:space="preserve">q = </t>
    </r>
  </si>
  <si>
    <r>
      <t>B</t>
    </r>
    <r>
      <rPr>
        <vertAlign val="subscript"/>
        <sz val="10"/>
        <color indexed="57"/>
        <rFont val="Arial"/>
        <family val="2"/>
      </rPr>
      <t>2</t>
    </r>
    <r>
      <rPr>
        <sz val="10"/>
        <color indexed="57"/>
        <rFont val="Arial"/>
        <family val="2"/>
      </rPr>
      <t xml:space="preserve"> = a</t>
    </r>
    <r>
      <rPr>
        <vertAlign val="subscript"/>
        <sz val="10"/>
        <color indexed="57"/>
        <rFont val="Arial"/>
        <family val="2"/>
      </rPr>
      <t>2</t>
    </r>
    <r>
      <rPr>
        <vertAlign val="superscript"/>
        <sz val="10"/>
        <color indexed="57"/>
        <rFont val="Arial"/>
        <family val="2"/>
      </rPr>
      <t xml:space="preserve">2 </t>
    </r>
    <r>
      <rPr>
        <sz val="10"/>
        <color indexed="57"/>
        <rFont val="Arial"/>
        <family val="2"/>
      </rPr>
      <t>+</t>
    </r>
    <r>
      <rPr>
        <vertAlign val="superscript"/>
        <sz val="10"/>
        <color indexed="57"/>
        <rFont val="Arial"/>
        <family val="2"/>
      </rPr>
      <t xml:space="preserve"> </t>
    </r>
    <r>
      <rPr>
        <sz val="10"/>
        <color indexed="57"/>
        <rFont val="Arial"/>
        <family val="2"/>
      </rPr>
      <t>(b - 1)</t>
    </r>
    <r>
      <rPr>
        <vertAlign val="superscript"/>
        <sz val="10"/>
        <color indexed="57"/>
        <rFont val="Arial"/>
        <family val="2"/>
      </rPr>
      <t>2</t>
    </r>
    <r>
      <rPr>
        <sz val="10"/>
        <color indexed="57"/>
        <rFont val="Arial"/>
        <family val="2"/>
      </rPr>
      <t xml:space="preserve"> - 2a</t>
    </r>
    <r>
      <rPr>
        <vertAlign val="subscript"/>
        <sz val="10"/>
        <color indexed="57"/>
        <rFont val="Arial"/>
        <family val="2"/>
      </rPr>
      <t>2</t>
    </r>
    <r>
      <rPr>
        <sz val="10"/>
        <color indexed="57"/>
        <rFont val="Arial"/>
        <family val="2"/>
      </rPr>
      <t xml:space="preserve"> (b - 1) sin</t>
    </r>
    <r>
      <rPr>
        <sz val="10"/>
        <color indexed="57"/>
        <rFont val="Symbol"/>
        <family val="1"/>
      </rPr>
      <t xml:space="preserve">q = </t>
    </r>
  </si>
  <si>
    <r>
      <t>C = 1 + (b</t>
    </r>
    <r>
      <rPr>
        <vertAlign val="superscript"/>
        <sz val="10"/>
        <color indexed="57"/>
        <rFont val="Arial"/>
        <family val="2"/>
      </rPr>
      <t>2</t>
    </r>
    <r>
      <rPr>
        <sz val="10"/>
        <color indexed="57"/>
        <rFont val="Arial"/>
        <family val="2"/>
      </rPr>
      <t xml:space="preserve"> - 1) Cos</t>
    </r>
    <r>
      <rPr>
        <vertAlign val="superscript"/>
        <sz val="10"/>
        <color indexed="57"/>
        <rFont val="Arial"/>
        <family val="2"/>
      </rPr>
      <t>2</t>
    </r>
    <r>
      <rPr>
        <sz val="10"/>
        <color indexed="57"/>
        <rFont val="Symbol"/>
        <family val="1"/>
      </rPr>
      <t xml:space="preserve">q = </t>
    </r>
  </si>
  <si>
    <r>
      <t>F</t>
    </r>
    <r>
      <rPr>
        <vertAlign val="subscript"/>
        <sz val="10"/>
        <color indexed="57"/>
        <rFont val="Arial"/>
        <family val="2"/>
      </rPr>
      <t>1-&gt;2,V1</t>
    </r>
  </si>
  <si>
    <r>
      <t>F</t>
    </r>
    <r>
      <rPr>
        <vertAlign val="subscript"/>
        <sz val="10"/>
        <color indexed="57"/>
        <rFont val="Arial"/>
        <family val="2"/>
      </rPr>
      <t>1-&gt;2,V2</t>
    </r>
  </si>
  <si>
    <r>
      <t>F</t>
    </r>
    <r>
      <rPr>
        <b/>
        <vertAlign val="subscript"/>
        <sz val="9"/>
        <color indexed="53"/>
        <rFont val="Arial"/>
        <family val="2"/>
      </rPr>
      <t>1-&gt;2</t>
    </r>
    <r>
      <rPr>
        <b/>
        <sz val="9"/>
        <color indexed="53"/>
        <rFont val="Arial"/>
        <family val="2"/>
      </rPr>
      <t>,</t>
    </r>
    <r>
      <rPr>
        <b/>
        <vertAlign val="subscript"/>
        <sz val="9"/>
        <color indexed="53"/>
        <rFont val="Arial"/>
        <family val="2"/>
      </rPr>
      <t>V1</t>
    </r>
  </si>
  <si>
    <r>
      <t>F</t>
    </r>
    <r>
      <rPr>
        <b/>
        <vertAlign val="subscript"/>
        <sz val="9"/>
        <color indexed="53"/>
        <rFont val="Arial"/>
        <family val="2"/>
      </rPr>
      <t>1-&gt;2</t>
    </r>
    <r>
      <rPr>
        <b/>
        <sz val="9"/>
        <color indexed="53"/>
        <rFont val="Arial"/>
        <family val="2"/>
      </rPr>
      <t>,</t>
    </r>
    <r>
      <rPr>
        <b/>
        <vertAlign val="subscript"/>
        <sz val="9"/>
        <color indexed="53"/>
        <rFont val="Arial"/>
        <family val="2"/>
      </rPr>
      <t>V2</t>
    </r>
  </si>
  <si>
    <r>
      <t>F</t>
    </r>
    <r>
      <rPr>
        <vertAlign val="subscript"/>
        <sz val="10"/>
        <color indexed="57"/>
        <rFont val="Arial"/>
        <family val="2"/>
      </rPr>
      <t>1-&gt;2,V</t>
    </r>
    <r>
      <rPr>
        <sz val="10"/>
        <color indexed="57"/>
        <rFont val="Arial"/>
        <family val="2"/>
      </rPr>
      <t xml:space="preserve"> = total vertical view factor in presence of wind</t>
    </r>
  </si>
  <si>
    <t>SOLID FLAME RADIATION MODEL IN PRESENCE OF WIND</t>
  </si>
  <si>
    <t>Flame Emissive Power Calculation</t>
  </si>
  <si>
    <r>
      <t>F</t>
    </r>
    <r>
      <rPr>
        <b/>
        <vertAlign val="subscript"/>
        <sz val="9"/>
        <color indexed="53"/>
        <rFont val="Arial"/>
        <family val="2"/>
      </rPr>
      <t>1-&gt;2,H</t>
    </r>
  </si>
  <si>
    <r>
      <t>F</t>
    </r>
    <r>
      <rPr>
        <b/>
        <vertAlign val="subscript"/>
        <sz val="9"/>
        <color indexed="53"/>
        <rFont val="Arial"/>
        <family val="2"/>
      </rPr>
      <t>1-&gt;2,V</t>
    </r>
  </si>
  <si>
    <r>
      <t>F</t>
    </r>
    <r>
      <rPr>
        <vertAlign val="subscript"/>
        <sz val="9"/>
        <color indexed="53"/>
        <rFont val="Arial"/>
        <family val="2"/>
      </rPr>
      <t>H1</t>
    </r>
  </si>
  <si>
    <r>
      <t>F</t>
    </r>
    <r>
      <rPr>
        <vertAlign val="subscript"/>
        <sz val="9"/>
        <color indexed="53"/>
        <rFont val="Arial"/>
        <family val="2"/>
      </rPr>
      <t>H2</t>
    </r>
  </si>
  <si>
    <r>
      <t>F</t>
    </r>
    <r>
      <rPr>
        <vertAlign val="subscript"/>
        <sz val="9"/>
        <color indexed="53"/>
        <rFont val="Arial"/>
        <family val="2"/>
      </rPr>
      <t>H3</t>
    </r>
  </si>
  <si>
    <r>
      <t>F</t>
    </r>
    <r>
      <rPr>
        <vertAlign val="subscript"/>
        <sz val="9"/>
        <color indexed="53"/>
        <rFont val="Arial"/>
        <family val="2"/>
      </rPr>
      <t>H4</t>
    </r>
  </si>
  <si>
    <r>
      <t>F</t>
    </r>
    <r>
      <rPr>
        <vertAlign val="subscript"/>
        <sz val="9"/>
        <color indexed="53"/>
        <rFont val="Arial"/>
        <family val="2"/>
      </rPr>
      <t>H5</t>
    </r>
  </si>
  <si>
    <r>
      <t>F</t>
    </r>
    <r>
      <rPr>
        <vertAlign val="subscript"/>
        <sz val="9"/>
        <color indexed="53"/>
        <rFont val="Arial"/>
        <family val="2"/>
      </rPr>
      <t>H6</t>
    </r>
  </si>
  <si>
    <r>
      <t>F</t>
    </r>
    <r>
      <rPr>
        <vertAlign val="subscript"/>
        <sz val="9"/>
        <color indexed="53"/>
        <rFont val="Arial"/>
        <family val="2"/>
      </rPr>
      <t>V1</t>
    </r>
  </si>
  <si>
    <r>
      <t>F</t>
    </r>
    <r>
      <rPr>
        <vertAlign val="subscript"/>
        <sz val="9"/>
        <color indexed="53"/>
        <rFont val="Arial"/>
        <family val="2"/>
      </rPr>
      <t>V2</t>
    </r>
  </si>
  <si>
    <r>
      <t>F</t>
    </r>
    <r>
      <rPr>
        <vertAlign val="subscript"/>
        <sz val="9"/>
        <color indexed="53"/>
        <rFont val="Arial"/>
        <family val="2"/>
      </rPr>
      <t>V3</t>
    </r>
  </si>
  <si>
    <r>
      <t>F</t>
    </r>
    <r>
      <rPr>
        <vertAlign val="subscript"/>
        <sz val="9"/>
        <color indexed="53"/>
        <rFont val="Arial"/>
        <family val="2"/>
      </rPr>
      <t>V4</t>
    </r>
  </si>
  <si>
    <r>
      <t>F</t>
    </r>
    <r>
      <rPr>
        <vertAlign val="subscript"/>
        <sz val="9"/>
        <color indexed="53"/>
        <rFont val="Arial"/>
        <family val="2"/>
      </rPr>
      <t>V5</t>
    </r>
  </si>
  <si>
    <r>
      <t>F</t>
    </r>
    <r>
      <rPr>
        <vertAlign val="subscript"/>
        <sz val="9"/>
        <color indexed="53"/>
        <rFont val="Arial"/>
        <family val="2"/>
      </rPr>
      <t>V6</t>
    </r>
  </si>
  <si>
    <r>
      <t>F</t>
    </r>
    <r>
      <rPr>
        <vertAlign val="subscript"/>
        <sz val="9"/>
        <color indexed="53"/>
        <rFont val="Arial"/>
        <family val="2"/>
      </rPr>
      <t>V7</t>
    </r>
  </si>
  <si>
    <r>
      <t>F</t>
    </r>
    <r>
      <rPr>
        <vertAlign val="subscript"/>
        <sz val="10"/>
        <color indexed="57"/>
        <rFont val="Arial"/>
        <family val="2"/>
      </rPr>
      <t>1-&gt;2</t>
    </r>
    <r>
      <rPr>
        <sz val="10"/>
        <color indexed="57"/>
        <rFont val="Arial"/>
        <family val="2"/>
      </rPr>
      <t xml:space="preserve"> = F</t>
    </r>
    <r>
      <rPr>
        <vertAlign val="subscript"/>
        <sz val="10"/>
        <color indexed="57"/>
        <rFont val="Arial"/>
        <family val="2"/>
      </rPr>
      <t>1-&gt;2,V1</t>
    </r>
    <r>
      <rPr>
        <sz val="10"/>
        <color indexed="57"/>
        <rFont val="Arial"/>
        <family val="2"/>
      </rPr>
      <t xml:space="preserve"> + F</t>
    </r>
    <r>
      <rPr>
        <vertAlign val="subscript"/>
        <sz val="10"/>
        <color indexed="57"/>
        <rFont val="Arial"/>
        <family val="2"/>
      </rPr>
      <t>1-&gt;2,V2</t>
    </r>
    <r>
      <rPr>
        <sz val="10"/>
        <color indexed="57"/>
        <rFont val="Arial"/>
        <family val="2"/>
      </rPr>
      <t xml:space="preserve"> =</t>
    </r>
    <r>
      <rPr>
        <vertAlign val="subscript"/>
        <sz val="10"/>
        <color indexed="57"/>
        <rFont val="Arial"/>
        <family val="2"/>
      </rPr>
      <t xml:space="preserve"> </t>
    </r>
  </si>
  <si>
    <r>
      <t>F</t>
    </r>
    <r>
      <rPr>
        <vertAlign val="subscript"/>
        <sz val="10"/>
        <color indexed="57"/>
        <rFont val="Arial"/>
        <family val="2"/>
      </rPr>
      <t>1-&gt;2, max</t>
    </r>
    <r>
      <rPr>
        <sz val="10"/>
        <color indexed="57"/>
        <rFont val="Arial"/>
        <family val="2"/>
      </rPr>
      <t xml:space="preserve"> = √(F</t>
    </r>
    <r>
      <rPr>
        <vertAlign val="superscript"/>
        <sz val="10"/>
        <color indexed="57"/>
        <rFont val="Arial"/>
        <family val="2"/>
      </rPr>
      <t>2</t>
    </r>
    <r>
      <rPr>
        <vertAlign val="subscript"/>
        <sz val="10"/>
        <color indexed="57"/>
        <rFont val="Arial"/>
        <family val="2"/>
      </rPr>
      <t>1-&gt;2,H</t>
    </r>
    <r>
      <rPr>
        <sz val="10"/>
        <color indexed="57"/>
        <rFont val="Arial"/>
        <family val="2"/>
      </rPr>
      <t xml:space="preserve"> + F</t>
    </r>
    <r>
      <rPr>
        <vertAlign val="superscript"/>
        <sz val="10"/>
        <color indexed="57"/>
        <rFont val="Arial"/>
        <family val="2"/>
      </rPr>
      <t>2</t>
    </r>
    <r>
      <rPr>
        <vertAlign val="subscript"/>
        <sz val="10"/>
        <color indexed="57"/>
        <rFont val="Arial"/>
        <family val="2"/>
      </rPr>
      <t>1-&gt;2,V</t>
    </r>
    <r>
      <rPr>
        <sz val="10"/>
        <color indexed="57"/>
        <rFont val="Arial"/>
        <family val="2"/>
      </rPr>
      <t>)</t>
    </r>
    <r>
      <rPr>
        <vertAlign val="superscript"/>
        <sz val="10"/>
        <color indexed="57"/>
        <rFont val="Arial"/>
        <family val="2"/>
      </rPr>
      <t xml:space="preserve"> </t>
    </r>
    <r>
      <rPr>
        <sz val="10"/>
        <color indexed="57"/>
        <rFont val="Arial"/>
        <family val="2"/>
      </rPr>
      <t>=</t>
    </r>
    <r>
      <rPr>
        <vertAlign val="superscript"/>
        <sz val="10"/>
        <color indexed="57"/>
        <rFont val="Arial"/>
        <family val="2"/>
      </rPr>
      <t xml:space="preserve"> </t>
    </r>
  </si>
  <si>
    <r>
      <t>H</t>
    </r>
    <r>
      <rPr>
        <vertAlign val="subscript"/>
        <sz val="10"/>
        <color indexed="57"/>
        <rFont val="Arial"/>
        <family val="2"/>
      </rPr>
      <t xml:space="preserve">f </t>
    </r>
    <r>
      <rPr>
        <sz val="10"/>
        <color indexed="57"/>
        <rFont val="Arial"/>
        <family val="2"/>
      </rPr>
      <t>= 55D (m"/</t>
    </r>
    <r>
      <rPr>
        <sz val="10"/>
        <color indexed="57"/>
        <rFont val="Symbol"/>
        <family val="1"/>
      </rPr>
      <t>r</t>
    </r>
    <r>
      <rPr>
        <vertAlign val="subscript"/>
        <sz val="10"/>
        <color indexed="57"/>
        <rFont val="Arial"/>
        <family val="2"/>
      </rPr>
      <t>a</t>
    </r>
    <r>
      <rPr>
        <sz val="10"/>
        <color indexed="57"/>
        <rFont val="Arial"/>
        <family val="2"/>
      </rPr>
      <t xml:space="preserve"> (√g D)</t>
    </r>
    <r>
      <rPr>
        <sz val="10"/>
        <color indexed="57"/>
        <rFont val="Arial"/>
        <family val="2"/>
      </rPr>
      <t>)</t>
    </r>
    <r>
      <rPr>
        <vertAlign val="superscript"/>
        <sz val="10"/>
        <color indexed="57"/>
        <rFont val="Arial"/>
        <family val="2"/>
      </rPr>
      <t>0.67</t>
    </r>
    <r>
      <rPr>
        <sz val="10"/>
        <color indexed="57"/>
        <rFont val="Arial"/>
        <family val="2"/>
      </rPr>
      <t xml:space="preserve"> (u*)</t>
    </r>
    <r>
      <rPr>
        <vertAlign val="superscript"/>
        <sz val="10"/>
        <color indexed="57"/>
        <rFont val="Arial"/>
        <family val="2"/>
      </rPr>
      <t>-0.21</t>
    </r>
  </si>
  <si>
    <t>Heat of Combustion</t>
  </si>
  <si>
    <r>
      <t>H</t>
    </r>
    <r>
      <rPr>
        <vertAlign val="subscript"/>
        <sz val="10"/>
        <color indexed="57"/>
        <rFont val="Arial"/>
        <family val="2"/>
      </rPr>
      <t xml:space="preserve">f </t>
    </r>
    <r>
      <rPr>
        <sz val="10"/>
        <color indexed="57"/>
        <rFont val="Arial"/>
        <family val="2"/>
      </rPr>
      <t>= 55 D (m"/</t>
    </r>
    <r>
      <rPr>
        <sz val="10"/>
        <color indexed="57"/>
        <rFont val="Symbol"/>
        <family val="1"/>
      </rPr>
      <t>r</t>
    </r>
    <r>
      <rPr>
        <vertAlign val="subscript"/>
        <sz val="10"/>
        <color indexed="57"/>
        <rFont val="Arial"/>
        <family val="2"/>
      </rPr>
      <t>a</t>
    </r>
    <r>
      <rPr>
        <sz val="10"/>
        <color indexed="57"/>
        <rFont val="Arial"/>
        <family val="2"/>
      </rPr>
      <t xml:space="preserve"> (√g D)) </t>
    </r>
    <r>
      <rPr>
        <vertAlign val="superscript"/>
        <sz val="10"/>
        <color indexed="57"/>
        <rFont val="Arial"/>
        <family val="2"/>
      </rPr>
      <t>0.67</t>
    </r>
    <r>
      <rPr>
        <sz val="10"/>
        <color indexed="57"/>
        <rFont val="Arial"/>
        <family val="2"/>
      </rPr>
      <t xml:space="preserve"> (u*)</t>
    </r>
    <r>
      <rPr>
        <vertAlign val="superscript"/>
        <sz val="10"/>
        <color indexed="57"/>
        <rFont val="Arial"/>
        <family val="2"/>
      </rPr>
      <t>-0.21</t>
    </r>
  </si>
  <si>
    <r>
      <t xml:space="preserve">COS </t>
    </r>
    <r>
      <rPr>
        <sz val="10"/>
        <color indexed="57"/>
        <rFont val="Symbol"/>
        <family val="1"/>
      </rPr>
      <t>q</t>
    </r>
    <r>
      <rPr>
        <sz val="10"/>
        <color indexed="57"/>
        <rFont val="Arial"/>
        <family val="2"/>
      </rPr>
      <t xml:space="preserve"> = 1    </t>
    </r>
  </si>
  <si>
    <r>
      <t xml:space="preserve">COS </t>
    </r>
    <r>
      <rPr>
        <sz val="10"/>
        <color indexed="57"/>
        <rFont val="Symbol"/>
        <family val="1"/>
      </rPr>
      <t>q</t>
    </r>
    <r>
      <rPr>
        <sz val="10"/>
        <color indexed="57"/>
        <rFont val="Arial"/>
        <family val="2"/>
      </rPr>
      <t xml:space="preserve"> = 1 / √(u*)   </t>
    </r>
  </si>
  <si>
    <r>
      <t>H</t>
    </r>
    <r>
      <rPr>
        <vertAlign val="subscript"/>
        <sz val="10"/>
        <color indexed="57"/>
        <rFont val="Arial"/>
        <family val="2"/>
      </rPr>
      <t xml:space="preserve">f </t>
    </r>
    <r>
      <rPr>
        <sz val="10"/>
        <color indexed="57"/>
        <rFont val="Arial"/>
        <family val="2"/>
      </rPr>
      <t>= 55 D (m"/</t>
    </r>
    <r>
      <rPr>
        <sz val="10"/>
        <color indexed="57"/>
        <rFont val="Symbol"/>
        <family val="1"/>
      </rPr>
      <t>r</t>
    </r>
    <r>
      <rPr>
        <vertAlign val="subscript"/>
        <sz val="10"/>
        <color indexed="57"/>
        <rFont val="Arial"/>
        <family val="2"/>
      </rPr>
      <t>a</t>
    </r>
    <r>
      <rPr>
        <sz val="10"/>
        <color indexed="57"/>
        <rFont val="Arial"/>
        <family val="2"/>
      </rPr>
      <t xml:space="preserve"> √(g D))</t>
    </r>
    <r>
      <rPr>
        <vertAlign val="superscript"/>
        <sz val="10"/>
        <color indexed="57"/>
        <rFont val="Arial"/>
        <family val="2"/>
      </rPr>
      <t>0.67</t>
    </r>
    <r>
      <rPr>
        <sz val="10"/>
        <color indexed="57"/>
        <rFont val="Arial"/>
        <family val="2"/>
      </rPr>
      <t xml:space="preserve"> (u*)</t>
    </r>
    <r>
      <rPr>
        <vertAlign val="superscript"/>
        <sz val="10"/>
        <color indexed="57"/>
        <rFont val="Arial"/>
        <family val="2"/>
      </rPr>
      <t>-0.21</t>
    </r>
  </si>
  <si>
    <t>Flame Tilt or Angle of Deflection Calculation</t>
  </si>
  <si>
    <r>
      <t>H</t>
    </r>
    <r>
      <rPr>
        <vertAlign val="subscript"/>
        <sz val="10"/>
        <color indexed="57"/>
        <rFont val="Arial"/>
        <family val="2"/>
      </rPr>
      <t xml:space="preserve">f </t>
    </r>
    <r>
      <rPr>
        <sz val="10"/>
        <color indexed="57"/>
        <rFont val="Arial"/>
        <family val="2"/>
      </rPr>
      <t>= 55 D (m"/</t>
    </r>
    <r>
      <rPr>
        <sz val="10"/>
        <color indexed="57"/>
        <rFont val="Symbol"/>
        <family val="1"/>
      </rPr>
      <t>r</t>
    </r>
    <r>
      <rPr>
        <vertAlign val="subscript"/>
        <sz val="10"/>
        <color indexed="57"/>
        <rFont val="Arial"/>
        <family val="2"/>
      </rPr>
      <t>a</t>
    </r>
    <r>
      <rPr>
        <sz val="10"/>
        <color indexed="57"/>
        <rFont val="Arial"/>
        <family val="2"/>
      </rPr>
      <t xml:space="preserve"> (√g D))</t>
    </r>
    <r>
      <rPr>
        <vertAlign val="superscript"/>
        <sz val="10"/>
        <color indexed="57"/>
        <rFont val="Arial"/>
        <family val="2"/>
      </rPr>
      <t>0.67</t>
    </r>
    <r>
      <rPr>
        <sz val="10"/>
        <color indexed="57"/>
        <rFont val="Arial"/>
        <family val="2"/>
      </rPr>
      <t xml:space="preserve"> (u*)</t>
    </r>
    <r>
      <rPr>
        <vertAlign val="superscript"/>
        <sz val="10"/>
        <color indexed="57"/>
        <rFont val="Arial"/>
        <family val="2"/>
      </rPr>
      <t>-0.21</t>
    </r>
  </si>
  <si>
    <r>
      <t xml:space="preserve">COS </t>
    </r>
    <r>
      <rPr>
        <sz val="10"/>
        <color indexed="57"/>
        <rFont val="Symbol"/>
        <family val="1"/>
      </rPr>
      <t>q</t>
    </r>
    <r>
      <rPr>
        <sz val="10"/>
        <color indexed="57"/>
        <rFont val="Arial"/>
        <family val="2"/>
      </rPr>
      <t xml:space="preserve"> = 1 / (√u*) </t>
    </r>
  </si>
  <si>
    <t>Select Fuel Type</t>
  </si>
  <si>
    <t>fuel positioned some distance from the fire at ground level to determine if secondary ignitions are likely in presence of wind.</t>
  </si>
  <si>
    <t>fuel positioned some distance from the fire above ground level to determine if secondary ignitions are likely in presence of wind.</t>
  </si>
  <si>
    <t>parameters.  This spreadsheet is protected and secure to avoid errors due to a wrong entry in a cell(s).</t>
  </si>
  <si>
    <t>All subsequent output values are calculated by the spreadsheet and based on values specified in the input</t>
  </si>
  <si>
    <t>Calculations are based on certain assumptions and have inherent limitations.  The results of such</t>
  </si>
  <si>
    <t>The above calculations are based on principles developed in the SFPE Handbook of Fire Protection</t>
  </si>
  <si>
    <t>Radiative Heat Flux Calculation in Presence of Wind</t>
  </si>
  <si>
    <t>q =</t>
  </si>
  <si>
    <r>
      <t xml:space="preserve">q </t>
    </r>
    <r>
      <rPr>
        <sz val="10"/>
        <color indexed="57"/>
        <rFont val="Arial"/>
        <family val="2"/>
      </rPr>
      <t>= flame tilt or angle of deflection (radians)</t>
    </r>
  </si>
  <si>
    <t>The purpose of this calculation is to estimate the radiation transmitted from a burning fuel array to a target</t>
  </si>
  <si>
    <r>
      <t>Vertical Distance of Target from Ground Level (H</t>
    </r>
    <r>
      <rPr>
        <vertAlign val="subscript"/>
        <sz val="10"/>
        <color indexed="10"/>
        <rFont val="Arial"/>
        <family val="2"/>
      </rPr>
      <t xml:space="preserve">1 </t>
    </r>
    <r>
      <rPr>
        <sz val="10"/>
        <color indexed="10"/>
        <rFont val="Arial"/>
        <family val="2"/>
      </rPr>
      <t>= H</t>
    </r>
    <r>
      <rPr>
        <vertAlign val="subscript"/>
        <sz val="10"/>
        <color indexed="10"/>
        <rFont val="Arial"/>
        <family val="2"/>
      </rPr>
      <t>f1</t>
    </r>
    <r>
      <rPr>
        <sz val="10"/>
        <color indexed="10"/>
        <rFont val="Arial"/>
        <family val="2"/>
      </rPr>
      <t xml:space="preserve">) </t>
    </r>
  </si>
  <si>
    <t>D = pool fire diameter (m)</t>
  </si>
  <si>
    <t>The chapter in the NUREG should be read before an analysis is made.</t>
  </si>
  <si>
    <r>
      <t>Engineering, 3</t>
    </r>
    <r>
      <rPr>
        <vertAlign val="superscript"/>
        <sz val="10"/>
        <color indexed="13"/>
        <rFont val="Arial"/>
        <family val="2"/>
      </rPr>
      <t>rd</t>
    </r>
    <r>
      <rPr>
        <sz val="10"/>
        <color indexed="13"/>
        <rFont val="Arial"/>
        <family val="2"/>
      </rPr>
      <t xml:space="preserve"> Edition, 2002.</t>
    </r>
  </si>
  <si>
    <r>
      <t>m" (kg/m</t>
    </r>
    <r>
      <rPr>
        <vertAlign val="superscript"/>
        <sz val="10"/>
        <color indexed="12"/>
        <rFont val="Arial"/>
        <family val="2"/>
      </rPr>
      <t>2</t>
    </r>
    <r>
      <rPr>
        <sz val="10"/>
        <color indexed="12"/>
        <rFont val="Arial"/>
        <family val="2"/>
      </rPr>
      <t>-sec)</t>
    </r>
  </si>
  <si>
    <r>
      <t xml:space="preserve">   D</t>
    </r>
    <r>
      <rPr>
        <sz val="10"/>
        <color indexed="12"/>
        <rFont val="Arial"/>
        <family val="2"/>
      </rPr>
      <t>H</t>
    </r>
    <r>
      <rPr>
        <vertAlign val="subscript"/>
        <sz val="10"/>
        <color indexed="12"/>
        <rFont val="Arial"/>
        <family val="2"/>
      </rPr>
      <t>c,eff</t>
    </r>
    <r>
      <rPr>
        <sz val="10"/>
        <color indexed="12"/>
        <rFont val="Arial"/>
        <family val="2"/>
      </rPr>
      <t xml:space="preserve"> (kJ/kg)</t>
    </r>
  </si>
  <si>
    <r>
      <t>D</t>
    </r>
    <r>
      <rPr>
        <sz val="10"/>
        <color indexed="12"/>
        <rFont val="Arial"/>
        <family val="2"/>
      </rPr>
      <t>H</t>
    </r>
    <r>
      <rPr>
        <vertAlign val="subscript"/>
        <sz val="10"/>
        <color indexed="12"/>
        <rFont val="Arial"/>
        <family val="2"/>
      </rPr>
      <t>c,eff</t>
    </r>
    <r>
      <rPr>
        <sz val="10"/>
        <color indexed="12"/>
        <rFont val="Arial"/>
        <family val="2"/>
      </rPr>
      <t xml:space="preserve"> (kJ/kg)</t>
    </r>
  </si>
  <si>
    <t xml:space="preserve">CHAPTER 5.  ESTIMATING RADIANT HEAT FLUX FROM FIRE TO A TARGET </t>
  </si>
  <si>
    <t xml:space="preserve">FUEL ABOVE GROUND LEVEL IN PRESENCE OF WIND (TILTED FLAME) </t>
  </si>
  <si>
    <t>FUEL AT GROUND LEVEL IN PRESENCE OF WIND (TILTED FLAME)</t>
  </si>
  <si>
    <t>Prepared by:</t>
  </si>
  <si>
    <t>Date</t>
  </si>
  <si>
    <t>Organization</t>
  </si>
  <si>
    <t>Checked by:</t>
  </si>
  <si>
    <t>Additional Information</t>
  </si>
  <si>
    <r>
      <t>Scroll</t>
    </r>
    <r>
      <rPr>
        <b/>
        <sz val="10"/>
        <color indexed="48"/>
        <rFont val="Arial"/>
        <family val="2"/>
      </rPr>
      <t xml:space="preserve"> to desired fuel type then</t>
    </r>
  </si>
  <si>
    <r>
      <t>Click</t>
    </r>
    <r>
      <rPr>
        <sz val="11"/>
        <color indexed="48"/>
        <rFont val="Arial"/>
        <family val="2"/>
      </rPr>
      <t xml:space="preserve"> on selection</t>
    </r>
  </si>
  <si>
    <r>
      <t>k</t>
    </r>
    <r>
      <rPr>
        <sz val="10"/>
        <color indexed="12"/>
        <rFont val="Symbol"/>
        <family val="1"/>
      </rPr>
      <t>b (</t>
    </r>
    <r>
      <rPr>
        <sz val="10"/>
        <color indexed="12"/>
        <rFont val="Arial"/>
        <family val="2"/>
      </rPr>
      <t>m</t>
    </r>
    <r>
      <rPr>
        <vertAlign val="superscript"/>
        <sz val="10"/>
        <color indexed="12"/>
        <rFont val="Symbol"/>
        <family val="1"/>
      </rPr>
      <t>-1</t>
    </r>
    <r>
      <rPr>
        <sz val="10"/>
        <color indexed="12"/>
        <rFont val="Symbol"/>
        <family val="1"/>
      </rPr>
      <t>)</t>
    </r>
  </si>
  <si>
    <t>561 Silicon Transformer Fluid</t>
  </si>
  <si>
    <r>
      <t>m</t>
    </r>
    <r>
      <rPr>
        <vertAlign val="superscript"/>
        <sz val="8"/>
        <color indexed="10"/>
        <rFont val="Arial"/>
        <family val="2"/>
      </rPr>
      <t>-1</t>
    </r>
  </si>
  <si>
    <r>
      <t>Scroll</t>
    </r>
    <r>
      <rPr>
        <b/>
        <sz val="10"/>
        <color indexed="48"/>
        <rFont val="Arial"/>
        <family val="2"/>
      </rPr>
      <t xml:space="preserve"> to desired fuel type then </t>
    </r>
  </si>
  <si>
    <r>
      <t xml:space="preserve">Reference:  </t>
    </r>
    <r>
      <rPr>
        <i/>
        <sz val="8"/>
        <color indexed="10"/>
        <rFont val="Arial"/>
        <family val="2"/>
      </rPr>
      <t>SFPE Handbook of Fire Protection Engineering, 3</t>
    </r>
    <r>
      <rPr>
        <i/>
        <vertAlign val="superscript"/>
        <sz val="8"/>
        <color indexed="10"/>
        <rFont val="Arial"/>
        <family val="2"/>
      </rPr>
      <t>rd</t>
    </r>
    <r>
      <rPr>
        <i/>
        <sz val="8"/>
        <color indexed="10"/>
        <rFont val="Arial"/>
        <family val="2"/>
      </rPr>
      <t xml:space="preserve"> Edition, 1995, Page 3-276</t>
    </r>
    <r>
      <rPr>
        <sz val="8"/>
        <color indexed="10"/>
        <rFont val="Arial"/>
        <family val="2"/>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</si>
  <si>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t>
    </r>
    <r>
      <rPr>
        <i/>
        <sz val="8"/>
        <color indexed="10"/>
        <rFont val="Arial"/>
        <family val="2"/>
      </rPr>
      <t>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</si>
  <si>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3-26.</t>
    </r>
  </si>
  <si>
    <r>
      <t>Reference:  SFPE Handbook of Fire Protection Engineering, 3</t>
    </r>
    <r>
      <rPr>
        <i/>
        <vertAlign val="superscript"/>
        <sz val="8"/>
        <color indexed="10"/>
        <rFont val="Arial"/>
        <family val="2"/>
      </rPr>
      <t>rd</t>
    </r>
    <r>
      <rPr>
        <i/>
        <sz val="8"/>
        <color indexed="10"/>
        <rFont val="Arial"/>
        <family val="2"/>
      </rPr>
      <t xml:space="preserve"> Edition, 1995, Page 3-272.</t>
    </r>
  </si>
  <si>
    <r>
      <t>kW/m</t>
    </r>
    <r>
      <rPr>
        <b/>
        <vertAlign val="superscript"/>
        <sz val="10"/>
        <rFont val="Arial"/>
        <family val="2"/>
      </rPr>
      <t>2</t>
    </r>
  </si>
  <si>
    <r>
      <t>Btu/ft</t>
    </r>
    <r>
      <rPr>
        <b/>
        <vertAlign val="superscript"/>
        <sz val="10"/>
        <rFont val="Arial"/>
        <family val="2"/>
      </rPr>
      <t>2</t>
    </r>
    <r>
      <rPr>
        <b/>
        <sz val="10"/>
        <rFont val="Arial"/>
        <family val="2"/>
      </rPr>
      <t>-sec</t>
    </r>
  </si>
  <si>
    <t>please send an email to nxi@nrc.gov or mxs3@nrc.gov.</t>
  </si>
  <si>
    <t>Parameters in YELLOW CELLS are Entered by the User.</t>
  </si>
  <si>
    <t>Parameters in GREEN CELLS are Automatically Selected from the DROP DOWN MENU for the Fuel Selected.</t>
  </si>
  <si>
    <t xml:space="preserve">                                                                 BURNING RATE DATA FOR FUELS</t>
  </si>
  <si>
    <t xml:space="preserve">                                                          BURNING RATE DATA FOR FUELS</t>
  </si>
  <si>
    <t>Calculate</t>
  </si>
  <si>
    <t>Version 1805.0</t>
  </si>
  <si>
    <t>Revision Log</t>
  </si>
  <si>
    <t xml:space="preserve">                                      Description of Revision</t>
  </si>
  <si>
    <t>1805.0</t>
  </si>
  <si>
    <t>User Specified Value</t>
  </si>
  <si>
    <t>Enter Value</t>
  </si>
  <si>
    <t>The following calculations estimate the radiative heat flux from a pool fire to a target fuel in the presence of wind.</t>
  </si>
  <si>
    <r>
      <t>Ambient Air Temperature (T</t>
    </r>
    <r>
      <rPr>
        <vertAlign val="subscript"/>
        <sz val="10"/>
        <color indexed="10"/>
        <rFont val="Arial"/>
        <family val="2"/>
      </rPr>
      <t>a</t>
    </r>
    <r>
      <rPr>
        <sz val="10"/>
        <color indexed="10"/>
        <rFont val="Arial"/>
        <family val="2"/>
      </rPr>
      <t>)</t>
    </r>
  </si>
  <si>
    <t>°F</t>
  </si>
  <si>
    <t>°C</t>
  </si>
  <si>
    <t>K</t>
  </si>
  <si>
    <r>
      <t>Ambient Air Density (</t>
    </r>
    <r>
      <rPr>
        <sz val="10"/>
        <color indexed="10"/>
        <rFont val="Symbol"/>
        <family val="1"/>
      </rPr>
      <t>r</t>
    </r>
    <r>
      <rPr>
        <vertAlign val="subscript"/>
        <sz val="10"/>
        <color indexed="10"/>
        <rFont val="Arial"/>
        <family val="2"/>
      </rPr>
      <t>a</t>
    </r>
    <r>
      <rPr>
        <sz val="10"/>
        <color indexed="10"/>
        <rFont val="Arial"/>
        <family val="2"/>
      </rPr>
      <t>)</t>
    </r>
  </si>
  <si>
    <r>
      <t>kg/m</t>
    </r>
    <r>
      <rPr>
        <vertAlign val="superscript"/>
        <sz val="9"/>
        <color indexed="10"/>
        <rFont val="Arial"/>
        <family val="2"/>
      </rPr>
      <t>3</t>
    </r>
  </si>
  <si>
    <r>
      <t>Note:  Air density will automatically correct with Ambient Air Temperature (T</t>
    </r>
    <r>
      <rPr>
        <vertAlign val="subscript"/>
        <sz val="10"/>
        <color indexed="48"/>
        <rFont val="Arial"/>
        <family val="2"/>
      </rPr>
      <t>a</t>
    </r>
    <r>
      <rPr>
        <sz val="10"/>
        <color indexed="48"/>
        <rFont val="Arial"/>
        <family val="2"/>
      </rPr>
      <t>) Input</t>
    </r>
  </si>
  <si>
    <r>
      <t>A</t>
    </r>
    <r>
      <rPr>
        <vertAlign val="subscript"/>
        <sz val="10"/>
        <color indexed="57"/>
        <rFont val="Arial"/>
        <family val="2"/>
      </rPr>
      <t>dike</t>
    </r>
    <r>
      <rPr>
        <sz val="10"/>
        <color indexed="57"/>
        <rFont val="Arial"/>
        <family val="2"/>
      </rPr>
      <t xml:space="preserve"> = surface area of pool fire (m</t>
    </r>
    <r>
      <rPr>
        <vertAlign val="superscript"/>
        <sz val="10"/>
        <color indexed="57"/>
        <rFont val="Arial"/>
        <family val="2"/>
      </rPr>
      <t>2</t>
    </r>
    <r>
      <rPr>
        <sz val="10"/>
        <color indexed="57"/>
        <rFont val="Arial"/>
        <family val="2"/>
      </rPr>
      <t xml:space="preserve">)  </t>
    </r>
  </si>
  <si>
    <t xml:space="preserve">D = pool fire diamter (m) </t>
  </si>
  <si>
    <t>L = Distance between Fire and Target</t>
  </si>
  <si>
    <r>
      <t>H</t>
    </r>
    <r>
      <rPr>
        <vertAlign val="subscript"/>
        <sz val="10"/>
        <color indexed="57"/>
        <rFont val="Arial"/>
        <family val="2"/>
      </rPr>
      <t xml:space="preserve">f </t>
    </r>
    <r>
      <rPr>
        <sz val="10"/>
        <color indexed="57"/>
        <rFont val="Arial"/>
        <family val="2"/>
      </rPr>
      <t>= flem height (m)</t>
    </r>
  </si>
  <si>
    <r>
      <t>H</t>
    </r>
    <r>
      <rPr>
        <vertAlign val="subscript"/>
        <sz val="10"/>
        <color indexed="57"/>
        <rFont val="Arial"/>
        <family val="2"/>
      </rPr>
      <t xml:space="preserve">f </t>
    </r>
    <r>
      <rPr>
        <sz val="10"/>
        <color indexed="57"/>
        <rFont val="Arial"/>
        <family val="2"/>
      </rPr>
      <t>= nondimensional wind velocity</t>
    </r>
  </si>
  <si>
    <t xml:space="preserve">r = D/2 </t>
  </si>
  <si>
    <t xml:space="preserve">Where </t>
  </si>
  <si>
    <t>L = Distance between fire and target</t>
  </si>
  <si>
    <r>
      <t>E = 58 (10</t>
    </r>
    <r>
      <rPr>
        <vertAlign val="superscript"/>
        <sz val="10"/>
        <color indexed="57"/>
        <rFont val="Arial"/>
        <family val="2"/>
      </rPr>
      <t>-0.00823 D</t>
    </r>
    <r>
      <rPr>
        <sz val="10"/>
        <color indexed="57"/>
        <rFont val="Arial"/>
        <family val="2"/>
      </rPr>
      <t>)</t>
    </r>
  </si>
  <si>
    <r>
      <t>F</t>
    </r>
    <r>
      <rPr>
        <vertAlign val="subscript"/>
        <sz val="10"/>
        <color indexed="57"/>
        <rFont val="Arial"/>
        <family val="2"/>
      </rPr>
      <t>1-&gt;2,max</t>
    </r>
    <r>
      <rPr>
        <sz val="10"/>
        <color indexed="57"/>
        <rFont val="Arial"/>
        <family val="2"/>
      </rPr>
      <t xml:space="preserve"> = √(F</t>
    </r>
    <r>
      <rPr>
        <vertAlign val="superscript"/>
        <sz val="10"/>
        <color indexed="57"/>
        <rFont val="Arial"/>
        <family val="2"/>
      </rPr>
      <t>2</t>
    </r>
    <r>
      <rPr>
        <vertAlign val="subscript"/>
        <sz val="10"/>
        <color indexed="57"/>
        <rFont val="Arial"/>
        <family val="2"/>
      </rPr>
      <t>1-&gt;2,H</t>
    </r>
    <r>
      <rPr>
        <sz val="10"/>
        <color indexed="57"/>
        <rFont val="Arial"/>
        <family val="2"/>
      </rPr>
      <t xml:space="preserve"> + F</t>
    </r>
    <r>
      <rPr>
        <vertAlign val="superscript"/>
        <sz val="10"/>
        <color indexed="57"/>
        <rFont val="Arial"/>
        <family val="2"/>
      </rPr>
      <t>2</t>
    </r>
    <r>
      <rPr>
        <vertAlign val="subscript"/>
        <sz val="10"/>
        <color indexed="57"/>
        <rFont val="Arial"/>
        <family val="2"/>
      </rPr>
      <t>1-&gt;2,V</t>
    </r>
    <r>
      <rPr>
        <sz val="10"/>
        <color indexed="57"/>
        <rFont val="Arial"/>
        <family val="2"/>
      </rPr>
      <t>)</t>
    </r>
  </si>
  <si>
    <r>
      <t>F</t>
    </r>
    <r>
      <rPr>
        <vertAlign val="subscript"/>
        <sz val="10"/>
        <color indexed="57"/>
        <rFont val="Arial"/>
        <family val="2"/>
      </rPr>
      <t>1-&gt;2,V</t>
    </r>
    <r>
      <rPr>
        <sz val="10"/>
        <color indexed="57"/>
        <rFont val="Arial"/>
        <family val="2"/>
      </rPr>
      <t xml:space="preserve"> = F</t>
    </r>
    <r>
      <rPr>
        <vertAlign val="subscript"/>
        <sz val="10"/>
        <color indexed="57"/>
        <rFont val="Arial"/>
        <family val="2"/>
      </rPr>
      <t>1-&gt;2,V1</t>
    </r>
    <r>
      <rPr>
        <sz val="10"/>
        <color indexed="57"/>
        <rFont val="Arial"/>
        <family val="2"/>
      </rPr>
      <t xml:space="preserve"> + F</t>
    </r>
    <r>
      <rPr>
        <vertAlign val="subscript"/>
        <sz val="10"/>
        <color indexed="57"/>
        <rFont val="Arial"/>
        <family val="2"/>
      </rPr>
      <t>1-&gt;2,V2</t>
    </r>
  </si>
  <si>
    <r>
      <t>A</t>
    </r>
    <r>
      <rPr>
        <vertAlign val="subscript"/>
        <sz val="10"/>
        <color indexed="57"/>
        <rFont val="Arial"/>
        <family val="2"/>
      </rPr>
      <t>dike</t>
    </r>
    <r>
      <rPr>
        <sz val="10"/>
        <color indexed="57"/>
        <rFont val="Arial"/>
        <family val="2"/>
      </rPr>
      <t xml:space="preserve"> =</t>
    </r>
    <r>
      <rPr>
        <sz val="10"/>
        <color indexed="57"/>
        <rFont val="Symbol"/>
        <family val="1"/>
      </rPr>
      <t xml:space="preserve"> p</t>
    </r>
    <r>
      <rPr>
        <sz val="10"/>
        <color indexed="57"/>
        <rFont val="Arial"/>
        <family val="2"/>
      </rPr>
      <t>D</t>
    </r>
    <r>
      <rPr>
        <vertAlign val="superscript"/>
        <sz val="10"/>
        <color indexed="57"/>
        <rFont val="Arial"/>
        <family val="2"/>
      </rPr>
      <t>2</t>
    </r>
    <r>
      <rPr>
        <sz val="10"/>
        <color indexed="57"/>
        <rFont val="Arial"/>
        <family val="2"/>
      </rPr>
      <t>/4</t>
    </r>
  </si>
  <si>
    <r>
      <t>D = √(4 A</t>
    </r>
    <r>
      <rPr>
        <vertAlign val="subscript"/>
        <sz val="10"/>
        <color indexed="57"/>
        <rFont val="Arial"/>
        <family val="2"/>
      </rPr>
      <t>dike</t>
    </r>
    <r>
      <rPr>
        <sz val="10"/>
        <color indexed="57"/>
        <rFont val="Arial"/>
        <family val="2"/>
      </rPr>
      <t>/</t>
    </r>
    <r>
      <rPr>
        <sz val="10"/>
        <color indexed="57"/>
        <rFont val="Symbol"/>
        <family val="1"/>
      </rPr>
      <t>p</t>
    </r>
    <r>
      <rPr>
        <sz val="10"/>
        <color indexed="57"/>
        <rFont val="Arial"/>
        <family val="2"/>
      </rPr>
      <t>)</t>
    </r>
  </si>
  <si>
    <t>Q = pool fire heat release rate (kW)</t>
  </si>
  <si>
    <r>
      <t>m" = mass burning rate of fuel per unit surface area (kg/m</t>
    </r>
    <r>
      <rPr>
        <vertAlign val="superscript"/>
        <sz val="10"/>
        <color indexed="57"/>
        <rFont val="Arial"/>
        <family val="2"/>
      </rPr>
      <t>2</t>
    </r>
    <r>
      <rPr>
        <sz val="10"/>
        <color indexed="57"/>
        <rFont val="Arial"/>
        <family val="2"/>
      </rPr>
      <t>-sec)</t>
    </r>
  </si>
  <si>
    <r>
      <t>D</t>
    </r>
    <r>
      <rPr>
        <sz val="10"/>
        <color indexed="57"/>
        <rFont val="Arial"/>
        <family val="2"/>
      </rPr>
      <t>H</t>
    </r>
    <r>
      <rPr>
        <vertAlign val="subscript"/>
        <sz val="10"/>
        <color indexed="57"/>
        <rFont val="Arial"/>
        <family val="2"/>
      </rPr>
      <t xml:space="preserve">c </t>
    </r>
    <r>
      <rPr>
        <sz val="10"/>
        <color indexed="57"/>
        <rFont val="Arial"/>
        <family val="2"/>
      </rPr>
      <t>= effective heat of combustion of fuel (kJ/kg)</t>
    </r>
  </si>
  <si>
    <r>
      <t>A</t>
    </r>
    <r>
      <rPr>
        <vertAlign val="subscript"/>
        <sz val="10"/>
        <color indexed="57"/>
        <rFont val="Arial"/>
        <family val="2"/>
      </rPr>
      <t xml:space="preserve">dike </t>
    </r>
    <r>
      <rPr>
        <sz val="10"/>
        <color indexed="57"/>
        <rFont val="Arial"/>
        <family val="2"/>
      </rPr>
      <t>= surface area of pool fire (area involved in vaporization) (m</t>
    </r>
    <r>
      <rPr>
        <vertAlign val="superscript"/>
        <sz val="10"/>
        <color indexed="57"/>
        <rFont val="Arial"/>
        <family val="2"/>
      </rPr>
      <t>2</t>
    </r>
    <r>
      <rPr>
        <sz val="10"/>
        <color indexed="57"/>
        <rFont val="Arial"/>
        <family val="2"/>
      </rPr>
      <t>)</t>
    </r>
  </si>
  <si>
    <t>D = diameter of pool fire (diameter involved in vaporization, circular pool is assumed) (m)</t>
  </si>
  <si>
    <r>
      <t>Q = m"</t>
    </r>
    <r>
      <rPr>
        <sz val="10"/>
        <color indexed="57"/>
        <rFont val="Symbol"/>
        <family val="1"/>
      </rPr>
      <t>D</t>
    </r>
    <r>
      <rPr>
        <sz val="10"/>
        <color indexed="57"/>
        <rFont val="Arial"/>
        <family val="2"/>
      </rPr>
      <t>H</t>
    </r>
    <r>
      <rPr>
        <vertAlign val="subscript"/>
        <sz val="10"/>
        <color indexed="57"/>
        <rFont val="Arial"/>
        <family val="2"/>
      </rPr>
      <t xml:space="preserve">c,eff </t>
    </r>
    <r>
      <rPr>
        <sz val="10"/>
        <color indexed="57"/>
        <rFont val="Arial"/>
        <family val="2"/>
      </rPr>
      <t>(1 - e</t>
    </r>
    <r>
      <rPr>
        <vertAlign val="superscript"/>
        <sz val="10"/>
        <color indexed="57"/>
        <rFont val="Arial"/>
        <family val="2"/>
      </rPr>
      <t>-k</t>
    </r>
    <r>
      <rPr>
        <vertAlign val="superscript"/>
        <sz val="10"/>
        <color indexed="57"/>
        <rFont val="Symbol"/>
        <family val="1"/>
      </rPr>
      <t xml:space="preserve">b </t>
    </r>
    <r>
      <rPr>
        <vertAlign val="superscript"/>
        <sz val="10"/>
        <color indexed="57"/>
        <rFont val="Arial"/>
        <family val="2"/>
      </rPr>
      <t>D</t>
    </r>
    <r>
      <rPr>
        <sz val="10"/>
        <color indexed="57"/>
        <rFont val="Arial"/>
        <family val="2"/>
      </rPr>
      <t>) A</t>
    </r>
    <r>
      <rPr>
        <vertAlign val="subscript"/>
        <sz val="10"/>
        <color indexed="57"/>
        <rFont val="Arial"/>
        <family val="2"/>
      </rPr>
      <t>dike</t>
    </r>
  </si>
  <si>
    <r>
      <t>Empirical Constant (k</t>
    </r>
    <r>
      <rPr>
        <sz val="10"/>
        <color indexed="10"/>
        <rFont val="Symbol"/>
        <family val="1"/>
      </rPr>
      <t>b</t>
    </r>
    <r>
      <rPr>
        <sz val="10"/>
        <color indexed="10"/>
        <rFont val="Arial"/>
        <family val="2"/>
      </rPr>
      <t>)</t>
    </r>
  </si>
  <si>
    <t>Empirical Constant</t>
  </si>
  <si>
    <r>
      <t>k</t>
    </r>
    <r>
      <rPr>
        <sz val="10"/>
        <color indexed="57"/>
        <rFont val="Symbol"/>
        <family val="1"/>
      </rPr>
      <t xml:space="preserve">b </t>
    </r>
    <r>
      <rPr>
        <sz val="10"/>
        <color indexed="57"/>
        <rFont val="Arial"/>
        <family val="2"/>
      </rPr>
      <t>= empirical constant (m</t>
    </r>
    <r>
      <rPr>
        <vertAlign val="superscript"/>
        <sz val="10"/>
        <color indexed="57"/>
        <rFont val="Arial"/>
        <family val="2"/>
      </rPr>
      <t>-1</t>
    </r>
    <r>
      <rPr>
        <sz val="10"/>
        <color indexed="57"/>
        <rFont val="Arial"/>
        <family val="2"/>
      </rPr>
      <t>)</t>
    </r>
  </si>
  <si>
    <r>
      <t>u* = u</t>
    </r>
    <r>
      <rPr>
        <vertAlign val="subscript"/>
        <sz val="10"/>
        <color indexed="57"/>
        <rFont val="Arial"/>
        <family val="2"/>
      </rPr>
      <t>w</t>
    </r>
    <r>
      <rPr>
        <sz val="10"/>
        <color indexed="57"/>
        <rFont val="Arial"/>
        <family val="2"/>
      </rPr>
      <t>/(g m" D/</t>
    </r>
    <r>
      <rPr>
        <sz val="10"/>
        <color indexed="57"/>
        <rFont val="Symbol"/>
        <family val="1"/>
      </rPr>
      <t>r</t>
    </r>
    <r>
      <rPr>
        <vertAlign val="subscript"/>
        <sz val="10"/>
        <color indexed="57"/>
        <rFont val="Arial"/>
        <family val="2"/>
      </rPr>
      <t>a</t>
    </r>
    <r>
      <rPr>
        <sz val="10"/>
        <color indexed="57"/>
        <rFont val="Arial"/>
        <family val="2"/>
      </rPr>
      <t>)</t>
    </r>
    <r>
      <rPr>
        <vertAlign val="superscript"/>
        <sz val="10"/>
        <color indexed="57"/>
        <rFont val="Arial"/>
        <family val="2"/>
      </rPr>
      <t>1/3</t>
    </r>
  </si>
  <si>
    <t>Original issue with final text.</t>
  </si>
  <si>
    <t>January 2005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</si>
</sst>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s>
  <fonts count="65">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vertAlign val="superscript"/>
      <sz val="8"/>
      <color indexed="10"/>
      <name val="Arial"/>
      <family val="2"/>
    </font>
    <font>
      <sz val="8"/>
      <color indexed="12"/>
      <name val="Symbol"/>
      <family val="1"/>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sz val="12"/>
      <name val="Arial"/>
      <family val="2"/>
    </font>
    <font>
      <sz val="12"/>
      <name val="Arial"/>
      <family val="2"/>
    </font>
    <font>
      <b/>
      <sz val="11"/>
      <color indexed="10"/>
      <name val="Arial"/>
      <family val="2"/>
    </font>
    <font>
      <b/>
      <sz val="8"/>
      <name val="Arial"/>
      <family val="2"/>
    </font>
    <font>
      <sz val="9"/>
      <color indexed="57"/>
      <name val="Arial"/>
      <family val="2"/>
    </font>
    <font>
      <sz val="9"/>
      <color indexed="57"/>
      <name val="Symbol"/>
      <family val="1"/>
    </font>
    <font>
      <vertAlign val="superscript"/>
      <sz val="9"/>
      <color indexed="57"/>
      <name val="Arial"/>
      <family val="2"/>
    </font>
    <font>
      <vertAlign val="subscript"/>
      <sz val="9"/>
      <color indexed="57"/>
      <name val="Arial"/>
      <family val="2"/>
    </font>
    <font>
      <b/>
      <sz val="12"/>
      <color indexed="10"/>
      <name val="Arial"/>
      <family val="2"/>
    </font>
    <font>
      <sz val="9"/>
      <name val="Arial"/>
      <family val="2"/>
    </font>
    <font>
      <sz val="6"/>
      <name val="Arial"/>
      <family val="2"/>
    </font>
    <font>
      <vertAlign val="superscript"/>
      <sz val="8"/>
      <color indexed="48"/>
      <name val="Arial"/>
      <family val="2"/>
    </font>
    <font>
      <u val="single"/>
      <sz val="10"/>
      <color indexed="12"/>
      <name val="Arial"/>
      <family val="0"/>
    </font>
    <font>
      <u val="single"/>
      <sz val="10"/>
      <color indexed="36"/>
      <name val="Arial"/>
      <family val="0"/>
    </font>
    <font>
      <b/>
      <sz val="10"/>
      <color indexed="10"/>
      <name val="Arial"/>
      <family val="2"/>
    </font>
    <font>
      <b/>
      <sz val="8"/>
      <color indexed="10"/>
      <name val="Arial"/>
      <family val="2"/>
    </font>
    <font>
      <sz val="10"/>
      <color indexed="48"/>
      <name val="Arial"/>
      <family val="2"/>
    </font>
    <font>
      <b/>
      <sz val="10"/>
      <color indexed="48"/>
      <name val="Arial"/>
      <family val="2"/>
    </font>
    <font>
      <sz val="9"/>
      <color indexed="53"/>
      <name val="Arial"/>
      <family val="2"/>
    </font>
    <font>
      <vertAlign val="superscript"/>
      <sz val="8"/>
      <color indexed="57"/>
      <name val="Arial"/>
      <family val="2"/>
    </font>
    <font>
      <b/>
      <sz val="10"/>
      <color indexed="57"/>
      <name val="Symbol"/>
      <family val="1"/>
    </font>
    <font>
      <b/>
      <sz val="9"/>
      <color indexed="53"/>
      <name val="Arial"/>
      <family val="2"/>
    </font>
    <font>
      <b/>
      <vertAlign val="subscript"/>
      <sz val="9"/>
      <color indexed="53"/>
      <name val="Arial"/>
      <family val="2"/>
    </font>
    <font>
      <vertAlign val="subscript"/>
      <sz val="9"/>
      <color indexed="53"/>
      <name val="Arial"/>
      <family val="2"/>
    </font>
    <font>
      <b/>
      <sz val="11"/>
      <color indexed="48"/>
      <name val="Arial"/>
      <family val="2"/>
    </font>
    <font>
      <i/>
      <sz val="8"/>
      <color indexed="10"/>
      <name val="Arial"/>
      <family val="2"/>
    </font>
    <font>
      <sz val="11"/>
      <name val="Arial"/>
      <family val="2"/>
    </font>
    <font>
      <sz val="10"/>
      <color indexed="12"/>
      <name val="Arial"/>
      <family val="2"/>
    </font>
    <font>
      <vertAlign val="superscript"/>
      <sz val="10"/>
      <color indexed="13"/>
      <name val="Arial"/>
      <family val="2"/>
    </font>
    <font>
      <vertAlign val="superscript"/>
      <sz val="10"/>
      <color indexed="12"/>
      <name val="Arial"/>
      <family val="2"/>
    </font>
    <font>
      <sz val="10"/>
      <color indexed="12"/>
      <name val="Symbol"/>
      <family val="1"/>
    </font>
    <font>
      <vertAlign val="subscript"/>
      <sz val="10"/>
      <color indexed="12"/>
      <name val="Arial"/>
      <family val="2"/>
    </font>
    <font>
      <b/>
      <sz val="8"/>
      <name val="Tahoma"/>
      <family val="0"/>
    </font>
    <font>
      <sz val="11"/>
      <color indexed="48"/>
      <name val="Arial"/>
      <family val="2"/>
    </font>
    <font>
      <vertAlign val="superscript"/>
      <sz val="10"/>
      <color indexed="12"/>
      <name val="Symbol"/>
      <family val="1"/>
    </font>
    <font>
      <vertAlign val="superscript"/>
      <sz val="10"/>
      <color indexed="57"/>
      <name val="Symbol"/>
      <family val="1"/>
    </font>
    <font>
      <i/>
      <vertAlign val="superscript"/>
      <sz val="8"/>
      <color indexed="10"/>
      <name val="Arial"/>
      <family val="2"/>
    </font>
    <font>
      <b/>
      <sz val="10"/>
      <name val="Arial"/>
      <family val="2"/>
    </font>
    <font>
      <b/>
      <vertAlign val="superscript"/>
      <sz val="10"/>
      <name val="Arial"/>
      <family val="2"/>
    </font>
    <font>
      <b/>
      <sz val="12"/>
      <color indexed="13"/>
      <name val="Arial"/>
      <family val="2"/>
    </font>
    <font>
      <b/>
      <sz val="11"/>
      <name val="Arial"/>
      <family val="2"/>
    </font>
    <font>
      <sz val="10"/>
      <color indexed="8"/>
      <name val="Arial"/>
      <family val="0"/>
    </font>
    <font>
      <sz val="9"/>
      <color indexed="10"/>
      <name val="Arial"/>
      <family val="2"/>
    </font>
    <font>
      <vertAlign val="superscript"/>
      <sz val="9"/>
      <color indexed="10"/>
      <name val="Arial"/>
      <family val="2"/>
    </font>
    <font>
      <vertAlign val="subscript"/>
      <sz val="10"/>
      <color indexed="48"/>
      <name val="Arial"/>
      <family val="2"/>
    </font>
  </fonts>
  <fills count="10">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10"/>
        <bgColor indexed="64"/>
      </patternFill>
    </fill>
    <fill>
      <patternFill patternType="solid">
        <fgColor indexed="15"/>
        <bgColor indexed="64"/>
      </patternFill>
    </fill>
  </fills>
  <borders count="27">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ck"/>
    </border>
    <border>
      <left style="thin"/>
      <right style="thin"/>
      <top style="medium"/>
      <bottom>
        <color indexed="63"/>
      </bottom>
    </border>
    <border>
      <left style="thin"/>
      <right style="thin"/>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2" borderId="0" xfId="0" applyFill="1" applyAlignment="1">
      <alignment/>
    </xf>
    <xf numFmtId="0" fontId="5" fillId="0" borderId="0" xfId="0" applyFont="1" applyAlignment="1">
      <alignment/>
    </xf>
    <xf numFmtId="0" fontId="0" fillId="0" borderId="1" xfId="0" applyBorder="1" applyAlignment="1">
      <alignment/>
    </xf>
    <xf numFmtId="0" fontId="6" fillId="0" borderId="0" xfId="0" applyFont="1" applyAlignment="1">
      <alignment/>
    </xf>
    <xf numFmtId="0" fontId="8" fillId="0" borderId="0" xfId="0" applyFont="1" applyAlignment="1">
      <alignment/>
    </xf>
    <xf numFmtId="0" fontId="9" fillId="3" borderId="0" xfId="0" applyFont="1" applyFill="1" applyAlignment="1">
      <alignment/>
    </xf>
    <xf numFmtId="0" fontId="8" fillId="3" borderId="0" xfId="0" applyFont="1" applyFill="1" applyAlignment="1">
      <alignment/>
    </xf>
    <xf numFmtId="0" fontId="13" fillId="0" borderId="1" xfId="0" applyFont="1" applyBorder="1" applyAlignment="1">
      <alignment/>
    </xf>
    <xf numFmtId="0" fontId="14" fillId="0" borderId="0" xfId="0" applyFont="1" applyAlignment="1">
      <alignment/>
    </xf>
    <xf numFmtId="0" fontId="15" fillId="0" borderId="0" xfId="0" applyFont="1" applyAlignment="1">
      <alignment/>
    </xf>
    <xf numFmtId="0" fontId="18" fillId="0" borderId="0" xfId="0" applyFont="1" applyAlignment="1">
      <alignment/>
    </xf>
    <xf numFmtId="0" fontId="19" fillId="0" borderId="0" xfId="0" applyFont="1" applyAlignment="1">
      <alignment/>
    </xf>
    <xf numFmtId="2" fontId="18" fillId="0" borderId="0" xfId="0" applyNumberFormat="1" applyFont="1" applyAlignment="1">
      <alignment/>
    </xf>
    <xf numFmtId="2" fontId="15" fillId="0" borderId="0" xfId="0" applyNumberFormat="1" applyFont="1" applyAlignment="1">
      <alignment/>
    </xf>
    <xf numFmtId="0" fontId="20" fillId="0" borderId="0" xfId="0" applyFont="1" applyAlignment="1">
      <alignment/>
    </xf>
    <xf numFmtId="0" fontId="21" fillId="0" borderId="0" xfId="0" applyFont="1" applyAlignment="1">
      <alignment/>
    </xf>
    <xf numFmtId="0" fontId="22" fillId="0" borderId="1" xfId="0" applyFont="1" applyBorder="1" applyAlignment="1">
      <alignment/>
    </xf>
    <xf numFmtId="0" fontId="0" fillId="0" borderId="0" xfId="0" applyFont="1" applyAlignment="1">
      <alignment/>
    </xf>
    <xf numFmtId="0" fontId="23" fillId="0" borderId="0" xfId="0" applyFont="1" applyAlignment="1">
      <alignment/>
    </xf>
    <xf numFmtId="0" fontId="0" fillId="4" borderId="0" xfId="0" applyFill="1" applyAlignment="1">
      <alignment/>
    </xf>
    <xf numFmtId="0" fontId="24" fillId="0" borderId="0" xfId="0" applyFont="1" applyAlignment="1">
      <alignment/>
    </xf>
    <xf numFmtId="0" fontId="3" fillId="5" borderId="0" xfId="0" applyFont="1" applyFill="1" applyAlignment="1">
      <alignment/>
    </xf>
    <xf numFmtId="0" fontId="4" fillId="5" borderId="0" xfId="0" applyFont="1" applyFill="1" applyAlignment="1">
      <alignment/>
    </xf>
    <xf numFmtId="0" fontId="28" fillId="0" borderId="0" xfId="0" applyFont="1" applyAlignment="1">
      <alignment/>
    </xf>
    <xf numFmtId="164" fontId="18" fillId="0" borderId="0" xfId="0" applyNumberFormat="1" applyFont="1" applyAlignment="1">
      <alignment/>
    </xf>
    <xf numFmtId="164" fontId="15" fillId="0" borderId="0" xfId="0" applyNumberFormat="1" applyFont="1" applyAlignment="1">
      <alignment/>
    </xf>
    <xf numFmtId="0" fontId="29" fillId="0" borderId="0" xfId="0" applyFont="1" applyAlignment="1">
      <alignment/>
    </xf>
    <xf numFmtId="0" fontId="30" fillId="0" borderId="0" xfId="0" applyFont="1" applyAlignment="1">
      <alignment/>
    </xf>
    <xf numFmtId="2" fontId="9" fillId="3" borderId="0" xfId="0" applyNumberFormat="1" applyFont="1" applyFill="1" applyAlignment="1">
      <alignment/>
    </xf>
    <xf numFmtId="0" fontId="34" fillId="0" borderId="0" xfId="0" applyFont="1" applyAlignment="1">
      <alignment/>
    </xf>
    <xf numFmtId="0" fontId="35" fillId="0" borderId="0" xfId="0" applyFont="1" applyAlignment="1">
      <alignment/>
    </xf>
    <xf numFmtId="2" fontId="18" fillId="0" borderId="0" xfId="0" applyNumberFormat="1" applyFont="1" applyAlignment="1">
      <alignment horizontal="right"/>
    </xf>
    <xf numFmtId="0" fontId="0" fillId="5" borderId="2" xfId="0" applyNumberFormat="1" applyFill="1" applyBorder="1" applyAlignment="1" applyProtection="1">
      <alignment/>
      <protection locked="0"/>
    </xf>
    <xf numFmtId="2" fontId="0" fillId="5" borderId="2" xfId="0" applyNumberFormat="1" applyFill="1" applyBorder="1" applyAlignment="1" applyProtection="1">
      <alignment/>
      <protection locked="0"/>
    </xf>
    <xf numFmtId="164" fontId="9" fillId="3" borderId="0" xfId="0" applyNumberFormat="1" applyFont="1" applyFill="1" applyAlignment="1">
      <alignment/>
    </xf>
    <xf numFmtId="164" fontId="9" fillId="0" borderId="0" xfId="0" applyNumberFormat="1" applyFont="1" applyAlignment="1">
      <alignment/>
    </xf>
    <xf numFmtId="164" fontId="36" fillId="0" borderId="0" xfId="0" applyNumberFormat="1" applyFont="1" applyAlignment="1">
      <alignment/>
    </xf>
    <xf numFmtId="0" fontId="36" fillId="0" borderId="0" xfId="0" applyFont="1" applyAlignment="1">
      <alignment/>
    </xf>
    <xf numFmtId="0" fontId="37" fillId="0" borderId="0" xfId="0" applyFont="1" applyAlignment="1">
      <alignment/>
    </xf>
    <xf numFmtId="0" fontId="38" fillId="0" borderId="0" xfId="0" applyFont="1" applyAlignment="1">
      <alignment/>
    </xf>
    <xf numFmtId="164" fontId="38" fillId="0" borderId="0" xfId="0" applyNumberFormat="1" applyFont="1" applyAlignment="1">
      <alignment/>
    </xf>
    <xf numFmtId="0" fontId="15" fillId="0" borderId="0" xfId="0" applyFont="1" applyAlignment="1">
      <alignment/>
    </xf>
    <xf numFmtId="0" fontId="15" fillId="0" borderId="0" xfId="0" applyNumberFormat="1" applyFont="1" applyFill="1" applyBorder="1" applyAlignment="1" applyProtection="1">
      <alignment/>
      <protection locked="0"/>
    </xf>
    <xf numFmtId="0" fontId="40" fillId="0" borderId="0" xfId="0" applyFont="1" applyAlignment="1">
      <alignment horizontal="right"/>
    </xf>
    <xf numFmtId="0" fontId="25" fillId="0" borderId="0" xfId="0" applyFont="1" applyAlignment="1">
      <alignment/>
    </xf>
    <xf numFmtId="165" fontId="18" fillId="0" borderId="0" xfId="0" applyNumberFormat="1" applyFont="1" applyAlignment="1">
      <alignment/>
    </xf>
    <xf numFmtId="0" fontId="41" fillId="0" borderId="0" xfId="0" applyFont="1" applyAlignment="1">
      <alignment/>
    </xf>
    <xf numFmtId="0" fontId="44" fillId="0" borderId="0" xfId="0" applyFont="1" applyAlignment="1">
      <alignment/>
    </xf>
    <xf numFmtId="0" fontId="12" fillId="0" borderId="0" xfId="0" applyFont="1" applyFill="1" applyAlignment="1">
      <alignment horizontal="center"/>
    </xf>
    <xf numFmtId="0" fontId="9" fillId="0" borderId="0" xfId="0" applyFont="1" applyFill="1" applyAlignment="1">
      <alignment horizontal="center"/>
    </xf>
    <xf numFmtId="0" fontId="8" fillId="0" borderId="0" xfId="0" applyFont="1" applyFill="1" applyAlignment="1">
      <alignment/>
    </xf>
    <xf numFmtId="0" fontId="0" fillId="0" borderId="0" xfId="0" applyBorder="1" applyAlignment="1">
      <alignment/>
    </xf>
    <xf numFmtId="0" fontId="22" fillId="0" borderId="0" xfId="0" applyFont="1" applyAlignment="1">
      <alignment/>
    </xf>
    <xf numFmtId="0" fontId="5" fillId="0" borderId="3" xfId="0" applyFont="1" applyBorder="1" applyAlignment="1">
      <alignment/>
    </xf>
    <xf numFmtId="0" fontId="0" fillId="0" borderId="3" xfId="0" applyBorder="1" applyAlignment="1">
      <alignment/>
    </xf>
    <xf numFmtId="0" fontId="46" fillId="0" borderId="0" xfId="0" applyFont="1" applyAlignment="1">
      <alignment/>
    </xf>
    <xf numFmtId="0" fontId="8" fillId="0" borderId="3" xfId="0" applyFont="1" applyBorder="1" applyAlignment="1">
      <alignment/>
    </xf>
    <xf numFmtId="0" fontId="0" fillId="2" borderId="0" xfId="0" applyFont="1" applyFill="1" applyAlignment="1">
      <alignment/>
    </xf>
    <xf numFmtId="0" fontId="47" fillId="3" borderId="4" xfId="0" applyFont="1" applyFill="1" applyBorder="1" applyAlignment="1">
      <alignment horizontal="left"/>
    </xf>
    <xf numFmtId="0" fontId="47" fillId="3" borderId="5" xfId="0" applyFont="1" applyFill="1" applyBorder="1" applyAlignment="1">
      <alignment horizontal="left"/>
    </xf>
    <xf numFmtId="0" fontId="47" fillId="3" borderId="6" xfId="0" applyFont="1" applyFill="1" applyBorder="1" applyAlignment="1">
      <alignment horizontal="left"/>
    </xf>
    <xf numFmtId="0" fontId="36" fillId="3" borderId="7" xfId="0" applyFont="1" applyFill="1" applyBorder="1" applyAlignment="1">
      <alignment horizontal="left"/>
    </xf>
    <xf numFmtId="0" fontId="47" fillId="3" borderId="8" xfId="0" applyFont="1" applyFill="1" applyBorder="1" applyAlignment="1">
      <alignment horizontal="left"/>
    </xf>
    <xf numFmtId="0" fontId="36" fillId="3" borderId="5" xfId="0" applyFont="1" applyFill="1" applyBorder="1" applyAlignment="1">
      <alignment horizontal="left"/>
    </xf>
    <xf numFmtId="0" fontId="18" fillId="0" borderId="0" xfId="0" applyFont="1" applyBorder="1" applyAlignment="1">
      <alignment/>
    </xf>
    <xf numFmtId="0" fontId="44" fillId="0" borderId="0" xfId="0" applyFont="1" applyFill="1" applyAlignment="1">
      <alignment horizontal="left"/>
    </xf>
    <xf numFmtId="0" fontId="47" fillId="3" borderId="9" xfId="0" applyFont="1" applyFill="1" applyBorder="1" applyAlignment="1">
      <alignment horizontal="left" wrapText="1"/>
    </xf>
    <xf numFmtId="0" fontId="47" fillId="3" borderId="10" xfId="0" applyFont="1" applyFill="1" applyBorder="1" applyAlignment="1">
      <alignment horizontal="left"/>
    </xf>
    <xf numFmtId="0" fontId="36" fillId="3" borderId="9" xfId="0" applyFont="1" applyFill="1" applyBorder="1" applyAlignment="1">
      <alignment horizontal="left"/>
    </xf>
    <xf numFmtId="0" fontId="36" fillId="3" borderId="11" xfId="0" applyFont="1" applyFill="1" applyBorder="1" applyAlignment="1">
      <alignment horizontal="left"/>
    </xf>
    <xf numFmtId="0" fontId="47" fillId="3" borderId="12" xfId="0" applyFont="1" applyFill="1" applyBorder="1" applyAlignment="1">
      <alignment horizontal="left"/>
    </xf>
    <xf numFmtId="0" fontId="50" fillId="3" borderId="13" xfId="0" applyFont="1" applyFill="1" applyBorder="1" applyAlignment="1">
      <alignment horizontal="left"/>
    </xf>
    <xf numFmtId="3" fontId="36" fillId="3" borderId="0" xfId="0" applyNumberFormat="1" applyFont="1" applyFill="1" applyBorder="1" applyAlignment="1">
      <alignment horizontal="left"/>
    </xf>
    <xf numFmtId="3" fontId="36" fillId="3" borderId="13" xfId="0" applyNumberFormat="1" applyFont="1" applyFill="1" applyBorder="1" applyAlignment="1">
      <alignment horizontal="left"/>
    </xf>
    <xf numFmtId="0" fontId="36" fillId="3" borderId="10" xfId="0" applyFont="1" applyFill="1" applyBorder="1" applyAlignment="1">
      <alignment horizontal="left"/>
    </xf>
    <xf numFmtId="2" fontId="18" fillId="0" borderId="0" xfId="0" applyNumberFormat="1" applyFont="1" applyFill="1" applyAlignment="1">
      <alignment/>
    </xf>
    <xf numFmtId="0" fontId="0" fillId="0" borderId="0" xfId="21" applyFont="1" applyProtection="1">
      <alignment/>
      <protection locked="0"/>
    </xf>
    <xf numFmtId="0" fontId="0" fillId="5" borderId="2" xfId="21" applyFill="1" applyBorder="1" applyProtection="1">
      <alignment/>
      <protection locked="0"/>
    </xf>
    <xf numFmtId="0" fontId="0" fillId="0" borderId="0" xfId="21" applyFont="1" applyAlignment="1" applyProtection="1">
      <alignment horizontal="right"/>
      <protection locked="0"/>
    </xf>
    <xf numFmtId="14" fontId="0" fillId="5" borderId="2" xfId="21" applyNumberFormat="1" applyFill="1" applyBorder="1" applyProtection="1">
      <alignment/>
      <protection locked="0"/>
    </xf>
    <xf numFmtId="0" fontId="0" fillId="0" borderId="0" xfId="21" applyProtection="1">
      <alignment/>
      <protection locked="0"/>
    </xf>
    <xf numFmtId="0" fontId="0" fillId="0" borderId="0" xfId="21" applyFill="1" applyProtection="1">
      <alignment/>
      <protection locked="0"/>
    </xf>
    <xf numFmtId="0" fontId="0" fillId="0" borderId="0" xfId="0" applyAlignment="1" applyProtection="1">
      <alignment/>
      <protection locked="0"/>
    </xf>
    <xf numFmtId="0" fontId="0" fillId="0" borderId="0" xfId="21" applyAlignment="1" applyProtection="1">
      <alignment horizontal="right"/>
      <protection locked="0"/>
    </xf>
    <xf numFmtId="0" fontId="0" fillId="5" borderId="0" xfId="21" applyFill="1" applyProtection="1">
      <alignment/>
      <protection locked="0"/>
    </xf>
    <xf numFmtId="0" fontId="1" fillId="5" borderId="0" xfId="21" applyFont="1" applyFill="1" applyAlignment="1" applyProtection="1">
      <alignment horizontal="left"/>
      <protection locked="0"/>
    </xf>
    <xf numFmtId="0" fontId="0" fillId="5" borderId="0" xfId="0" applyFill="1" applyAlignment="1" applyProtection="1">
      <alignment/>
      <protection locked="0"/>
    </xf>
    <xf numFmtId="0" fontId="45" fillId="3" borderId="0" xfId="0" applyFont="1" applyFill="1" applyAlignment="1">
      <alignment/>
    </xf>
    <xf numFmtId="0" fontId="0" fillId="6" borderId="14" xfId="0" applyNumberFormat="1" applyFill="1" applyBorder="1" applyAlignment="1" applyProtection="1">
      <alignment/>
      <protection locked="0"/>
    </xf>
    <xf numFmtId="0" fontId="0" fillId="6" borderId="2" xfId="0" applyNumberFormat="1" applyFill="1" applyBorder="1" applyAlignment="1" applyProtection="1">
      <alignment/>
      <protection locked="0"/>
    </xf>
    <xf numFmtId="0" fontId="3" fillId="6" borderId="0" xfId="0" applyFont="1" applyFill="1" applyAlignment="1">
      <alignment/>
    </xf>
    <xf numFmtId="0" fontId="4" fillId="6" borderId="0" xfId="0" applyFont="1" applyFill="1" applyAlignment="1">
      <alignment/>
    </xf>
    <xf numFmtId="0" fontId="60" fillId="5" borderId="0" xfId="0" applyFont="1" applyFill="1" applyAlignment="1">
      <alignment/>
    </xf>
    <xf numFmtId="0" fontId="60" fillId="5" borderId="0" xfId="0" applyFont="1" applyFill="1" applyAlignment="1">
      <alignment horizontal="center"/>
    </xf>
    <xf numFmtId="0" fontId="57" fillId="7" borderId="15" xfId="0" applyFont="1" applyFill="1" applyBorder="1" applyAlignment="1">
      <alignment/>
    </xf>
    <xf numFmtId="2" fontId="57" fillId="7" borderId="16" xfId="0" applyNumberFormat="1" applyFont="1" applyFill="1" applyBorder="1" applyAlignment="1">
      <alignment/>
    </xf>
    <xf numFmtId="0" fontId="57" fillId="7" borderId="16" xfId="0" applyFont="1" applyFill="1" applyBorder="1" applyAlignment="1">
      <alignment/>
    </xf>
    <xf numFmtId="0" fontId="57" fillId="7" borderId="17" xfId="0" applyFont="1" applyFill="1" applyBorder="1" applyAlignment="1">
      <alignment/>
    </xf>
    <xf numFmtId="0" fontId="59" fillId="8" borderId="18" xfId="0" applyFont="1" applyFill="1" applyBorder="1" applyAlignment="1">
      <alignment horizontal="center" vertical="center"/>
    </xf>
    <xf numFmtId="0" fontId="62" fillId="0" borderId="0" xfId="0" applyFont="1" applyFill="1" applyBorder="1" applyAlignment="1">
      <alignment/>
    </xf>
    <xf numFmtId="0" fontId="6" fillId="0" borderId="0" xfId="0" applyFont="1" applyAlignment="1">
      <alignment/>
    </xf>
    <xf numFmtId="0" fontId="62" fillId="0" borderId="0" xfId="0" applyFont="1" applyAlignment="1">
      <alignment/>
    </xf>
    <xf numFmtId="0" fontId="3" fillId="9" borderId="18" xfId="0" applyFont="1" applyFill="1" applyBorder="1" applyAlignment="1" applyProtection="1">
      <alignment/>
      <protection/>
    </xf>
    <xf numFmtId="0" fontId="3" fillId="9" borderId="16" xfId="0" applyFont="1" applyFill="1" applyBorder="1" applyAlignment="1" applyProtection="1">
      <alignment/>
      <protection/>
    </xf>
    <xf numFmtId="0" fontId="0" fillId="0" borderId="0" xfId="0" applyAlignment="1" applyProtection="1">
      <alignment/>
      <protection/>
    </xf>
    <xf numFmtId="49" fontId="61" fillId="9" borderId="19" xfId="0" applyNumberFormat="1" applyFont="1" applyFill="1" applyBorder="1" applyAlignment="1" applyProtection="1">
      <alignment/>
      <protection/>
    </xf>
    <xf numFmtId="49" fontId="61" fillId="9" borderId="20" xfId="0" applyNumberFormat="1" applyFont="1" applyFill="1" applyBorder="1" applyAlignment="1" applyProtection="1">
      <alignment/>
      <protection/>
    </xf>
    <xf numFmtId="49" fontId="61" fillId="9" borderId="21" xfId="0" applyNumberFormat="1" applyFont="1" applyFill="1" applyBorder="1" applyAlignment="1" applyProtection="1">
      <alignment/>
      <protection/>
    </xf>
    <xf numFmtId="49" fontId="61" fillId="9" borderId="0" xfId="0" applyNumberFormat="1" applyFont="1" applyFill="1" applyBorder="1" applyAlignment="1" applyProtection="1">
      <alignment/>
      <protection/>
    </xf>
    <xf numFmtId="49" fontId="61" fillId="9" borderId="22" xfId="0" applyNumberFormat="1" applyFont="1" applyFill="1" applyBorder="1" applyAlignment="1" applyProtection="1">
      <alignment/>
      <protection/>
    </xf>
    <xf numFmtId="49" fontId="61" fillId="9" borderId="23" xfId="0" applyNumberFormat="1" applyFont="1" applyFill="1" applyBorder="1" applyAlignment="1" applyProtection="1">
      <alignment/>
      <protection/>
    </xf>
    <xf numFmtId="0" fontId="61" fillId="9" borderId="23" xfId="0" applyFont="1" applyFill="1" applyBorder="1" applyAlignment="1" applyProtection="1">
      <alignment/>
      <protection/>
    </xf>
    <xf numFmtId="0" fontId="61" fillId="9" borderId="22" xfId="0" applyFont="1" applyFill="1" applyBorder="1" applyAlignment="1" applyProtection="1">
      <alignment/>
      <protection/>
    </xf>
    <xf numFmtId="0" fontId="47" fillId="3" borderId="24" xfId="0" applyFont="1" applyFill="1" applyBorder="1" applyAlignment="1">
      <alignment horizontal="left" vertical="center"/>
    </xf>
    <xf numFmtId="0" fontId="47" fillId="3" borderId="25" xfId="0" applyFont="1" applyFill="1" applyBorder="1" applyAlignment="1">
      <alignment horizontal="left" vertical="center"/>
    </xf>
    <xf numFmtId="0" fontId="47" fillId="3" borderId="26" xfId="0" applyFont="1" applyFill="1" applyBorder="1" applyAlignment="1">
      <alignment horizontal="left" vertical="center"/>
    </xf>
    <xf numFmtId="0" fontId="47" fillId="3" borderId="8" xfId="0" applyFont="1" applyFill="1" applyBorder="1" applyAlignment="1">
      <alignment horizontal="left" vertical="center"/>
    </xf>
    <xf numFmtId="0" fontId="15" fillId="0" borderId="2" xfId="0" applyNumberFormat="1" applyFont="1" applyFill="1" applyBorder="1" applyAlignment="1" applyProtection="1">
      <alignment/>
      <protection locked="0"/>
    </xf>
    <xf numFmtId="2" fontId="0" fillId="6" borderId="2" xfId="0" applyNumberFormat="1" applyFont="1" applyFill="1" applyBorder="1" applyAlignment="1" applyProtection="1">
      <alignment/>
      <protection locked="0"/>
    </xf>
    <xf numFmtId="2" fontId="0" fillId="6" borderId="2" xfId="0" applyNumberFormat="1" applyFont="1" applyFill="1" applyBorder="1" applyAlignment="1" applyProtection="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30</xdr:row>
      <xdr:rowOff>19050</xdr:rowOff>
    </xdr:from>
    <xdr:to>
      <xdr:col>7</xdr:col>
      <xdr:colOff>304800</xdr:colOff>
      <xdr:row>31</xdr:row>
      <xdr:rowOff>19050</xdr:rowOff>
    </xdr:to>
    <xdr:pic>
      <xdr:nvPicPr>
        <xdr:cNvPr id="1" name="ComboBox1"/>
        <xdr:cNvPicPr preferRelativeResize="1">
          <a:picLocks noChangeAspect="1"/>
        </xdr:cNvPicPr>
      </xdr:nvPicPr>
      <xdr:blipFill>
        <a:blip r:embed="rId1"/>
        <a:stretch>
          <a:fillRect/>
        </a:stretch>
      </xdr:blipFill>
      <xdr:spPr>
        <a:xfrm>
          <a:off x="5857875" y="5810250"/>
          <a:ext cx="2028825" cy="209550"/>
        </a:xfrm>
        <a:prstGeom prst="rect">
          <a:avLst/>
        </a:prstGeom>
        <a:noFill/>
        <a:ln w="9525" cmpd="sng">
          <a:noFill/>
        </a:ln>
      </xdr:spPr>
    </xdr:pic>
    <xdr:clientData/>
  </xdr:twoCellAnchor>
  <xdr:twoCellAnchor editAs="oneCell">
    <xdr:from>
      <xdr:col>6</xdr:col>
      <xdr:colOff>38100</xdr:colOff>
      <xdr:row>160</xdr:row>
      <xdr:rowOff>190500</xdr:rowOff>
    </xdr:from>
    <xdr:to>
      <xdr:col>7</xdr:col>
      <xdr:colOff>76200</xdr:colOff>
      <xdr:row>162</xdr:row>
      <xdr:rowOff>19050</xdr:rowOff>
    </xdr:to>
    <xdr:pic>
      <xdr:nvPicPr>
        <xdr:cNvPr id="2" name="CommandButton1"/>
        <xdr:cNvPicPr preferRelativeResize="1">
          <a:picLocks noChangeAspect="1"/>
        </xdr:cNvPicPr>
      </xdr:nvPicPr>
      <xdr:blipFill>
        <a:blip r:embed="rId2"/>
        <a:stretch>
          <a:fillRect/>
        </a:stretch>
      </xdr:blipFill>
      <xdr:spPr>
        <a:xfrm>
          <a:off x="7019925" y="29013150"/>
          <a:ext cx="638175" cy="257175"/>
        </a:xfrm>
        <a:prstGeom prst="rect">
          <a:avLst/>
        </a:prstGeom>
        <a:noFill/>
        <a:ln w="9525" cmpd="sng">
          <a:noFill/>
        </a:ln>
      </xdr:spPr>
    </xdr:pic>
    <xdr:clientData/>
  </xdr:twoCellAnchor>
  <xdr:twoCellAnchor>
    <xdr:from>
      <xdr:col>1</xdr:col>
      <xdr:colOff>9525</xdr:colOff>
      <xdr:row>162</xdr:row>
      <xdr:rowOff>85725</xdr:rowOff>
    </xdr:from>
    <xdr:to>
      <xdr:col>1</xdr:col>
      <xdr:colOff>628650</xdr:colOff>
      <xdr:row>163</xdr:row>
      <xdr:rowOff>171450</xdr:rowOff>
    </xdr:to>
    <xdr:pic>
      <xdr:nvPicPr>
        <xdr:cNvPr id="3" name="CommandButton3"/>
        <xdr:cNvPicPr preferRelativeResize="1">
          <a:picLocks noChangeAspect="1"/>
        </xdr:cNvPicPr>
      </xdr:nvPicPr>
      <xdr:blipFill>
        <a:blip r:embed="rId3"/>
        <a:stretch>
          <a:fillRect/>
        </a:stretch>
      </xdr:blipFill>
      <xdr:spPr>
        <a:xfrm>
          <a:off x="857250" y="29337000"/>
          <a:ext cx="619125" cy="257175"/>
        </a:xfrm>
        <a:prstGeom prst="rect">
          <a:avLst/>
        </a:prstGeom>
        <a:noFill/>
        <a:ln w="9525" cmpd="sng">
          <a:noFill/>
        </a:ln>
      </xdr:spPr>
    </xdr:pic>
    <xdr:clientData/>
  </xdr:twoCellAnchor>
  <xdr:twoCellAnchor editAs="oneCell">
    <xdr:from>
      <xdr:col>2</xdr:col>
      <xdr:colOff>47625</xdr:colOff>
      <xdr:row>174</xdr:row>
      <xdr:rowOff>9525</xdr:rowOff>
    </xdr:from>
    <xdr:to>
      <xdr:col>3</xdr:col>
      <xdr:colOff>971550</xdr:colOff>
      <xdr:row>186</xdr:row>
      <xdr:rowOff>123825</xdr:rowOff>
    </xdr:to>
    <xdr:pic>
      <xdr:nvPicPr>
        <xdr:cNvPr id="4" name="Picture 47"/>
        <xdr:cNvPicPr preferRelativeResize="1">
          <a:picLocks noChangeAspect="1"/>
        </xdr:cNvPicPr>
      </xdr:nvPicPr>
      <xdr:blipFill>
        <a:blip r:embed="rId4"/>
        <a:stretch>
          <a:fillRect/>
        </a:stretch>
      </xdr:blipFill>
      <xdr:spPr>
        <a:xfrm>
          <a:off x="2847975" y="31261050"/>
          <a:ext cx="2057400" cy="2057400"/>
        </a:xfrm>
        <a:prstGeom prst="rect">
          <a:avLst/>
        </a:prstGeom>
        <a:noFill/>
        <a:ln w="9525" cmpd="sng">
          <a:noFill/>
        </a:ln>
      </xdr:spPr>
    </xdr:pic>
    <xdr:clientData/>
  </xdr:twoCellAnchor>
  <xdr:twoCellAnchor>
    <xdr:from>
      <xdr:col>6</xdr:col>
      <xdr:colOff>114300</xdr:colOff>
      <xdr:row>0</xdr:row>
      <xdr:rowOff>0</xdr:rowOff>
    </xdr:from>
    <xdr:to>
      <xdr:col>9</xdr:col>
      <xdr:colOff>485775</xdr:colOff>
      <xdr:row>11</xdr:row>
      <xdr:rowOff>47625</xdr:rowOff>
    </xdr:to>
    <xdr:pic>
      <xdr:nvPicPr>
        <xdr:cNvPr id="5" name="Picture 48"/>
        <xdr:cNvPicPr preferRelativeResize="1">
          <a:picLocks noChangeAspect="1"/>
        </xdr:cNvPicPr>
      </xdr:nvPicPr>
      <xdr:blipFill>
        <a:blip r:embed="rId4"/>
        <a:stretch>
          <a:fillRect/>
        </a:stretch>
      </xdr:blipFill>
      <xdr:spPr>
        <a:xfrm>
          <a:off x="7096125" y="0"/>
          <a:ext cx="2057400" cy="2057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31</xdr:row>
      <xdr:rowOff>0</xdr:rowOff>
    </xdr:from>
    <xdr:to>
      <xdr:col>6</xdr:col>
      <xdr:colOff>685800</xdr:colOff>
      <xdr:row>32</xdr:row>
      <xdr:rowOff>19050</xdr:rowOff>
    </xdr:to>
    <xdr:pic>
      <xdr:nvPicPr>
        <xdr:cNvPr id="1" name="ComboBox1"/>
        <xdr:cNvPicPr preferRelativeResize="1">
          <a:picLocks noChangeAspect="1"/>
        </xdr:cNvPicPr>
      </xdr:nvPicPr>
      <xdr:blipFill>
        <a:blip r:embed="rId1"/>
        <a:stretch>
          <a:fillRect/>
        </a:stretch>
      </xdr:blipFill>
      <xdr:spPr>
        <a:xfrm>
          <a:off x="5695950" y="5924550"/>
          <a:ext cx="2028825" cy="228600"/>
        </a:xfrm>
        <a:prstGeom prst="rect">
          <a:avLst/>
        </a:prstGeom>
        <a:noFill/>
        <a:ln w="9525" cmpd="sng">
          <a:noFill/>
        </a:ln>
      </xdr:spPr>
    </xdr:pic>
    <xdr:clientData/>
  </xdr:twoCellAnchor>
  <xdr:twoCellAnchor editAs="oneCell">
    <xdr:from>
      <xdr:col>6</xdr:col>
      <xdr:colOff>38100</xdr:colOff>
      <xdr:row>162</xdr:row>
      <xdr:rowOff>190500</xdr:rowOff>
    </xdr:from>
    <xdr:to>
      <xdr:col>6</xdr:col>
      <xdr:colOff>676275</xdr:colOff>
      <xdr:row>164</xdr:row>
      <xdr:rowOff>19050</xdr:rowOff>
    </xdr:to>
    <xdr:pic>
      <xdr:nvPicPr>
        <xdr:cNvPr id="2" name="CommandButton1"/>
        <xdr:cNvPicPr preferRelativeResize="1">
          <a:picLocks noChangeAspect="1"/>
        </xdr:cNvPicPr>
      </xdr:nvPicPr>
      <xdr:blipFill>
        <a:blip r:embed="rId2"/>
        <a:stretch>
          <a:fillRect/>
        </a:stretch>
      </xdr:blipFill>
      <xdr:spPr>
        <a:xfrm>
          <a:off x="7077075" y="29127450"/>
          <a:ext cx="638175" cy="257175"/>
        </a:xfrm>
        <a:prstGeom prst="rect">
          <a:avLst/>
        </a:prstGeom>
        <a:noFill/>
        <a:ln w="9525" cmpd="sng">
          <a:noFill/>
        </a:ln>
      </xdr:spPr>
    </xdr:pic>
    <xdr:clientData/>
  </xdr:twoCellAnchor>
  <xdr:twoCellAnchor>
    <xdr:from>
      <xdr:col>1</xdr:col>
      <xdr:colOff>0</xdr:colOff>
      <xdr:row>164</xdr:row>
      <xdr:rowOff>95250</xdr:rowOff>
    </xdr:from>
    <xdr:to>
      <xdr:col>1</xdr:col>
      <xdr:colOff>619125</xdr:colOff>
      <xdr:row>165</xdr:row>
      <xdr:rowOff>180975</xdr:rowOff>
    </xdr:to>
    <xdr:pic>
      <xdr:nvPicPr>
        <xdr:cNvPr id="3" name="CommandButton3"/>
        <xdr:cNvPicPr preferRelativeResize="1">
          <a:picLocks noChangeAspect="1"/>
        </xdr:cNvPicPr>
      </xdr:nvPicPr>
      <xdr:blipFill>
        <a:blip r:embed="rId3"/>
        <a:stretch>
          <a:fillRect/>
        </a:stretch>
      </xdr:blipFill>
      <xdr:spPr>
        <a:xfrm>
          <a:off x="828675" y="29460825"/>
          <a:ext cx="619125" cy="257175"/>
        </a:xfrm>
        <a:prstGeom prst="rect">
          <a:avLst/>
        </a:prstGeom>
        <a:noFill/>
        <a:ln w="9525" cmpd="sng">
          <a:noFill/>
        </a:ln>
      </xdr:spPr>
    </xdr:pic>
    <xdr:clientData/>
  </xdr:twoCellAnchor>
  <xdr:twoCellAnchor editAs="oneCell">
    <xdr:from>
      <xdr:col>2</xdr:col>
      <xdr:colOff>219075</xdr:colOff>
      <xdr:row>175</xdr:row>
      <xdr:rowOff>123825</xdr:rowOff>
    </xdr:from>
    <xdr:to>
      <xdr:col>4</xdr:col>
      <xdr:colOff>76200</xdr:colOff>
      <xdr:row>188</xdr:row>
      <xdr:rowOff>76200</xdr:rowOff>
    </xdr:to>
    <xdr:pic>
      <xdr:nvPicPr>
        <xdr:cNvPr id="4" name="Picture 13"/>
        <xdr:cNvPicPr preferRelativeResize="1">
          <a:picLocks noChangeAspect="1"/>
        </xdr:cNvPicPr>
      </xdr:nvPicPr>
      <xdr:blipFill>
        <a:blip r:embed="rId4"/>
        <a:stretch>
          <a:fillRect/>
        </a:stretch>
      </xdr:blipFill>
      <xdr:spPr>
        <a:xfrm>
          <a:off x="2743200" y="31327725"/>
          <a:ext cx="2057400" cy="2057400"/>
        </a:xfrm>
        <a:prstGeom prst="rect">
          <a:avLst/>
        </a:prstGeom>
        <a:noFill/>
        <a:ln w="9525" cmpd="sng">
          <a:noFill/>
        </a:ln>
      </xdr:spPr>
    </xdr:pic>
    <xdr:clientData/>
  </xdr:twoCellAnchor>
  <xdr:twoCellAnchor>
    <xdr:from>
      <xdr:col>6</xdr:col>
      <xdr:colOff>85725</xdr:colOff>
      <xdr:row>0</xdr:row>
      <xdr:rowOff>19050</xdr:rowOff>
    </xdr:from>
    <xdr:to>
      <xdr:col>9</xdr:col>
      <xdr:colOff>161925</xdr:colOff>
      <xdr:row>11</xdr:row>
      <xdr:rowOff>76200</xdr:rowOff>
    </xdr:to>
    <xdr:pic>
      <xdr:nvPicPr>
        <xdr:cNvPr id="5" name="Picture 14"/>
        <xdr:cNvPicPr preferRelativeResize="1">
          <a:picLocks noChangeAspect="1"/>
        </xdr:cNvPicPr>
      </xdr:nvPicPr>
      <xdr:blipFill>
        <a:blip r:embed="rId4"/>
        <a:stretch>
          <a:fillRect/>
        </a:stretch>
      </xdr:blipFill>
      <xdr:spPr>
        <a:xfrm>
          <a:off x="7124700" y="19050"/>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225"/>
  <sheetViews>
    <sheetView tabSelected="1" workbookViewId="0" topLeftCell="A1">
      <selection activeCell="A1" sqref="A1"/>
    </sheetView>
  </sheetViews>
  <sheetFormatPr defaultColWidth="9.140625" defaultRowHeight="12.75"/>
  <cols>
    <col min="1" max="1" width="12.7109375" style="0" customWidth="1"/>
    <col min="2" max="2" width="29.28125" style="0" customWidth="1"/>
    <col min="3" max="3" width="17.00390625" style="0" customWidth="1"/>
    <col min="4" max="4" width="17.28125" style="0" customWidth="1"/>
    <col min="5" max="5" width="11.28125" style="0" customWidth="1"/>
    <col min="6" max="6" width="17.140625" style="0" customWidth="1"/>
    <col min="7" max="7" width="9.00390625" style="0" customWidth="1"/>
    <col min="8" max="8" width="9.28125" style="0" customWidth="1"/>
    <col min="9" max="9" width="7.00390625" style="0" customWidth="1"/>
    <col min="10" max="10" width="8.140625" style="0" customWidth="1"/>
    <col min="11" max="11" width="8.8515625" style="0" hidden="1" customWidth="1"/>
  </cols>
  <sheetData>
    <row r="1" ht="18">
      <c r="A1" s="1" t="s">
        <v>187</v>
      </c>
    </row>
    <row r="2" ht="18">
      <c r="A2" s="1" t="s">
        <v>189</v>
      </c>
    </row>
    <row r="3" ht="18">
      <c r="A3" s="1" t="s">
        <v>34</v>
      </c>
    </row>
    <row r="4" spans="1:4" ht="15" customHeight="1">
      <c r="A4" s="17" t="s">
        <v>213</v>
      </c>
      <c r="D4" s="26" t="s">
        <v>108</v>
      </c>
    </row>
    <row r="5" spans="1:6" ht="12.75">
      <c r="A5" s="2" t="s">
        <v>219</v>
      </c>
      <c r="B5" s="3"/>
      <c r="C5" s="3"/>
      <c r="D5" s="3"/>
      <c r="E5" s="3"/>
      <c r="F5" s="3"/>
    </row>
    <row r="6" spans="1:6" ht="12.75">
      <c r="A6" s="2" t="s">
        <v>179</v>
      </c>
      <c r="B6" s="3"/>
      <c r="C6" s="3"/>
      <c r="D6" s="3"/>
      <c r="E6" s="3"/>
      <c r="F6" s="3"/>
    </row>
    <row r="7" spans="1:6" ht="12.75">
      <c r="A7" s="2" t="s">
        <v>170</v>
      </c>
      <c r="B7" s="3"/>
      <c r="C7" s="3"/>
      <c r="D7" s="3"/>
      <c r="E7" s="3"/>
      <c r="F7" s="3"/>
    </row>
    <row r="8" spans="1:6" ht="12.75">
      <c r="A8" s="24" t="s">
        <v>208</v>
      </c>
      <c r="B8" s="25"/>
      <c r="C8" s="25"/>
      <c r="D8" s="25"/>
      <c r="E8" s="25"/>
      <c r="F8" s="25"/>
    </row>
    <row r="9" spans="1:6" ht="12.75">
      <c r="A9" s="93" t="s">
        <v>209</v>
      </c>
      <c r="B9" s="94"/>
      <c r="C9" s="94"/>
      <c r="D9" s="94"/>
      <c r="E9" s="94"/>
      <c r="F9" s="94"/>
    </row>
    <row r="10" spans="1:6" ht="12.75">
      <c r="A10" s="2" t="s">
        <v>173</v>
      </c>
      <c r="B10" s="3"/>
      <c r="C10" s="3"/>
      <c r="D10" s="3"/>
      <c r="E10" s="3"/>
      <c r="F10" s="3"/>
    </row>
    <row r="11" spans="1:6" ht="12.75">
      <c r="A11" s="2" t="s">
        <v>172</v>
      </c>
      <c r="B11" s="3"/>
      <c r="C11" s="3"/>
      <c r="D11" s="3"/>
      <c r="E11" s="3"/>
      <c r="F11" s="3"/>
    </row>
    <row r="12" spans="1:6" ht="12.75">
      <c r="A12" s="2" t="s">
        <v>182</v>
      </c>
      <c r="B12" s="3"/>
      <c r="C12" s="3"/>
      <c r="D12" s="3"/>
      <c r="E12" s="3"/>
      <c r="F12" s="3"/>
    </row>
    <row r="13" spans="1:9" ht="15" customHeight="1">
      <c r="A13" s="4" t="s">
        <v>4</v>
      </c>
      <c r="C13" s="54"/>
      <c r="D13" s="54"/>
      <c r="E13" s="54"/>
      <c r="F13" s="54"/>
      <c r="G13" s="54"/>
      <c r="H13" s="54"/>
      <c r="I13" s="54"/>
    </row>
    <row r="14" spans="1:9" ht="18.75" thickBot="1">
      <c r="A14" s="56" t="s">
        <v>0</v>
      </c>
      <c r="B14" s="57"/>
      <c r="C14" s="57"/>
      <c r="D14" s="57"/>
      <c r="E14" s="57"/>
      <c r="F14" s="57"/>
      <c r="G14" s="57"/>
      <c r="H14" s="54"/>
      <c r="I14" s="54"/>
    </row>
    <row r="15" spans="2:9" ht="13.5" thickTop="1">
      <c r="B15" s="6" t="s">
        <v>5</v>
      </c>
      <c r="F15" s="91">
        <v>0.039</v>
      </c>
      <c r="G15" s="7" t="s">
        <v>6</v>
      </c>
      <c r="H15" s="5"/>
      <c r="I15" s="5"/>
    </row>
    <row r="16" spans="2:7" ht="15.75">
      <c r="B16" s="6" t="s">
        <v>50</v>
      </c>
      <c r="F16" s="92">
        <v>46000</v>
      </c>
      <c r="G16" s="7" t="s">
        <v>7</v>
      </c>
    </row>
    <row r="17" spans="2:7" ht="12.75">
      <c r="B17" s="6" t="s">
        <v>246</v>
      </c>
      <c r="F17" s="92">
        <v>0.7</v>
      </c>
      <c r="G17" s="7" t="s">
        <v>199</v>
      </c>
    </row>
    <row r="18" spans="2:9" ht="15.75">
      <c r="B18" s="6" t="s">
        <v>62</v>
      </c>
      <c r="F18" s="36">
        <v>9</v>
      </c>
      <c r="G18" s="7" t="s">
        <v>47</v>
      </c>
      <c r="H18" s="37">
        <f>F18*(0.3048)^2</f>
        <v>0.8361273600000001</v>
      </c>
      <c r="I18" s="8" t="s">
        <v>48</v>
      </c>
    </row>
    <row r="19" spans="2:9" ht="12.75">
      <c r="B19" s="6" t="s">
        <v>61</v>
      </c>
      <c r="F19" s="36">
        <v>10</v>
      </c>
      <c r="G19" s="7" t="s">
        <v>60</v>
      </c>
      <c r="H19" s="37">
        <f>F19*0.3048</f>
        <v>3.048</v>
      </c>
      <c r="I19" s="8" t="s">
        <v>1</v>
      </c>
    </row>
    <row r="20" spans="2:9" ht="15.75">
      <c r="B20" s="6" t="s">
        <v>93</v>
      </c>
      <c r="F20" s="35">
        <v>700</v>
      </c>
      <c r="G20" s="7" t="s">
        <v>80</v>
      </c>
      <c r="H20" s="31">
        <f>F20*0.00508</f>
        <v>3.556</v>
      </c>
      <c r="I20" s="8" t="s">
        <v>77</v>
      </c>
    </row>
    <row r="21" spans="2:9" ht="15.75">
      <c r="B21" s="6" t="s">
        <v>220</v>
      </c>
      <c r="F21" s="36">
        <v>77</v>
      </c>
      <c r="G21" s="102" t="s">
        <v>221</v>
      </c>
      <c r="H21" s="31">
        <f>(F21-32)/1.8</f>
        <v>25</v>
      </c>
      <c r="I21" s="8" t="s">
        <v>222</v>
      </c>
    </row>
    <row r="22" spans="2:9" ht="12.75">
      <c r="B22" s="6"/>
      <c r="F22" s="85"/>
      <c r="G22" s="7"/>
      <c r="H22" s="31">
        <f>H21+273</f>
        <v>298</v>
      </c>
      <c r="I22" s="8" t="s">
        <v>223</v>
      </c>
    </row>
    <row r="23" spans="2:7" ht="12.75">
      <c r="B23" s="12" t="s">
        <v>78</v>
      </c>
      <c r="C23" s="44"/>
      <c r="D23" s="44"/>
      <c r="E23" s="44"/>
      <c r="F23" s="120">
        <v>9.81</v>
      </c>
      <c r="G23" s="14" t="s">
        <v>79</v>
      </c>
    </row>
    <row r="24" spans="2:7" ht="15.75">
      <c r="B24" s="6" t="s">
        <v>224</v>
      </c>
      <c r="C24" s="103"/>
      <c r="D24" s="44"/>
      <c r="F24" s="121">
        <f>353/H22</f>
        <v>1.1845637583892616</v>
      </c>
      <c r="G24" s="104" t="s">
        <v>225</v>
      </c>
    </row>
    <row r="25" spans="2:7" ht="13.5" thickBot="1">
      <c r="B25" s="12"/>
      <c r="C25" s="44"/>
      <c r="D25" s="44"/>
      <c r="E25" s="44"/>
      <c r="F25" s="45"/>
      <c r="G25" s="14"/>
    </row>
    <row r="26" spans="2:7" ht="17.25" thickBot="1" thickTop="1">
      <c r="B26" s="6"/>
      <c r="F26" s="101" t="s">
        <v>212</v>
      </c>
      <c r="G26" s="7"/>
    </row>
    <row r="27" spans="2:7" ht="17.25" thickBot="1" thickTop="1">
      <c r="B27" s="40" t="s">
        <v>226</v>
      </c>
      <c r="C27" s="40"/>
      <c r="D27" s="40"/>
      <c r="E27" s="40"/>
      <c r="F27" s="57"/>
      <c r="G27" s="59"/>
    </row>
    <row r="28" spans="1:10" ht="15" customHeight="1" thickTop="1">
      <c r="A28" s="19" t="s">
        <v>57</v>
      </c>
      <c r="B28" s="5"/>
      <c r="C28" s="5"/>
      <c r="D28" s="5"/>
      <c r="E28" s="5"/>
      <c r="H28" s="5"/>
      <c r="I28" s="5"/>
      <c r="J28" t="s">
        <v>4</v>
      </c>
    </row>
    <row r="29" spans="1:7" ht="18" customHeight="1" thickBot="1">
      <c r="A29" s="13" t="s">
        <v>211</v>
      </c>
      <c r="B29" s="32"/>
      <c r="C29" s="33"/>
      <c r="D29" s="33"/>
      <c r="E29" s="7"/>
      <c r="F29" s="7"/>
      <c r="G29" s="7"/>
    </row>
    <row r="30" spans="2:6" ht="27" customHeight="1">
      <c r="B30" s="116" t="s">
        <v>8</v>
      </c>
      <c r="C30" s="61" t="s">
        <v>9</v>
      </c>
      <c r="D30" s="73" t="s">
        <v>161</v>
      </c>
      <c r="E30" s="69" t="s">
        <v>247</v>
      </c>
      <c r="F30" s="95" t="s">
        <v>169</v>
      </c>
    </row>
    <row r="31" spans="2:6" ht="16.5" thickBot="1">
      <c r="B31" s="117"/>
      <c r="C31" s="62" t="s">
        <v>184</v>
      </c>
      <c r="D31" s="74" t="s">
        <v>185</v>
      </c>
      <c r="E31" s="70" t="s">
        <v>197</v>
      </c>
      <c r="F31" s="51"/>
    </row>
    <row r="32" spans="2:6" ht="15">
      <c r="B32" s="63" t="s">
        <v>10</v>
      </c>
      <c r="C32" s="64">
        <v>0.017</v>
      </c>
      <c r="D32" s="75">
        <v>20000</v>
      </c>
      <c r="E32" s="71">
        <v>100</v>
      </c>
      <c r="F32" s="50" t="s">
        <v>195</v>
      </c>
    </row>
    <row r="33" spans="2:6" ht="15">
      <c r="B33" s="63" t="s">
        <v>11</v>
      </c>
      <c r="C33" s="64">
        <v>0.015</v>
      </c>
      <c r="D33" s="75">
        <v>26800</v>
      </c>
      <c r="E33" s="72">
        <v>100</v>
      </c>
      <c r="F33" s="68" t="s">
        <v>196</v>
      </c>
    </row>
    <row r="34" spans="2:6" ht="12.75">
      <c r="B34" s="63" t="s">
        <v>12</v>
      </c>
      <c r="C34" s="64">
        <v>0.078</v>
      </c>
      <c r="D34" s="75">
        <v>45700</v>
      </c>
      <c r="E34" s="72">
        <v>2.7</v>
      </c>
      <c r="F34" s="52"/>
    </row>
    <row r="35" spans="2:6" ht="12.75">
      <c r="B35" s="63" t="s">
        <v>13</v>
      </c>
      <c r="C35" s="64">
        <v>0.085</v>
      </c>
      <c r="D35" s="75">
        <v>40100</v>
      </c>
      <c r="E35" s="72">
        <v>2.7</v>
      </c>
      <c r="F35" s="52"/>
    </row>
    <row r="36" spans="2:6" ht="12.75">
      <c r="B36" s="63" t="s">
        <v>14</v>
      </c>
      <c r="C36" s="64">
        <v>0.074</v>
      </c>
      <c r="D36" s="75">
        <v>44700</v>
      </c>
      <c r="E36" s="72">
        <v>1.9</v>
      </c>
      <c r="F36" s="52"/>
    </row>
    <row r="37" spans="2:6" ht="12.75">
      <c r="B37" s="63" t="s">
        <v>15</v>
      </c>
      <c r="C37" s="64">
        <v>0.101</v>
      </c>
      <c r="D37" s="75">
        <v>44600</v>
      </c>
      <c r="E37" s="72">
        <v>1.1</v>
      </c>
      <c r="F37" s="52"/>
    </row>
    <row r="38" spans="2:6" ht="12.75">
      <c r="B38" s="63" t="s">
        <v>16</v>
      </c>
      <c r="C38" s="64">
        <v>0.09</v>
      </c>
      <c r="D38" s="75">
        <v>40800</v>
      </c>
      <c r="E38" s="72">
        <v>1.4</v>
      </c>
      <c r="F38" s="52"/>
    </row>
    <row r="39" spans="2:6" ht="12.75">
      <c r="B39" s="63" t="s">
        <v>17</v>
      </c>
      <c r="C39" s="64">
        <v>0.041</v>
      </c>
      <c r="D39" s="75">
        <v>25800</v>
      </c>
      <c r="E39" s="72">
        <v>1.9</v>
      </c>
      <c r="F39" s="52"/>
    </row>
    <row r="40" spans="2:6" ht="12.75">
      <c r="B40" s="63" t="s">
        <v>18</v>
      </c>
      <c r="C40" s="64">
        <v>0.018</v>
      </c>
      <c r="D40" s="75">
        <v>26200</v>
      </c>
      <c r="E40" s="72">
        <v>5.4</v>
      </c>
      <c r="F40" s="52"/>
    </row>
    <row r="41" spans="2:6" ht="12.75">
      <c r="B41" s="63" t="s">
        <v>19</v>
      </c>
      <c r="C41" s="64">
        <v>0.085</v>
      </c>
      <c r="D41" s="75">
        <v>34200</v>
      </c>
      <c r="E41" s="72">
        <v>0.7</v>
      </c>
      <c r="F41" s="52"/>
    </row>
    <row r="42" spans="2:6" ht="12.75">
      <c r="B42" s="63" t="s">
        <v>20</v>
      </c>
      <c r="C42" s="64">
        <v>0.048</v>
      </c>
      <c r="D42" s="75">
        <v>44700</v>
      </c>
      <c r="E42" s="72">
        <v>3.6</v>
      </c>
      <c r="F42" s="52"/>
    </row>
    <row r="43" spans="2:6" ht="12.75">
      <c r="B43" s="63" t="s">
        <v>21</v>
      </c>
      <c r="C43" s="64">
        <v>0.055</v>
      </c>
      <c r="D43" s="75">
        <v>43700</v>
      </c>
      <c r="E43" s="72">
        <v>2.1</v>
      </c>
      <c r="F43" s="52"/>
    </row>
    <row r="44" spans="2:6" ht="12.75">
      <c r="B44" s="63" t="s">
        <v>22</v>
      </c>
      <c r="C44" s="64">
        <v>0.039</v>
      </c>
      <c r="D44" s="75">
        <v>43200</v>
      </c>
      <c r="E44" s="72">
        <v>3.5</v>
      </c>
      <c r="F44" s="52"/>
    </row>
    <row r="45" spans="2:6" ht="12.75">
      <c r="B45" s="63" t="s">
        <v>43</v>
      </c>
      <c r="C45" s="64">
        <v>0.045</v>
      </c>
      <c r="D45" s="75">
        <v>44400</v>
      </c>
      <c r="E45" s="72">
        <v>2.1</v>
      </c>
      <c r="F45" s="52"/>
    </row>
    <row r="46" spans="2:6" ht="12.75">
      <c r="B46" s="63" t="s">
        <v>23</v>
      </c>
      <c r="C46" s="64">
        <v>0.051</v>
      </c>
      <c r="D46" s="75">
        <v>43500</v>
      </c>
      <c r="E46" s="72">
        <v>3.6</v>
      </c>
      <c r="F46" s="52"/>
    </row>
    <row r="47" spans="2:6" ht="12.75">
      <c r="B47" s="63" t="s">
        <v>24</v>
      </c>
      <c r="C47" s="64">
        <v>0.054</v>
      </c>
      <c r="D47" s="75">
        <v>43000</v>
      </c>
      <c r="E47" s="72">
        <v>1.6</v>
      </c>
      <c r="F47" s="52"/>
    </row>
    <row r="48" spans="2:6" ht="12.75">
      <c r="B48" s="63" t="s">
        <v>25</v>
      </c>
      <c r="C48" s="64">
        <v>0.039</v>
      </c>
      <c r="D48" s="75">
        <v>46000</v>
      </c>
      <c r="E48" s="72">
        <v>0.7</v>
      </c>
      <c r="F48" s="52"/>
    </row>
    <row r="49" spans="2:6" ht="12.75">
      <c r="B49" s="63" t="s">
        <v>198</v>
      </c>
      <c r="C49" s="64">
        <v>0.005</v>
      </c>
      <c r="D49" s="75">
        <v>28100</v>
      </c>
      <c r="E49" s="72">
        <v>100</v>
      </c>
      <c r="F49" s="52"/>
    </row>
    <row r="50" spans="2:6" ht="12.75">
      <c r="B50" s="63" t="s">
        <v>26</v>
      </c>
      <c r="C50" s="64">
        <v>0.035</v>
      </c>
      <c r="D50" s="75">
        <v>39700</v>
      </c>
      <c r="E50" s="72">
        <v>1.7</v>
      </c>
      <c r="F50" s="52"/>
    </row>
    <row r="51" spans="2:6" ht="12.75">
      <c r="B51" s="63" t="s">
        <v>27</v>
      </c>
      <c r="C51" s="64">
        <v>0.0335</v>
      </c>
      <c r="D51" s="75">
        <v>42600</v>
      </c>
      <c r="E51" s="72">
        <v>2.8</v>
      </c>
      <c r="F51" s="52"/>
    </row>
    <row r="52" spans="2:6" ht="12.75">
      <c r="B52" s="63" t="s">
        <v>44</v>
      </c>
      <c r="C52" s="64">
        <v>0.039</v>
      </c>
      <c r="D52" s="75">
        <v>46000</v>
      </c>
      <c r="E52" s="72">
        <v>0.7</v>
      </c>
      <c r="F52" s="52"/>
    </row>
    <row r="53" spans="2:6" ht="12.75">
      <c r="B53" s="63" t="s">
        <v>63</v>
      </c>
      <c r="C53" s="64">
        <v>0.01082</v>
      </c>
      <c r="D53" s="75">
        <v>10900</v>
      </c>
      <c r="E53" s="72">
        <v>100</v>
      </c>
      <c r="F53" s="52"/>
    </row>
    <row r="54" spans="2:6" ht="13.5" thickBot="1">
      <c r="B54" s="65" t="s">
        <v>217</v>
      </c>
      <c r="C54" s="66" t="s">
        <v>218</v>
      </c>
      <c r="D54" s="76" t="s">
        <v>218</v>
      </c>
      <c r="E54" s="77" t="s">
        <v>218</v>
      </c>
      <c r="F54" s="52"/>
    </row>
    <row r="55" spans="2:7" ht="13.5" thickBot="1">
      <c r="B55" s="9" t="s">
        <v>202</v>
      </c>
      <c r="C55" s="9"/>
      <c r="D55" s="9"/>
      <c r="E55" s="53"/>
      <c r="F55" s="53"/>
      <c r="G55" s="57"/>
    </row>
    <row r="56" spans="1:9" ht="16.5" thickTop="1">
      <c r="A56" s="10" t="s">
        <v>94</v>
      </c>
      <c r="B56" s="5"/>
      <c r="C56" s="5"/>
      <c r="D56" s="5"/>
      <c r="E56" s="5"/>
      <c r="F56" s="5"/>
      <c r="H56" s="5"/>
      <c r="I56" s="5"/>
    </row>
    <row r="57" spans="2:4" ht="12.75">
      <c r="B57" s="9" t="s">
        <v>201</v>
      </c>
      <c r="C57" s="9"/>
      <c r="D57" s="9"/>
    </row>
    <row r="59" ht="15">
      <c r="B59" s="55" t="s">
        <v>141</v>
      </c>
    </row>
    <row r="60" ht="15.75">
      <c r="B60" s="12" t="s">
        <v>51</v>
      </c>
    </row>
    <row r="61" spans="2:3" ht="14.25">
      <c r="B61" s="12" t="s">
        <v>3</v>
      </c>
      <c r="C61" s="12" t="s">
        <v>31</v>
      </c>
    </row>
    <row r="62" spans="2:3" ht="14.25">
      <c r="B62" s="12"/>
      <c r="C62" s="12" t="s">
        <v>35</v>
      </c>
    </row>
    <row r="63" ht="15.75">
      <c r="C63" s="12" t="s">
        <v>92</v>
      </c>
    </row>
    <row r="64" ht="12.75">
      <c r="C64" s="12"/>
    </row>
    <row r="65" ht="12.75">
      <c r="B65" s="13" t="s">
        <v>45</v>
      </c>
    </row>
    <row r="66" spans="2:3" ht="15.75">
      <c r="B66" s="12" t="s">
        <v>238</v>
      </c>
      <c r="C66" s="11"/>
    </row>
    <row r="67" spans="2:3" ht="15.75">
      <c r="B67" s="12" t="s">
        <v>239</v>
      </c>
      <c r="C67" s="12"/>
    </row>
    <row r="68" spans="2:3" ht="15.75">
      <c r="B68" s="12" t="s">
        <v>3</v>
      </c>
      <c r="C68" s="12" t="s">
        <v>227</v>
      </c>
    </row>
    <row r="69" spans="2:3" ht="12.75">
      <c r="B69" s="12"/>
      <c r="C69" s="12" t="s">
        <v>228</v>
      </c>
    </row>
    <row r="70" spans="2:4" ht="12.75">
      <c r="B70" s="12" t="s">
        <v>46</v>
      </c>
      <c r="C70" s="34">
        <f>((4*H18)/3.141592654)^(1/2)</f>
        <v>1.0317899103247747</v>
      </c>
      <c r="D70" s="12" t="s">
        <v>1</v>
      </c>
    </row>
    <row r="71" spans="2:4" ht="12.75">
      <c r="B71" s="12"/>
      <c r="C71" s="34"/>
      <c r="D71" s="12"/>
    </row>
    <row r="72" ht="12.75">
      <c r="B72" s="13" t="s">
        <v>76</v>
      </c>
    </row>
    <row r="73" spans="2:3" ht="12.75">
      <c r="B73" s="12" t="s">
        <v>232</v>
      </c>
      <c r="C73" s="12"/>
    </row>
    <row r="74" spans="2:3" ht="12.75">
      <c r="B74" s="12" t="s">
        <v>233</v>
      </c>
      <c r="C74" s="12" t="s">
        <v>105</v>
      </c>
    </row>
    <row r="75" spans="2:3" ht="12.75">
      <c r="B75" s="12"/>
      <c r="C75" s="12" t="s">
        <v>181</v>
      </c>
    </row>
    <row r="76" spans="2:4" ht="12.75">
      <c r="B76" s="12" t="s">
        <v>67</v>
      </c>
      <c r="C76" s="15">
        <f>C70/2</f>
        <v>0.5158949551623874</v>
      </c>
      <c r="D76" s="12" t="s">
        <v>1</v>
      </c>
    </row>
    <row r="77" ht="12.75">
      <c r="B77" s="13"/>
    </row>
    <row r="78" ht="12.75">
      <c r="B78" s="13" t="s">
        <v>142</v>
      </c>
    </row>
    <row r="79" spans="2:4" ht="14.25">
      <c r="B79" s="12" t="s">
        <v>235</v>
      </c>
      <c r="C79" s="12"/>
      <c r="D79" s="20"/>
    </row>
    <row r="80" spans="2:4" ht="14.25">
      <c r="B80" s="12" t="s">
        <v>3</v>
      </c>
      <c r="C80" s="12" t="s">
        <v>35</v>
      </c>
      <c r="D80" s="20"/>
    </row>
    <row r="81" spans="2:4" ht="12.75">
      <c r="B81" s="12"/>
      <c r="C81" s="12" t="s">
        <v>49</v>
      </c>
      <c r="D81" s="20"/>
    </row>
    <row r="82" spans="2:9" ht="14.25">
      <c r="B82" s="12" t="s">
        <v>36</v>
      </c>
      <c r="C82" s="34">
        <f>58*(10^(-0.00823*C70))</f>
        <v>56.87695826311321</v>
      </c>
      <c r="D82" s="12" t="s">
        <v>42</v>
      </c>
      <c r="I82" s="12" t="s">
        <v>4</v>
      </c>
    </row>
    <row r="83" ht="12.75">
      <c r="B83" s="13" t="s">
        <v>4</v>
      </c>
    </row>
    <row r="84" s="20" customFormat="1" ht="12.75">
      <c r="B84" s="13" t="s">
        <v>95</v>
      </c>
    </row>
    <row r="85" spans="2:9" s="29" customFormat="1" ht="14.25">
      <c r="B85" s="47" t="s">
        <v>97</v>
      </c>
      <c r="C85" s="23" t="s">
        <v>98</v>
      </c>
      <c r="D85" s="23"/>
      <c r="E85" s="23"/>
      <c r="F85" s="23"/>
      <c r="G85" s="23"/>
      <c r="H85" s="23"/>
      <c r="I85" s="23"/>
    </row>
    <row r="86" spans="2:9" s="29" customFormat="1" ht="14.25">
      <c r="B86" s="47" t="s">
        <v>99</v>
      </c>
      <c r="C86" s="23" t="s">
        <v>106</v>
      </c>
      <c r="D86" s="23"/>
      <c r="E86" s="23"/>
      <c r="F86" s="23"/>
      <c r="G86" s="23"/>
      <c r="H86" s="23"/>
      <c r="I86" s="23"/>
    </row>
    <row r="87" spans="2:9" s="20" customFormat="1" ht="15.75">
      <c r="B87" s="12" t="s">
        <v>100</v>
      </c>
      <c r="C87" s="12"/>
      <c r="E87" s="12"/>
      <c r="F87" s="12"/>
      <c r="G87" s="12"/>
      <c r="H87" s="12"/>
      <c r="I87" s="12"/>
    </row>
    <row r="88" spans="2:9" s="20" customFormat="1" ht="12.75">
      <c r="B88" s="12" t="s">
        <v>101</v>
      </c>
      <c r="C88" s="12"/>
      <c r="E88" s="12"/>
      <c r="F88" s="12"/>
      <c r="G88" s="12"/>
      <c r="H88" s="12"/>
      <c r="I88" s="12"/>
    </row>
    <row r="89" spans="2:9" s="20" customFormat="1" ht="14.25">
      <c r="B89" s="12" t="s">
        <v>102</v>
      </c>
      <c r="C89" s="12"/>
      <c r="E89" s="12"/>
      <c r="F89" s="12"/>
      <c r="G89" s="12"/>
      <c r="H89" s="12"/>
      <c r="I89" s="12"/>
    </row>
    <row r="90" spans="2:9" s="20" customFormat="1" ht="14.25">
      <c r="B90" s="12" t="s">
        <v>103</v>
      </c>
      <c r="C90" s="12"/>
      <c r="E90" s="12"/>
      <c r="F90" s="12"/>
      <c r="G90" s="12"/>
      <c r="H90" s="12"/>
      <c r="I90" s="12"/>
    </row>
    <row r="91" spans="2:9" s="20" customFormat="1" ht="14.25">
      <c r="B91" s="12" t="s">
        <v>104</v>
      </c>
      <c r="C91" s="14"/>
      <c r="D91"/>
      <c r="E91" s="12"/>
      <c r="F91" s="12"/>
      <c r="G91" s="12"/>
      <c r="H91" s="12"/>
      <c r="I91" s="12"/>
    </row>
    <row r="92" spans="2:9" s="20" customFormat="1" ht="15.75">
      <c r="B92" s="12" t="s">
        <v>236</v>
      </c>
      <c r="C92" s="12"/>
      <c r="D92" s="12"/>
      <c r="E92" s="12"/>
      <c r="F92" s="12"/>
      <c r="G92" s="12"/>
      <c r="H92" s="12"/>
      <c r="I92" s="12"/>
    </row>
    <row r="93" spans="2:9" ht="15.75">
      <c r="B93" s="12" t="s">
        <v>3</v>
      </c>
      <c r="C93" s="12" t="s">
        <v>52</v>
      </c>
      <c r="D93" s="14"/>
      <c r="E93" s="14"/>
      <c r="F93" s="14"/>
      <c r="G93" s="14"/>
      <c r="H93" s="14"/>
      <c r="I93" s="14"/>
    </row>
    <row r="94" spans="3:9" ht="15.75">
      <c r="C94" s="12" t="s">
        <v>53</v>
      </c>
      <c r="D94" s="14"/>
      <c r="E94" s="14"/>
      <c r="F94" s="14"/>
      <c r="G94" s="14"/>
      <c r="H94" s="14"/>
      <c r="I94" s="14"/>
    </row>
    <row r="95" spans="3:9" ht="15.75">
      <c r="C95" s="12" t="s">
        <v>54</v>
      </c>
      <c r="D95" s="14"/>
      <c r="E95" s="14"/>
      <c r="F95" s="14"/>
      <c r="G95" s="14"/>
      <c r="H95" s="14"/>
      <c r="I95" s="14"/>
    </row>
    <row r="96" spans="3:9" ht="12.75">
      <c r="C96" s="12" t="s">
        <v>38</v>
      </c>
      <c r="D96" s="12"/>
      <c r="E96" s="12"/>
      <c r="F96" s="12"/>
      <c r="G96" s="12"/>
      <c r="H96" s="14"/>
      <c r="I96" s="14"/>
    </row>
    <row r="97" spans="3:9" ht="15.75">
      <c r="C97" s="12" t="s">
        <v>39</v>
      </c>
      <c r="D97" s="12"/>
      <c r="E97" s="12"/>
      <c r="F97" s="12"/>
      <c r="G97" s="12"/>
      <c r="H97" s="14"/>
      <c r="I97" s="14"/>
    </row>
    <row r="98" spans="3:9" ht="12.75">
      <c r="C98" s="12" t="s">
        <v>105</v>
      </c>
      <c r="D98" s="12"/>
      <c r="E98" s="12"/>
      <c r="F98" s="12"/>
      <c r="G98" s="12"/>
      <c r="H98" s="14"/>
      <c r="I98" s="14"/>
    </row>
    <row r="99" spans="3:9" ht="12.75">
      <c r="C99" s="11" t="s">
        <v>178</v>
      </c>
      <c r="D99" s="12"/>
      <c r="E99" s="12"/>
      <c r="F99" s="12"/>
      <c r="G99" s="12"/>
      <c r="H99" s="14"/>
      <c r="I99" s="14"/>
    </row>
    <row r="100" spans="3:9" ht="12.75">
      <c r="C100" s="11"/>
      <c r="D100" s="12"/>
      <c r="E100" s="12"/>
      <c r="F100" s="12"/>
      <c r="G100" s="12"/>
      <c r="H100" s="14"/>
      <c r="I100" s="14"/>
    </row>
    <row r="101" spans="2:9" ht="15.75">
      <c r="B101" s="13" t="s">
        <v>32</v>
      </c>
      <c r="C101" s="12"/>
      <c r="D101" s="12"/>
      <c r="G101" s="17"/>
      <c r="I101" s="14"/>
    </row>
    <row r="102" spans="2:9" ht="12.75">
      <c r="B102" s="12" t="s">
        <v>69</v>
      </c>
      <c r="C102" s="15">
        <f>H19+C76</f>
        <v>3.5638949551623873</v>
      </c>
      <c r="D102" s="12" t="s">
        <v>1</v>
      </c>
      <c r="G102" s="12"/>
      <c r="H102" s="14"/>
      <c r="I102" s="14"/>
    </row>
    <row r="103" spans="2:9" ht="12.75">
      <c r="B103" s="12" t="s">
        <v>3</v>
      </c>
      <c r="C103" s="12" t="s">
        <v>38</v>
      </c>
      <c r="D103" s="12"/>
      <c r="E103" s="12"/>
      <c r="F103" s="12"/>
      <c r="G103" s="14"/>
      <c r="H103" s="14"/>
      <c r="I103" s="14"/>
    </row>
    <row r="104" spans="3:9" ht="12.75">
      <c r="C104" s="12" t="s">
        <v>234</v>
      </c>
      <c r="D104" s="14"/>
      <c r="E104" s="14"/>
      <c r="F104" s="14"/>
      <c r="G104" s="14"/>
      <c r="H104" s="14"/>
      <c r="I104" s="14"/>
    </row>
    <row r="105" spans="3:9" ht="12.75">
      <c r="C105" s="12" t="s">
        <v>105</v>
      </c>
      <c r="D105" s="12"/>
      <c r="E105" s="14"/>
      <c r="F105" s="14"/>
      <c r="G105" s="14"/>
      <c r="H105" s="14"/>
      <c r="I105" s="14"/>
    </row>
    <row r="106" spans="3:9" ht="12.75">
      <c r="C106" s="14"/>
      <c r="D106" s="14"/>
      <c r="E106" s="14"/>
      <c r="F106" s="14"/>
      <c r="G106" s="14"/>
      <c r="H106" s="14"/>
      <c r="I106" s="14"/>
    </row>
    <row r="107" ht="12.75">
      <c r="B107" s="13" t="s">
        <v>28</v>
      </c>
    </row>
    <row r="108" spans="2:3" ht="15.75">
      <c r="B108" s="12" t="s">
        <v>245</v>
      </c>
      <c r="C108" s="12"/>
    </row>
    <row r="109" spans="2:3" ht="12.75">
      <c r="B109" s="12" t="s">
        <v>3</v>
      </c>
      <c r="C109" s="12" t="s">
        <v>240</v>
      </c>
    </row>
    <row r="110" spans="2:3" ht="14.25">
      <c r="B110" s="12"/>
      <c r="C110" s="12" t="s">
        <v>241</v>
      </c>
    </row>
    <row r="111" ht="15.75">
      <c r="C111" s="11" t="s">
        <v>242</v>
      </c>
    </row>
    <row r="112" ht="15.75">
      <c r="C112" s="12" t="s">
        <v>243</v>
      </c>
    </row>
    <row r="113" ht="14.25">
      <c r="C113" s="12" t="s">
        <v>248</v>
      </c>
    </row>
    <row r="114" ht="12.75">
      <c r="C114" s="12" t="s">
        <v>244</v>
      </c>
    </row>
    <row r="115" spans="2:4" ht="12.75">
      <c r="B115" s="12" t="s">
        <v>29</v>
      </c>
      <c r="C115" s="78">
        <f>(F15)*(F16)*(H18)*(1-EXP(-(F17)*(C70)))</f>
        <v>771.5211188792139</v>
      </c>
      <c r="D115" s="12" t="s">
        <v>2</v>
      </c>
    </row>
    <row r="116" spans="2:4" ht="12.75" customHeight="1">
      <c r="B116" s="12"/>
      <c r="C116" s="16"/>
      <c r="D116" s="12"/>
    </row>
    <row r="117" spans="2:3" ht="12.75">
      <c r="B117" s="13" t="s">
        <v>30</v>
      </c>
      <c r="C117" s="12"/>
    </row>
    <row r="118" spans="2:7" ht="17.25" customHeight="1">
      <c r="B118" s="12" t="s">
        <v>162</v>
      </c>
      <c r="C118" s="13"/>
      <c r="D118" s="12"/>
      <c r="G118" s="17"/>
    </row>
    <row r="119" spans="2:7" ht="15.75" customHeight="1">
      <c r="B119" s="12" t="s">
        <v>3</v>
      </c>
      <c r="C119" s="12" t="s">
        <v>231</v>
      </c>
      <c r="D119" s="12"/>
      <c r="G119" s="17"/>
    </row>
    <row r="120" spans="3:7" ht="15" customHeight="1">
      <c r="C120" s="12" t="s">
        <v>81</v>
      </c>
      <c r="G120" s="17"/>
    </row>
    <row r="121" spans="2:7" ht="13.5" customHeight="1">
      <c r="B121" s="12"/>
      <c r="C121" s="12" t="s">
        <v>181</v>
      </c>
      <c r="G121" s="17"/>
    </row>
    <row r="122" spans="2:7" ht="15" customHeight="1">
      <c r="B122" s="12"/>
      <c r="C122" s="11" t="s">
        <v>84</v>
      </c>
      <c r="D122" s="12"/>
      <c r="G122" s="17"/>
    </row>
    <row r="123" spans="2:7" ht="15" customHeight="1">
      <c r="B123" s="12"/>
      <c r="C123" s="12" t="s">
        <v>87</v>
      </c>
      <c r="D123" s="12"/>
      <c r="G123" s="17"/>
    </row>
    <row r="124" spans="2:7" ht="15" customHeight="1">
      <c r="B124" s="12"/>
      <c r="C124" s="12" t="s">
        <v>82</v>
      </c>
      <c r="D124" s="12"/>
      <c r="G124" s="17"/>
    </row>
    <row r="125" spans="2:7" ht="15" customHeight="1">
      <c r="B125" s="12"/>
      <c r="C125" s="12"/>
      <c r="D125" s="12"/>
      <c r="G125" s="17"/>
    </row>
    <row r="126" spans="2:7" ht="15" customHeight="1">
      <c r="B126" s="13" t="s">
        <v>96</v>
      </c>
      <c r="C126" s="12"/>
      <c r="D126" s="12"/>
      <c r="G126" s="17"/>
    </row>
    <row r="127" spans="2:7" ht="17.25" customHeight="1">
      <c r="B127" s="12" t="s">
        <v>249</v>
      </c>
      <c r="C127" s="12"/>
      <c r="D127" s="12"/>
      <c r="F127" s="12"/>
      <c r="G127" s="17"/>
    </row>
    <row r="128" spans="2:7" ht="17.25" customHeight="1">
      <c r="B128" s="12" t="s">
        <v>3</v>
      </c>
      <c r="C128" s="12" t="s">
        <v>82</v>
      </c>
      <c r="D128" s="12"/>
      <c r="F128" s="12"/>
      <c r="G128" s="17"/>
    </row>
    <row r="129" spans="3:7" ht="15" customHeight="1">
      <c r="C129" s="12" t="s">
        <v>83</v>
      </c>
      <c r="G129" s="17"/>
    </row>
    <row r="130" spans="2:7" ht="15" customHeight="1">
      <c r="B130" s="12"/>
      <c r="C130" s="12" t="s">
        <v>87</v>
      </c>
      <c r="D130" s="12"/>
      <c r="G130" s="17"/>
    </row>
    <row r="131" spans="2:3" ht="15" customHeight="1">
      <c r="B131" s="12"/>
      <c r="C131" s="12" t="s">
        <v>81</v>
      </c>
    </row>
    <row r="132" spans="2:7" ht="15" customHeight="1">
      <c r="B132" s="12"/>
      <c r="C132" s="12" t="s">
        <v>181</v>
      </c>
      <c r="G132" s="17"/>
    </row>
    <row r="133" spans="2:7" ht="15" customHeight="1">
      <c r="B133" s="12"/>
      <c r="C133" s="11" t="s">
        <v>84</v>
      </c>
      <c r="D133" s="12"/>
      <c r="G133" s="17"/>
    </row>
    <row r="134" spans="2:9" ht="15" customHeight="1">
      <c r="B134" s="12" t="s">
        <v>249</v>
      </c>
      <c r="C134" s="12"/>
      <c r="D134" s="12"/>
      <c r="G134" s="17"/>
      <c r="I134" s="12"/>
    </row>
    <row r="135" spans="2:7" ht="15" customHeight="1">
      <c r="B135" s="12" t="s">
        <v>85</v>
      </c>
      <c r="C135" s="27">
        <f>(H20)/(F23*F15*C70/F24)^(1/3)</f>
        <v>5.1290815284422475</v>
      </c>
      <c r="D135" s="12"/>
      <c r="G135" s="17"/>
    </row>
    <row r="136" spans="2:7" ht="15" customHeight="1">
      <c r="B136" s="12"/>
      <c r="C136" s="12"/>
      <c r="D136" s="12"/>
      <c r="G136" s="17"/>
    </row>
    <row r="137" spans="2:7" ht="15" customHeight="1">
      <c r="B137" s="12" t="s">
        <v>160</v>
      </c>
      <c r="C137" s="12"/>
      <c r="D137" s="12"/>
      <c r="G137" s="17"/>
    </row>
    <row r="138" spans="2:7" ht="15" customHeight="1">
      <c r="B138" s="12" t="s">
        <v>86</v>
      </c>
      <c r="C138" s="15">
        <f>55*(C70)*(C135)^(-0.21)*(((F15)/(F24*(F23*C70)^0.5))^0.67)</f>
        <v>1.8828363991885853</v>
      </c>
      <c r="D138" s="12" t="s">
        <v>1</v>
      </c>
      <c r="G138" s="17"/>
    </row>
    <row r="139" spans="2:7" ht="15" customHeight="1">
      <c r="B139" s="12"/>
      <c r="C139" s="12"/>
      <c r="D139" s="12"/>
      <c r="G139" s="17"/>
    </row>
    <row r="140" spans="2:7" ht="15" customHeight="1">
      <c r="B140" s="13" t="s">
        <v>166</v>
      </c>
      <c r="C140" s="12"/>
      <c r="D140" s="12"/>
      <c r="G140" s="17"/>
    </row>
    <row r="141" spans="2:7" ht="15" customHeight="1">
      <c r="B141" s="12" t="s">
        <v>163</v>
      </c>
      <c r="C141" s="12" t="s">
        <v>89</v>
      </c>
      <c r="D141" s="12"/>
      <c r="G141" s="17"/>
    </row>
    <row r="142" spans="2:7" ht="15" customHeight="1">
      <c r="B142" s="12" t="s">
        <v>164</v>
      </c>
      <c r="C142" s="12" t="s">
        <v>90</v>
      </c>
      <c r="D142" s="12"/>
      <c r="G142" s="17"/>
    </row>
    <row r="143" spans="2:7" ht="15" customHeight="1">
      <c r="B143" s="12"/>
      <c r="C143" s="12"/>
      <c r="D143" s="12"/>
      <c r="G143" s="17"/>
    </row>
    <row r="144" spans="2:7" ht="15" customHeight="1">
      <c r="B144" s="12" t="str">
        <f>IF(C135&gt;1,"Since u* ≥ 1","Since u* ≤ 1")</f>
        <v>Since u* ≥ 1</v>
      </c>
      <c r="C144" s="12"/>
      <c r="D144" s="12"/>
      <c r="G144" s="17"/>
    </row>
    <row r="145" spans="2:7" ht="15" customHeight="1">
      <c r="B145" s="46" t="s">
        <v>91</v>
      </c>
      <c r="C145" s="12" t="str">
        <f>IF(C135&gt;1,"ACOS(1/(u*)^0.5) =","ACOS(1) =")</f>
        <v>ACOS(1/(u*)^0.5) =</v>
      </c>
      <c r="D145" s="27">
        <f>IF(C135&gt;1,D146,D147)</f>
        <v>1.1134705088901993</v>
      </c>
      <c r="E145" s="12" t="s">
        <v>88</v>
      </c>
      <c r="F145" s="16">
        <f>D145*57.2958</f>
        <v>63.79718358327108</v>
      </c>
      <c r="G145" s="12" t="s">
        <v>73</v>
      </c>
    </row>
    <row r="146" spans="4:7" ht="15" customHeight="1" hidden="1">
      <c r="D146" s="27">
        <f>ACOS(1/(C135)^0.5)</f>
        <v>1.1134705088901993</v>
      </c>
      <c r="E146" s="12" t="s">
        <v>88</v>
      </c>
      <c r="F146" s="16">
        <f>D146*57.2958</f>
        <v>63.79718358327108</v>
      </c>
      <c r="G146" s="12" t="s">
        <v>73</v>
      </c>
    </row>
    <row r="147" spans="2:7" ht="15" customHeight="1" hidden="1">
      <c r="B147" s="12"/>
      <c r="D147" s="12">
        <f>ACOS(1)</f>
        <v>0</v>
      </c>
      <c r="E147" s="12" t="s">
        <v>88</v>
      </c>
      <c r="F147" s="16">
        <f>D147*57.2958</f>
        <v>0</v>
      </c>
      <c r="G147" s="12" t="s">
        <v>73</v>
      </c>
    </row>
    <row r="148" spans="2:7" ht="15" customHeight="1">
      <c r="B148" s="12"/>
      <c r="C148" s="12"/>
      <c r="D148" s="12"/>
      <c r="G148" s="17"/>
    </row>
    <row r="149" spans="2:7" ht="16.5">
      <c r="B149" s="12" t="s">
        <v>70</v>
      </c>
      <c r="C149" s="15">
        <f>C138/C76</f>
        <v>3.649650728985958</v>
      </c>
      <c r="D149" s="12"/>
      <c r="G149" s="17"/>
    </row>
    <row r="150" spans="2:7" ht="15.75">
      <c r="B150" s="12" t="s">
        <v>72</v>
      </c>
      <c r="C150" s="15">
        <f>C102/C76</f>
        <v>6.908179503404111</v>
      </c>
      <c r="D150" s="12"/>
      <c r="G150" s="17"/>
    </row>
    <row r="151" spans="2:7" ht="15.75">
      <c r="B151" s="12" t="s">
        <v>71</v>
      </c>
      <c r="C151" s="15">
        <f>(C149)^2+(C150+1)^2-(2*(C149)*(C150+1)*SIN(D145))</f>
        <v>24.06700729213925</v>
      </c>
      <c r="G151" s="17"/>
    </row>
    <row r="152" spans="2:7" ht="15.75">
      <c r="B152" s="12" t="s">
        <v>74</v>
      </c>
      <c r="C152" s="15">
        <f>(C149)^2+(C150-1)^2-(2*(C149)*(C150-1)*SIN(D145))</f>
        <v>9.532688521285365</v>
      </c>
      <c r="G152" s="17"/>
    </row>
    <row r="153" spans="2:7" ht="15.75">
      <c r="B153" s="12" t="s">
        <v>75</v>
      </c>
      <c r="C153" s="15">
        <f>1+((C150^2)-1)*COS(D145)^2</f>
        <v>10.109417308373905</v>
      </c>
      <c r="G153" s="17"/>
    </row>
    <row r="154" spans="2:7" ht="15.75">
      <c r="B154" s="12"/>
      <c r="C154" s="27"/>
      <c r="G154" s="17"/>
    </row>
    <row r="155" spans="2:12" ht="13.5">
      <c r="B155" s="12"/>
      <c r="C155" s="13"/>
      <c r="D155" s="12"/>
      <c r="E155" s="42" t="s">
        <v>145</v>
      </c>
      <c r="F155" s="42" t="s">
        <v>146</v>
      </c>
      <c r="G155" s="42" t="s">
        <v>147</v>
      </c>
      <c r="H155" s="42" t="s">
        <v>148</v>
      </c>
      <c r="I155" s="42" t="s">
        <v>149</v>
      </c>
      <c r="J155" s="42" t="s">
        <v>150</v>
      </c>
      <c r="K155" s="42"/>
      <c r="L155" s="49" t="s">
        <v>143</v>
      </c>
    </row>
    <row r="156" spans="2:15" ht="15.75">
      <c r="B156" s="12" t="s">
        <v>55</v>
      </c>
      <c r="C156" s="27">
        <f>1*L156</f>
        <v>0.18593336527953827</v>
      </c>
      <c r="D156" s="28"/>
      <c r="E156" s="38">
        <f>ATAN(((C150+1)/(C150-1))^(0.5))</f>
        <v>0.858031317152239</v>
      </c>
      <c r="F156" s="38">
        <f>(C149^2+(C150+1)^2-2*(C150+1+C149*C150*SIN(D145)))/(C151*C152)^(0.5)</f>
        <v>0.9770988590238787</v>
      </c>
      <c r="G156" s="38">
        <f>ATAN((C151/97)^(0.5)*((C150-1)/(C150+1))^(0.5))</f>
        <v>0.4065539150051946</v>
      </c>
      <c r="H156" s="38">
        <f>SIN(D145)/(C153)^(0.5)</f>
        <v>0.28219145950155705</v>
      </c>
      <c r="I156" s="38">
        <f>ATAN(((C149*C150-(C150^2-1)*SIN(D145))/(((C150^2-1)^0.5*(C153)^0.5))))</f>
        <v>-0.6554374089335464</v>
      </c>
      <c r="J156" s="39">
        <f>ATAN((((C150^2-1)*SIN(D145))/(((C150^2-1)^(0.5)*(C153)^0.5))))</f>
        <v>1.092512804640351</v>
      </c>
      <c r="K156" s="40"/>
      <c r="L156" s="41">
        <f>(E156-F156*(G156)+H156*(I156+J156))/3.141592654</f>
        <v>0.18593336527953827</v>
      </c>
      <c r="N156" s="30"/>
      <c r="O156" t="s">
        <v>4</v>
      </c>
    </row>
    <row r="157" spans="2:13" ht="15.75">
      <c r="B157" s="12" t="s">
        <v>56</v>
      </c>
      <c r="C157" s="27">
        <f>1*M158</f>
        <v>0.16673055579751841</v>
      </c>
      <c r="D157" s="28"/>
      <c r="E157" s="43" t="s">
        <v>151</v>
      </c>
      <c r="F157" s="43" t="s">
        <v>152</v>
      </c>
      <c r="G157" s="43" t="s">
        <v>153</v>
      </c>
      <c r="H157" s="43" t="s">
        <v>154</v>
      </c>
      <c r="I157" s="43" t="s">
        <v>155</v>
      </c>
      <c r="J157" s="43" t="s">
        <v>156</v>
      </c>
      <c r="K157" s="42"/>
      <c r="L157" s="43" t="s">
        <v>157</v>
      </c>
      <c r="M157" s="49" t="s">
        <v>144</v>
      </c>
    </row>
    <row r="158" spans="2:15" ht="15.75">
      <c r="B158" s="12" t="s">
        <v>159</v>
      </c>
      <c r="C158" s="27">
        <f>(C156^2+C157^2)^0.5</f>
        <v>0.24974045439360362</v>
      </c>
      <c r="D158" s="12"/>
      <c r="E158" s="39">
        <f>(C149*COS(D145))/(C150-C149*SIN(D145))</f>
        <v>0.44350325708730215</v>
      </c>
      <c r="F158" s="39">
        <f>((C149^2+(C150+1)^2)-2*C150*(1+C149*SIN(D145)))/(C151*C152)^(1/2)</f>
        <v>1.1091406023151356</v>
      </c>
      <c r="G158" s="39">
        <f>ATAN((C151/C152)^(0.5)*((C150-1)/(C150+1))^0.5)</f>
        <v>0.9414404975231919</v>
      </c>
      <c r="H158" s="39">
        <f>COS(D145)/(C153)^0.5</f>
        <v>0.13887278232184144</v>
      </c>
      <c r="I158" s="39">
        <f>ATAN(((C149*C150-(C150^2-1)*SIN(D145))/(((C150^2-1)^0.5*(C153)^0.5))))</f>
        <v>-0.6554374089335464</v>
      </c>
      <c r="J158" s="38">
        <f>ATAN((((C150^2-1)*SIN(D145))/(((C150^2-1)^(0.5)*(C153)^0.5))))</f>
        <v>1.092512804640351</v>
      </c>
      <c r="K158" s="39"/>
      <c r="L158" s="39">
        <f>(C149*COS(D145))/(C150-C149*SIN(D145))*ATAN(((C150-1)/(C150+1))^(1/2))</f>
        <v>0.31611360331438093</v>
      </c>
      <c r="M158" s="41">
        <f>((E158*F158*G158)+(H158*(I158+J158))-K158)/3.141592654</f>
        <v>0.16673055579751841</v>
      </c>
      <c r="O158" s="21"/>
    </row>
    <row r="159" spans="3:7" ht="15.75">
      <c r="C159" s="13"/>
      <c r="D159" s="12"/>
      <c r="G159" s="17"/>
    </row>
    <row r="160" ht="12.75">
      <c r="B160" s="13" t="s">
        <v>176</v>
      </c>
    </row>
    <row r="161" ht="16.5" thickBot="1">
      <c r="B161" s="12" t="s">
        <v>51</v>
      </c>
    </row>
    <row r="162" spans="2:7" ht="17.25" thickBot="1" thickTop="1">
      <c r="B162" s="97" t="s">
        <v>33</v>
      </c>
      <c r="C162" s="98">
        <f>C82*C158</f>
        <v>14.204477401155922</v>
      </c>
      <c r="D162" s="99" t="s">
        <v>205</v>
      </c>
      <c r="E162" s="98">
        <f>(C162*317)/(60*60)</f>
        <v>1.2507831489351187</v>
      </c>
      <c r="F162" s="100" t="s">
        <v>206</v>
      </c>
      <c r="G162" s="17"/>
    </row>
    <row r="163" spans="2:7" ht="13.5" thickTop="1">
      <c r="B163" s="67"/>
      <c r="C163" s="54"/>
      <c r="D163" s="54"/>
      <c r="E163" s="54"/>
      <c r="F163" s="54"/>
      <c r="G163" s="54"/>
    </row>
    <row r="164" spans="2:8" ht="15">
      <c r="B164" s="58"/>
      <c r="H164" s="18"/>
    </row>
    <row r="165" spans="2:11" ht="12.75">
      <c r="B165" s="2" t="s">
        <v>175</v>
      </c>
      <c r="C165" s="60"/>
      <c r="D165" s="60"/>
      <c r="E165" s="60"/>
      <c r="F165" s="60"/>
      <c r="K165" s="22"/>
    </row>
    <row r="166" spans="2:11" ht="14.25">
      <c r="B166" s="2" t="s">
        <v>183</v>
      </c>
      <c r="C166" s="60"/>
      <c r="D166" s="60"/>
      <c r="E166" s="60"/>
      <c r="F166" s="60"/>
      <c r="K166" s="22"/>
    </row>
    <row r="167" spans="2:11" ht="12.75">
      <c r="B167" s="2" t="s">
        <v>174</v>
      </c>
      <c r="C167" s="60"/>
      <c r="D167" s="60"/>
      <c r="E167" s="60"/>
      <c r="F167" s="60"/>
      <c r="K167" s="22"/>
    </row>
    <row r="168" spans="2:11" ht="12.75">
      <c r="B168" s="2" t="s">
        <v>58</v>
      </c>
      <c r="C168" s="60"/>
      <c r="D168" s="60"/>
      <c r="E168" s="60"/>
      <c r="F168" s="60"/>
      <c r="K168" s="22"/>
    </row>
    <row r="169" spans="2:11" ht="12.75">
      <c r="B169" s="2" t="s">
        <v>59</v>
      </c>
      <c r="C169" s="60"/>
      <c r="D169" s="60"/>
      <c r="E169" s="60"/>
      <c r="F169" s="60"/>
      <c r="K169" s="22"/>
    </row>
    <row r="170" spans="2:6" ht="12.75">
      <c r="B170" s="2" t="s">
        <v>64</v>
      </c>
      <c r="C170" s="60"/>
      <c r="D170" s="60"/>
      <c r="E170" s="60"/>
      <c r="F170" s="60"/>
    </row>
    <row r="171" spans="2:6" ht="12.75">
      <c r="B171" s="2" t="s">
        <v>65</v>
      </c>
      <c r="C171" s="60"/>
      <c r="D171" s="60"/>
      <c r="E171" s="60"/>
      <c r="F171" s="60"/>
    </row>
    <row r="172" spans="2:6" ht="12.75">
      <c r="B172" s="2" t="s">
        <v>66</v>
      </c>
      <c r="C172" s="60"/>
      <c r="D172" s="60"/>
      <c r="E172" s="60"/>
      <c r="F172" s="60"/>
    </row>
    <row r="173" spans="2:6" ht="12.75">
      <c r="B173" s="2" t="s">
        <v>207</v>
      </c>
      <c r="C173" s="60"/>
      <c r="D173" s="60"/>
      <c r="E173" s="60"/>
      <c r="F173" s="60"/>
    </row>
    <row r="189" spans="1:8" s="85" customFormat="1" ht="12.75">
      <c r="A189" s="79" t="s">
        <v>190</v>
      </c>
      <c r="B189" s="80"/>
      <c r="C189" s="81" t="s">
        <v>191</v>
      </c>
      <c r="D189" s="82"/>
      <c r="E189" s="81" t="s">
        <v>192</v>
      </c>
      <c r="F189" s="80"/>
      <c r="G189" s="83"/>
      <c r="H189" s="84"/>
    </row>
    <row r="190" spans="1:8" s="85" customFormat="1" ht="12.75">
      <c r="A190" s="83"/>
      <c r="B190" s="83"/>
      <c r="C190" s="86"/>
      <c r="D190" s="83"/>
      <c r="E190" s="86"/>
      <c r="F190" s="84"/>
      <c r="G190" s="83"/>
      <c r="H190" s="84"/>
    </row>
    <row r="191" spans="1:8" s="85" customFormat="1" ht="12.75">
      <c r="A191" s="79" t="s">
        <v>193</v>
      </c>
      <c r="B191" s="80"/>
      <c r="C191" s="81" t="s">
        <v>191</v>
      </c>
      <c r="D191" s="82"/>
      <c r="E191" s="81" t="s">
        <v>192</v>
      </c>
      <c r="F191" s="80"/>
      <c r="G191" s="83"/>
      <c r="H191" s="84"/>
    </row>
    <row r="192" spans="1:8" s="85" customFormat="1" ht="12.75">
      <c r="A192" s="83"/>
      <c r="B192" s="83"/>
      <c r="C192" s="83"/>
      <c r="D192" s="83"/>
      <c r="E192" s="83"/>
      <c r="F192" s="83"/>
      <c r="G192" s="83"/>
      <c r="H192" s="84"/>
    </row>
    <row r="193" spans="1:8" s="85" customFormat="1" ht="12.75">
      <c r="A193" s="79" t="s">
        <v>194</v>
      </c>
      <c r="B193" s="83"/>
      <c r="C193" s="83"/>
      <c r="D193" s="83"/>
      <c r="E193" s="83"/>
      <c r="F193" s="83"/>
      <c r="G193" s="83"/>
      <c r="H193" s="84"/>
    </row>
    <row r="194" spans="1:8" s="85" customFormat="1" ht="12.75">
      <c r="A194" s="87"/>
      <c r="B194" s="87"/>
      <c r="C194" s="87"/>
      <c r="D194" s="87"/>
      <c r="E194" s="87"/>
      <c r="F194" s="87"/>
      <c r="G194" s="83"/>
      <c r="H194" s="84"/>
    </row>
    <row r="195" spans="1:8" s="85" customFormat="1" ht="12.75">
      <c r="A195" s="87"/>
      <c r="B195" s="87"/>
      <c r="C195" s="87"/>
      <c r="D195" s="87"/>
      <c r="E195" s="87"/>
      <c r="F195" s="87"/>
      <c r="G195" s="83"/>
      <c r="H195" s="84"/>
    </row>
    <row r="196" spans="1:8" s="85" customFormat="1" ht="12.75">
      <c r="A196" s="87"/>
      <c r="B196" s="87"/>
      <c r="C196" s="87"/>
      <c r="D196" s="87"/>
      <c r="E196" s="87"/>
      <c r="F196" s="87"/>
      <c r="G196" s="83"/>
      <c r="H196" s="84"/>
    </row>
    <row r="197" spans="1:8" s="85" customFormat="1" ht="12.75">
      <c r="A197" s="87"/>
      <c r="B197" s="87"/>
      <c r="C197" s="87"/>
      <c r="D197" s="87"/>
      <c r="E197" s="87"/>
      <c r="F197" s="87"/>
      <c r="G197" s="83"/>
      <c r="H197" s="84"/>
    </row>
    <row r="198" spans="1:8" s="85" customFormat="1" ht="12.75">
      <c r="A198" s="87"/>
      <c r="B198" s="87"/>
      <c r="C198" s="87"/>
      <c r="D198" s="87"/>
      <c r="E198" s="87"/>
      <c r="F198" s="87"/>
      <c r="G198" s="83"/>
      <c r="H198" s="84"/>
    </row>
    <row r="199" spans="1:8" s="85" customFormat="1" ht="12.75">
      <c r="A199" s="87"/>
      <c r="B199" s="87"/>
      <c r="C199" s="87"/>
      <c r="D199" s="87"/>
      <c r="E199" s="87"/>
      <c r="F199" s="87"/>
      <c r="G199" s="83"/>
      <c r="H199" s="84"/>
    </row>
    <row r="200" spans="1:8" s="85" customFormat="1" ht="18">
      <c r="A200" s="87"/>
      <c r="B200" s="87"/>
      <c r="C200" s="88" t="s">
        <v>4</v>
      </c>
      <c r="D200" s="87"/>
      <c r="E200" s="87"/>
      <c r="F200" s="87"/>
      <c r="G200" s="83"/>
      <c r="H200" s="84"/>
    </row>
    <row r="201" spans="1:8" s="85" customFormat="1" ht="12.75">
      <c r="A201" s="87"/>
      <c r="B201" s="87"/>
      <c r="C201" s="87"/>
      <c r="D201" s="87"/>
      <c r="E201" s="87"/>
      <c r="F201" s="87"/>
      <c r="G201" s="83"/>
      <c r="H201" s="84"/>
    </row>
    <row r="202" spans="1:8" s="85" customFormat="1" ht="12.75">
      <c r="A202" s="87"/>
      <c r="B202" s="87"/>
      <c r="C202" s="87"/>
      <c r="D202" s="87"/>
      <c r="E202" s="87"/>
      <c r="F202" s="87"/>
      <c r="G202" s="83"/>
      <c r="H202" s="84"/>
    </row>
    <row r="203" spans="1:8" s="85" customFormat="1" ht="12.75">
      <c r="A203" s="87"/>
      <c r="B203" s="87"/>
      <c r="C203" s="87"/>
      <c r="D203" s="87"/>
      <c r="E203" s="87"/>
      <c r="F203" s="87"/>
      <c r="G203" s="83"/>
      <c r="H203" s="84"/>
    </row>
    <row r="204" spans="1:8" s="85" customFormat="1" ht="12.75">
      <c r="A204" s="87"/>
      <c r="B204" s="87"/>
      <c r="C204" s="87"/>
      <c r="D204" s="87"/>
      <c r="E204" s="87"/>
      <c r="F204" s="87"/>
      <c r="G204" s="83"/>
      <c r="H204" s="84"/>
    </row>
    <row r="205" spans="1:6" s="85" customFormat="1" ht="12.75">
      <c r="A205" s="89"/>
      <c r="B205" s="89"/>
      <c r="C205" s="89"/>
      <c r="D205" s="89"/>
      <c r="E205" s="89"/>
      <c r="F205" s="89"/>
    </row>
    <row r="206" s="85" customFormat="1" ht="13.5" thickBot="1"/>
    <row r="207" spans="1:6" s="107" customFormat="1" ht="14.25" thickBot="1" thickTop="1">
      <c r="A207" s="105" t="s">
        <v>214</v>
      </c>
      <c r="B207" s="106" t="s">
        <v>215</v>
      </c>
      <c r="C207" s="106"/>
      <c r="D207" s="106"/>
      <c r="E207" s="106"/>
      <c r="F207" s="105" t="s">
        <v>191</v>
      </c>
    </row>
    <row r="208" spans="1:6" s="107" customFormat="1" ht="14.25" thickBot="1" thickTop="1">
      <c r="A208" s="108" t="s">
        <v>216</v>
      </c>
      <c r="B208" s="109" t="s">
        <v>250</v>
      </c>
      <c r="C208" s="109"/>
      <c r="D208" s="109" t="s">
        <v>4</v>
      </c>
      <c r="E208" s="109"/>
      <c r="F208" s="108" t="s">
        <v>251</v>
      </c>
    </row>
    <row r="209" spans="1:6" s="107" customFormat="1" ht="12.75">
      <c r="A209" s="110"/>
      <c r="B209" s="111"/>
      <c r="C209" s="111"/>
      <c r="D209" s="111"/>
      <c r="E209" s="111"/>
      <c r="F209" s="110"/>
    </row>
    <row r="210" spans="1:6" s="107" customFormat="1" ht="12.75">
      <c r="A210" s="110"/>
      <c r="B210" s="111"/>
      <c r="C210" s="111"/>
      <c r="D210" s="111"/>
      <c r="E210" s="111"/>
      <c r="F210" s="110"/>
    </row>
    <row r="211" spans="1:6" s="107" customFormat="1" ht="12.75">
      <c r="A211" s="110"/>
      <c r="B211" s="111"/>
      <c r="C211" s="111"/>
      <c r="D211" s="111"/>
      <c r="E211" s="111"/>
      <c r="F211" s="110"/>
    </row>
    <row r="212" spans="1:6" s="107" customFormat="1" ht="12.75">
      <c r="A212" s="110"/>
      <c r="B212" s="111"/>
      <c r="C212" s="111"/>
      <c r="D212" s="111"/>
      <c r="E212" s="111"/>
      <c r="F212" s="110"/>
    </row>
    <row r="213" spans="1:6" s="107" customFormat="1" ht="12.75">
      <c r="A213" s="110"/>
      <c r="B213" s="111"/>
      <c r="C213" s="111"/>
      <c r="D213" s="111"/>
      <c r="E213" s="111"/>
      <c r="F213" s="110"/>
    </row>
    <row r="214" spans="1:6" s="107" customFormat="1" ht="12.75">
      <c r="A214" s="110"/>
      <c r="B214" s="111"/>
      <c r="C214" s="111"/>
      <c r="D214" s="111"/>
      <c r="E214" s="111"/>
      <c r="F214" s="110"/>
    </row>
    <row r="215" spans="1:6" s="107" customFormat="1" ht="12.75">
      <c r="A215" s="110"/>
      <c r="B215" s="111"/>
      <c r="C215" s="111"/>
      <c r="D215" s="111"/>
      <c r="E215" s="111"/>
      <c r="F215" s="110"/>
    </row>
    <row r="216" spans="1:6" s="107" customFormat="1" ht="12.75">
      <c r="A216" s="110"/>
      <c r="B216" s="111"/>
      <c r="C216" s="111"/>
      <c r="D216" s="111"/>
      <c r="E216" s="111"/>
      <c r="F216" s="110"/>
    </row>
    <row r="217" spans="1:6" s="107" customFormat="1" ht="12.75">
      <c r="A217" s="110"/>
      <c r="B217" s="111"/>
      <c r="C217" s="111"/>
      <c r="D217" s="111"/>
      <c r="E217" s="111"/>
      <c r="F217" s="110"/>
    </row>
    <row r="218" spans="1:6" s="107" customFormat="1" ht="12.75">
      <c r="A218" s="110"/>
      <c r="B218" s="111"/>
      <c r="C218" s="111"/>
      <c r="D218" s="111"/>
      <c r="E218" s="111"/>
      <c r="F218" s="110"/>
    </row>
    <row r="219" spans="1:6" s="107" customFormat="1" ht="12.75">
      <c r="A219" s="110"/>
      <c r="B219" s="111"/>
      <c r="C219" s="111"/>
      <c r="D219" s="111"/>
      <c r="E219" s="111"/>
      <c r="F219" s="110"/>
    </row>
    <row r="220" spans="1:6" s="107" customFormat="1" ht="12.75">
      <c r="A220" s="110"/>
      <c r="B220" s="111"/>
      <c r="C220" s="111"/>
      <c r="D220" s="111"/>
      <c r="E220" s="111"/>
      <c r="F220" s="110"/>
    </row>
    <row r="221" spans="1:6" s="107" customFormat="1" ht="12.75">
      <c r="A221" s="110"/>
      <c r="B221" s="111"/>
      <c r="C221" s="111"/>
      <c r="D221" s="111"/>
      <c r="E221" s="111"/>
      <c r="F221" s="110"/>
    </row>
    <row r="222" spans="1:6" s="107" customFormat="1" ht="12.75">
      <c r="A222" s="110"/>
      <c r="B222" s="111"/>
      <c r="C222" s="111"/>
      <c r="D222" s="111"/>
      <c r="E222" s="111"/>
      <c r="F222" s="110"/>
    </row>
    <row r="223" spans="1:6" s="107" customFormat="1" ht="12.75">
      <c r="A223" s="110"/>
      <c r="B223" s="111"/>
      <c r="C223" s="111"/>
      <c r="D223" s="111"/>
      <c r="E223" s="111"/>
      <c r="F223" s="110"/>
    </row>
    <row r="224" spans="1:6" s="107" customFormat="1" ht="12.75">
      <c r="A224" s="110"/>
      <c r="B224" s="111"/>
      <c r="C224" s="111"/>
      <c r="D224" s="111"/>
      <c r="E224" s="111"/>
      <c r="F224" s="110"/>
    </row>
    <row r="225" spans="1:6" s="107" customFormat="1" ht="13.5" thickBot="1">
      <c r="A225" s="112"/>
      <c r="B225" s="113"/>
      <c r="C225" s="113"/>
      <c r="D225" s="113"/>
      <c r="E225" s="114"/>
      <c r="F225" s="115"/>
    </row>
    <row r="226" s="85" customFormat="1" ht="13.5" thickTop="1"/>
    <row r="227" s="85" customFormat="1" ht="12.75"/>
    <row r="228" s="85" customFormat="1" ht="12.75"/>
    <row r="229" s="85" customFormat="1" ht="12.75"/>
    <row r="230" s="85" customFormat="1" ht="12.75"/>
    <row r="231" s="85" customFormat="1" ht="12.75"/>
    <row r="232" s="85" customFormat="1" ht="12.75"/>
    <row r="233" s="85" customFormat="1" ht="12.75"/>
    <row r="234" s="85" customFormat="1" ht="12.75"/>
    <row r="235" s="85" customFormat="1" ht="12.75"/>
    <row r="236" s="85" customFormat="1" ht="12.75"/>
    <row r="237" s="85" customFormat="1" ht="12.75"/>
    <row r="238" s="85" customFormat="1" ht="12.75"/>
    <row r="239" s="85" customFormat="1" ht="12.75"/>
    <row r="240" s="85" customFormat="1" ht="12.75"/>
    <row r="241" s="85" customFormat="1" ht="12.75"/>
    <row r="242" s="85" customFormat="1" ht="12.75"/>
    <row r="243" s="85" customFormat="1" ht="12.75"/>
    <row r="244" s="85" customFormat="1" ht="12.75"/>
    <row r="245" s="85" customFormat="1" ht="12.75"/>
    <row r="246" s="85" customFormat="1" ht="12.75"/>
    <row r="247" s="85" customFormat="1" ht="12.75"/>
    <row r="248" s="85" customFormat="1" ht="12.75"/>
    <row r="249" s="85" customFormat="1" ht="12.75"/>
    <row r="250" s="85" customFormat="1" ht="12.75"/>
    <row r="251" s="85" customFormat="1" ht="12.75"/>
    <row r="252" s="85" customFormat="1" ht="12.75"/>
    <row r="253" s="85" customFormat="1" ht="12.75"/>
    <row r="254" s="85" customFormat="1" ht="12.75"/>
    <row r="255" s="85" customFormat="1" ht="12.75"/>
    <row r="256" s="85" customFormat="1" ht="12.75"/>
    <row r="257" s="85" customFormat="1" ht="12.75"/>
    <row r="258" s="85" customFormat="1" ht="12.75"/>
    <row r="259" s="85" customFormat="1" ht="12.75"/>
    <row r="260" s="85" customFormat="1" ht="12.75"/>
    <row r="261" s="85" customFormat="1" ht="12.75"/>
    <row r="262" s="85" customFormat="1" ht="12.75"/>
    <row r="263" s="85" customFormat="1" ht="12.75"/>
    <row r="264" s="85" customFormat="1" ht="12.75"/>
    <row r="265" s="85" customFormat="1" ht="12.75"/>
    <row r="266" s="85" customFormat="1" ht="12.75"/>
    <row r="267" s="85" customFormat="1" ht="12.75"/>
    <row r="268" s="85" customFormat="1" ht="12.75"/>
    <row r="269" s="85" customFormat="1" ht="12.75"/>
    <row r="270" s="85" customFormat="1" ht="12.75"/>
    <row r="271" s="85" customFormat="1" ht="12.75"/>
    <row r="272" s="85" customFormat="1" ht="12.75"/>
    <row r="273" s="85" customFormat="1" ht="12.75"/>
    <row r="274" s="85" customFormat="1" ht="12.75"/>
    <row r="275" s="85" customFormat="1" ht="12.75"/>
    <row r="276" s="85" customFormat="1" ht="12.75"/>
    <row r="277" s="85" customFormat="1" ht="12.75"/>
    <row r="278" s="85" customFormat="1" ht="12.75"/>
    <row r="279" s="85" customFormat="1" ht="12.75"/>
    <row r="280" s="85" customFormat="1" ht="12.75"/>
    <row r="281" s="85" customFormat="1" ht="12.75"/>
    <row r="282" s="85" customFormat="1" ht="12.75"/>
    <row r="283" s="85" customFormat="1" ht="12.75"/>
    <row r="284" s="85" customFormat="1" ht="12.75"/>
    <row r="285" s="85" customFormat="1" ht="12.75"/>
    <row r="286" s="85" customFormat="1" ht="12.75"/>
    <row r="287" s="85" customFormat="1" ht="12.75"/>
    <row r="288" s="85" customFormat="1" ht="12.75"/>
    <row r="289" s="85" customFormat="1" ht="12.75"/>
    <row r="290" s="85" customFormat="1" ht="12.75"/>
    <row r="291" s="85" customFormat="1" ht="12.75"/>
    <row r="292" s="85" customFormat="1" ht="12.75"/>
    <row r="293" s="85" customFormat="1" ht="12.75"/>
    <row r="294" s="85" customFormat="1" ht="12.75"/>
    <row r="295" s="85" customFormat="1" ht="12.75"/>
    <row r="296" s="85" customFormat="1" ht="12.75"/>
    <row r="297" s="85" customFormat="1" ht="12.75"/>
    <row r="298" s="85" customFormat="1" ht="12.75"/>
    <row r="299" s="85" customFormat="1" ht="12.75"/>
    <row r="300" s="85" customFormat="1" ht="12.75"/>
    <row r="301" s="85" customFormat="1" ht="12.75"/>
    <row r="302" s="85" customFormat="1" ht="12.75"/>
    <row r="303" s="85" customFormat="1" ht="12.75"/>
    <row r="304" s="85" customFormat="1" ht="12.75"/>
    <row r="305" s="85" customFormat="1" ht="12.75"/>
    <row r="306" s="85" customFormat="1" ht="12.75"/>
    <row r="307" s="85" customFormat="1" ht="12.75"/>
    <row r="308" s="85" customFormat="1" ht="12.75"/>
    <row r="309" s="85" customFormat="1" ht="12.75"/>
    <row r="310" s="85" customFormat="1" ht="12.75"/>
    <row r="311" s="85" customFormat="1" ht="12.75"/>
    <row r="312" s="85" customFormat="1" ht="12.75"/>
    <row r="313" s="85" customFormat="1" ht="12.75"/>
    <row r="314" s="85" customFormat="1" ht="12.75"/>
    <row r="315" s="85" customFormat="1" ht="12.75"/>
    <row r="316" s="85" customFormat="1" ht="12.75"/>
    <row r="317" s="85" customFormat="1" ht="12.75"/>
    <row r="318" s="85" customFormat="1" ht="12.75"/>
    <row r="319" s="85" customFormat="1" ht="12.75"/>
    <row r="320" s="85" customFormat="1" ht="12.75"/>
    <row r="321" s="85" customFormat="1" ht="12.75"/>
    <row r="322" s="85" customFormat="1" ht="12.75"/>
    <row r="323" s="85" customFormat="1" ht="12.75"/>
    <row r="324" s="85" customFormat="1" ht="12.75"/>
    <row r="325" s="85" customFormat="1" ht="12.75"/>
    <row r="326" s="85" customFormat="1" ht="12.75"/>
    <row r="327" s="85" customFormat="1" ht="12.75"/>
    <row r="328" s="85" customFormat="1" ht="12.75"/>
    <row r="329" s="85" customFormat="1" ht="12.75"/>
    <row r="330" s="85" customFormat="1" ht="12.75"/>
    <row r="331" s="85" customFormat="1" ht="12.75"/>
    <row r="332" s="85" customFormat="1" ht="12.75"/>
    <row r="333" s="85" customFormat="1" ht="12.75"/>
    <row r="334" s="85" customFormat="1" ht="12.75"/>
    <row r="335" s="85" customFormat="1" ht="12.75"/>
    <row r="336" s="85" customFormat="1" ht="12.75"/>
    <row r="337" s="85" customFormat="1" ht="12.75"/>
    <row r="338" s="85" customFormat="1" ht="12.75"/>
    <row r="339" s="85" customFormat="1" ht="12.75"/>
    <row r="340" s="85" customFormat="1" ht="12.75"/>
    <row r="341" s="85" customFormat="1" ht="12.75"/>
    <row r="342" s="85" customFormat="1" ht="12.75"/>
    <row r="343" s="85" customFormat="1" ht="12.75"/>
    <row r="344" s="85" customFormat="1" ht="12.75"/>
    <row r="345" s="85" customFormat="1" ht="12.75"/>
    <row r="346" s="85" customFormat="1" ht="12.75"/>
    <row r="347" s="85" customFormat="1" ht="12.75"/>
    <row r="348" s="85" customFormat="1" ht="12.75"/>
    <row r="349" s="85" customFormat="1" ht="12.75"/>
    <row r="350" s="85" customFormat="1" ht="12.75"/>
    <row r="351" s="85" customFormat="1" ht="12.75"/>
    <row r="352" s="85" customFormat="1" ht="12.75"/>
    <row r="353" s="85" customFormat="1" ht="12.75"/>
    <row r="354" s="85" customFormat="1" ht="12.75"/>
    <row r="355" s="85" customFormat="1" ht="12.75"/>
    <row r="356" s="85" customFormat="1" ht="12.75"/>
    <row r="357" s="85" customFormat="1" ht="12.75"/>
    <row r="358" s="85" customFormat="1" ht="12.75"/>
    <row r="359" s="85" customFormat="1" ht="12.75"/>
    <row r="360" s="85" customFormat="1" ht="12.75"/>
    <row r="361" s="85" customFormat="1" ht="12.75"/>
    <row r="362" s="85" customFormat="1" ht="12.75"/>
    <row r="363" s="85" customFormat="1" ht="12.75"/>
    <row r="364" s="85" customFormat="1" ht="12.75"/>
    <row r="365" s="85" customFormat="1" ht="12.75"/>
    <row r="366" s="85" customFormat="1" ht="12.75"/>
    <row r="367" s="85" customFormat="1" ht="12.75"/>
    <row r="368" s="85" customFormat="1" ht="12.75"/>
    <row r="369" s="85" customFormat="1" ht="12.75"/>
    <row r="370" s="85" customFormat="1" ht="12.75"/>
    <row r="371" s="85" customFormat="1" ht="12.75"/>
    <row r="372" s="85" customFormat="1" ht="12.75"/>
    <row r="373" s="85" customFormat="1" ht="12.75"/>
    <row r="374" s="85" customFormat="1" ht="12.75"/>
    <row r="375" s="85" customFormat="1" ht="12.75"/>
    <row r="376" s="85" customFormat="1" ht="12.75"/>
    <row r="377" s="85" customFormat="1" ht="12.75"/>
    <row r="378" s="85" customFormat="1" ht="12.75"/>
    <row r="379" s="85" customFormat="1" ht="12.75"/>
    <row r="380" s="85" customFormat="1" ht="12.75"/>
    <row r="381" s="85" customFormat="1" ht="12.75"/>
    <row r="382" s="85" customFormat="1" ht="12.75"/>
    <row r="383" s="85" customFormat="1" ht="12.75"/>
    <row r="384" s="85" customFormat="1" ht="12.75"/>
    <row r="385" s="85" customFormat="1" ht="12.75"/>
    <row r="386" s="85" customFormat="1" ht="12.75"/>
    <row r="387" s="85" customFormat="1" ht="12.75"/>
    <row r="388" s="85" customFormat="1" ht="12.75"/>
    <row r="389" s="85" customFormat="1" ht="12.75"/>
    <row r="390" s="85" customFormat="1" ht="12.75"/>
    <row r="391" s="85" customFormat="1" ht="12.75"/>
    <row r="392" s="85" customFormat="1" ht="12.75"/>
    <row r="393" s="85" customFormat="1" ht="12.75"/>
    <row r="394" s="85" customFormat="1" ht="12.75"/>
    <row r="395" s="85" customFormat="1" ht="12.75"/>
    <row r="396" s="85" customFormat="1" ht="12.75"/>
    <row r="397" s="85" customFormat="1" ht="12.75"/>
    <row r="398" s="85" customFormat="1" ht="12.75"/>
    <row r="399" s="85" customFormat="1" ht="12.75"/>
    <row r="400" s="85" customFormat="1" ht="12.75"/>
    <row r="401" s="85" customFormat="1" ht="12.75"/>
    <row r="402" s="85" customFormat="1" ht="12.75"/>
    <row r="403" s="85" customFormat="1" ht="12.75"/>
    <row r="404" s="85" customFormat="1" ht="12.75"/>
    <row r="405" s="85" customFormat="1" ht="12.75"/>
    <row r="406" s="85" customFormat="1" ht="12.75"/>
    <row r="407" s="85" customFormat="1" ht="12.75"/>
    <row r="408" s="85" customFormat="1" ht="12.75"/>
    <row r="409" s="85" customFormat="1" ht="12.75"/>
    <row r="410" s="85" customFormat="1" ht="12.75"/>
    <row r="411" s="85" customFormat="1" ht="12.75"/>
    <row r="412" s="85" customFormat="1" ht="12.75"/>
    <row r="413" s="85" customFormat="1" ht="12.75"/>
    <row r="414" s="85" customFormat="1" ht="12.75"/>
    <row r="415" s="85" customFormat="1" ht="12.75"/>
    <row r="416" s="85" customFormat="1" ht="12.75"/>
    <row r="417" s="85" customFormat="1" ht="12.75"/>
    <row r="418" s="85" customFormat="1" ht="12.75"/>
    <row r="419" s="85" customFormat="1" ht="12.75"/>
    <row r="420" s="85" customFormat="1" ht="12.75"/>
    <row r="421" s="85" customFormat="1" ht="12.75"/>
    <row r="422" s="85" customFormat="1" ht="12.75"/>
    <row r="423" s="85" customFormat="1" ht="12.75"/>
    <row r="424" s="85" customFormat="1" ht="12.75"/>
    <row r="425" s="85" customFormat="1" ht="12.75"/>
    <row r="426" s="85" customFormat="1" ht="12.75"/>
    <row r="427" s="85" customFormat="1" ht="12.75"/>
    <row r="428" s="85" customFormat="1" ht="12.75"/>
    <row r="429" s="85" customFormat="1" ht="12.75"/>
    <row r="430" s="85" customFormat="1" ht="12.75"/>
    <row r="431" s="85" customFormat="1" ht="12.75"/>
    <row r="432" s="85" customFormat="1" ht="12.75"/>
    <row r="433" s="85" customFormat="1" ht="12.75"/>
    <row r="434" s="85" customFormat="1" ht="12.75"/>
    <row r="435" s="85" customFormat="1" ht="12.75"/>
    <row r="436" s="85" customFormat="1" ht="12.75"/>
    <row r="437" s="85" customFormat="1" ht="12.75"/>
    <row r="438" s="85" customFormat="1" ht="12.75"/>
    <row r="439" s="85" customFormat="1" ht="12.75"/>
    <row r="440" s="85" customFormat="1" ht="12.75"/>
    <row r="441" s="85" customFormat="1" ht="12.75"/>
    <row r="442" s="85" customFormat="1" ht="12.75"/>
    <row r="443" s="85" customFormat="1" ht="12.75"/>
    <row r="444" s="85" customFormat="1" ht="12.75"/>
    <row r="445" s="85" customFormat="1" ht="12.75"/>
    <row r="446" s="85" customFormat="1" ht="12.75"/>
    <row r="447" s="85" customFormat="1" ht="12.75"/>
    <row r="448" s="85" customFormat="1" ht="12.75"/>
    <row r="449" s="85" customFormat="1" ht="12.75"/>
    <row r="450" s="85" customFormat="1" ht="12.75"/>
    <row r="451" s="85" customFormat="1" ht="12.75"/>
    <row r="452" s="85" customFormat="1" ht="12.75"/>
    <row r="453" s="85" customFormat="1" ht="12.75"/>
    <row r="454" s="85" customFormat="1" ht="12.75"/>
    <row r="455" s="85" customFormat="1" ht="12.75"/>
    <row r="456" s="85" customFormat="1" ht="12.75"/>
    <row r="457" s="85" customFormat="1" ht="12.75"/>
    <row r="458" s="85" customFormat="1" ht="12.75"/>
    <row r="459" s="85" customFormat="1" ht="12.75"/>
    <row r="460" s="85" customFormat="1" ht="12.75"/>
    <row r="461" s="85" customFormat="1" ht="12.75"/>
    <row r="462" s="85" customFormat="1" ht="12.75"/>
    <row r="463" s="85" customFormat="1" ht="12.75"/>
    <row r="464" s="85" customFormat="1" ht="12.75"/>
    <row r="465" s="85" customFormat="1" ht="12.75"/>
    <row r="466" s="85" customFormat="1" ht="12.75"/>
    <row r="467" s="85" customFormat="1" ht="12.75"/>
    <row r="468" s="85" customFormat="1" ht="12.75"/>
    <row r="469" s="85" customFormat="1" ht="12.75"/>
    <row r="470" s="85" customFormat="1" ht="12.75"/>
    <row r="471" s="85" customFormat="1" ht="12.75"/>
    <row r="472" s="85" customFormat="1" ht="12.75"/>
    <row r="473" s="85" customFormat="1" ht="12.75"/>
    <row r="474" s="85" customFormat="1" ht="12.75"/>
    <row r="475" s="85" customFormat="1" ht="12.75"/>
    <row r="476" s="85" customFormat="1" ht="12.75"/>
    <row r="477" s="85" customFormat="1" ht="12.75"/>
    <row r="478" s="85" customFormat="1" ht="12.75"/>
    <row r="479" s="85" customFormat="1" ht="12.75"/>
    <row r="480" s="85" customFormat="1" ht="12.75"/>
    <row r="481" s="85" customFormat="1" ht="12.75"/>
    <row r="482" s="85" customFormat="1" ht="12.75"/>
    <row r="483" s="85" customFormat="1" ht="12.75"/>
    <row r="484" s="85" customFormat="1" ht="12.75"/>
    <row r="485" s="85" customFormat="1" ht="12.75"/>
    <row r="486" s="85" customFormat="1" ht="12.75"/>
    <row r="487" s="85" customFormat="1" ht="12.75"/>
    <row r="488" s="85" customFormat="1" ht="12.75"/>
    <row r="489" s="85" customFormat="1" ht="12.75"/>
    <row r="490" s="85" customFormat="1" ht="12.75"/>
    <row r="491" s="85" customFormat="1" ht="12.75"/>
    <row r="492" s="85" customFormat="1" ht="12.75"/>
    <row r="493" s="85" customFormat="1" ht="12.75"/>
    <row r="494" s="85" customFormat="1" ht="12.75"/>
    <row r="495" s="85" customFormat="1" ht="12.75"/>
    <row r="496" s="85" customFormat="1" ht="12.75"/>
    <row r="497" s="85" customFormat="1" ht="12.75"/>
    <row r="498" s="85" customFormat="1" ht="12.75"/>
    <row r="499" s="85" customFormat="1" ht="12.75"/>
    <row r="500" s="85" customFormat="1" ht="12.75"/>
    <row r="501" s="85" customFormat="1" ht="12.75"/>
    <row r="502" s="85" customFormat="1" ht="12.75"/>
    <row r="503" s="85" customFormat="1" ht="12.75"/>
    <row r="504" s="85" customFormat="1" ht="12.75"/>
    <row r="505" s="85" customFormat="1" ht="12.75"/>
    <row r="506" s="85" customFormat="1" ht="12.75"/>
    <row r="507" s="85" customFormat="1" ht="12.75"/>
    <row r="508" s="85" customFormat="1" ht="12.75"/>
    <row r="509" s="85" customFormat="1" ht="12.75"/>
    <row r="510" s="85" customFormat="1" ht="12.75"/>
    <row r="511" s="85" customFormat="1" ht="12.75"/>
    <row r="512" s="85" customFormat="1" ht="12.75"/>
    <row r="513" s="85" customFormat="1" ht="12.75"/>
    <row r="514" s="85" customFormat="1" ht="12.75"/>
    <row r="515" s="85" customFormat="1" ht="12.75"/>
    <row r="516" s="85" customFormat="1" ht="12.75"/>
    <row r="517" s="85" customFormat="1" ht="12.75"/>
    <row r="518" s="85" customFormat="1" ht="12.75"/>
    <row r="519" s="85" customFormat="1" ht="12.75"/>
    <row r="520" s="85" customFormat="1" ht="12.75"/>
    <row r="521" s="85" customFormat="1" ht="12.75"/>
    <row r="522" s="85" customFormat="1" ht="12.75"/>
    <row r="523" s="85" customFormat="1" ht="12.75"/>
    <row r="524" s="85" customFormat="1" ht="12.75"/>
    <row r="525" s="85" customFormat="1" ht="12.75"/>
    <row r="526" s="85" customFormat="1" ht="12.75"/>
    <row r="527" s="85" customFormat="1" ht="12.75"/>
    <row r="528" s="85" customFormat="1" ht="12.75"/>
    <row r="529" s="85" customFormat="1" ht="12.75"/>
    <row r="530" s="85" customFormat="1" ht="12.75"/>
    <row r="531" s="85" customFormat="1" ht="12.75"/>
    <row r="532" s="85" customFormat="1" ht="12.75"/>
    <row r="533" s="85" customFormat="1" ht="12.75"/>
    <row r="534" s="85" customFormat="1" ht="12.75"/>
    <row r="535" s="85" customFormat="1" ht="12.75"/>
    <row r="536" s="85" customFormat="1" ht="12.75"/>
    <row r="537" s="85" customFormat="1" ht="12.75"/>
    <row r="538" s="85" customFormat="1" ht="12.75"/>
    <row r="539" s="85" customFormat="1" ht="12.75"/>
    <row r="540" s="85" customFormat="1" ht="12.75"/>
    <row r="541" s="85" customFormat="1" ht="12.75"/>
    <row r="542" s="85" customFormat="1" ht="12.75"/>
    <row r="543" s="85" customFormat="1" ht="12.75"/>
    <row r="544" s="85" customFormat="1" ht="12.75"/>
    <row r="545" s="85" customFormat="1" ht="12.75"/>
    <row r="546" s="85" customFormat="1" ht="12.75"/>
    <row r="547" s="85" customFormat="1" ht="12.75"/>
    <row r="548" s="85" customFormat="1" ht="12.75"/>
    <row r="549" s="85" customFormat="1" ht="12.75"/>
    <row r="550" s="85" customFormat="1" ht="12.75"/>
    <row r="551" s="85" customFormat="1" ht="12.75"/>
    <row r="552" s="85" customFormat="1" ht="12.75"/>
    <row r="553" s="85" customFormat="1" ht="12.75"/>
    <row r="554" s="85" customFormat="1" ht="12.75"/>
    <row r="555" s="85" customFormat="1" ht="12.75"/>
    <row r="556" s="85" customFormat="1" ht="12.75"/>
    <row r="557" s="85" customFormat="1" ht="12.75"/>
    <row r="558" s="85" customFormat="1" ht="12.75"/>
    <row r="559" s="85" customFormat="1" ht="12.75"/>
    <row r="560" s="85" customFormat="1" ht="12.75"/>
    <row r="561" s="85" customFormat="1" ht="12.75"/>
    <row r="562" s="85" customFormat="1" ht="12.75"/>
    <row r="563" s="85" customFormat="1" ht="12.75"/>
    <row r="564" s="85" customFormat="1" ht="12.75"/>
    <row r="565" s="85" customFormat="1" ht="12.75"/>
    <row r="566" s="85" customFormat="1" ht="12.75"/>
    <row r="567" s="85" customFormat="1" ht="12.75"/>
    <row r="568" s="85" customFormat="1" ht="12.75"/>
    <row r="569" s="85" customFormat="1" ht="12.75"/>
    <row r="570" s="85" customFormat="1" ht="12.75"/>
    <row r="571" s="85" customFormat="1" ht="12.75"/>
    <row r="572" s="85" customFormat="1" ht="12.75"/>
    <row r="573" s="85" customFormat="1" ht="12.75"/>
    <row r="574" s="85" customFormat="1" ht="12.75"/>
    <row r="575" s="85" customFormat="1" ht="12.75"/>
    <row r="576" s="85" customFormat="1" ht="12.75"/>
    <row r="577" s="85" customFormat="1" ht="12.75"/>
    <row r="578" s="85" customFormat="1" ht="12.75"/>
    <row r="579" s="85" customFormat="1" ht="12.75"/>
    <row r="580" s="85" customFormat="1" ht="12.75"/>
    <row r="581" s="85" customFormat="1" ht="12.75"/>
    <row r="582" s="85" customFormat="1" ht="12.75"/>
    <row r="583" s="85" customFormat="1" ht="12.75"/>
    <row r="584" s="85" customFormat="1" ht="12.75"/>
    <row r="585" s="85" customFormat="1" ht="12.75"/>
    <row r="586" s="85" customFormat="1" ht="12.75"/>
    <row r="587" s="85" customFormat="1" ht="12.75"/>
    <row r="588" s="85" customFormat="1" ht="12.75"/>
    <row r="589" s="85" customFormat="1" ht="12.75"/>
    <row r="590" s="85" customFormat="1" ht="12.75"/>
    <row r="591" s="85" customFormat="1" ht="12.75"/>
    <row r="592" s="85" customFormat="1" ht="12.75"/>
    <row r="593" s="85" customFormat="1" ht="12.75"/>
    <row r="594" s="85" customFormat="1" ht="12.75"/>
    <row r="595" s="85" customFormat="1" ht="12.75"/>
    <row r="596" s="85" customFormat="1" ht="12.75"/>
    <row r="597" s="85" customFormat="1" ht="12.75"/>
    <row r="598" s="85" customFormat="1" ht="12.75"/>
    <row r="599" s="85" customFormat="1" ht="12.75"/>
    <row r="600" s="85" customFormat="1" ht="12.75"/>
    <row r="601" s="85" customFormat="1" ht="12.75"/>
    <row r="602" s="85" customFormat="1" ht="12.75"/>
    <row r="603" s="85" customFormat="1" ht="12.75"/>
    <row r="604" s="85" customFormat="1" ht="12.75"/>
    <row r="605" s="85" customFormat="1" ht="12.75"/>
    <row r="606" s="85" customFormat="1" ht="12.75"/>
    <row r="607" s="85" customFormat="1" ht="12.75"/>
    <row r="608" s="85" customFormat="1" ht="12.75"/>
    <row r="609" s="85" customFormat="1" ht="12.75"/>
    <row r="610" s="85" customFormat="1" ht="12.75"/>
    <row r="611" s="85" customFormat="1" ht="12.75"/>
    <row r="612" s="85" customFormat="1" ht="12.75"/>
    <row r="613" s="85" customFormat="1" ht="12.75"/>
    <row r="614" s="85" customFormat="1" ht="12.75"/>
    <row r="615" s="85" customFormat="1" ht="12.75"/>
    <row r="616" s="85" customFormat="1" ht="12.75"/>
    <row r="617" s="85" customFormat="1" ht="12.75"/>
    <row r="618" s="85" customFormat="1" ht="12.75"/>
    <row r="619" s="85" customFormat="1" ht="12.75"/>
    <row r="620" s="85" customFormat="1" ht="12.75"/>
    <row r="621" s="85" customFormat="1" ht="12.75"/>
    <row r="622" s="85" customFormat="1" ht="12.75"/>
    <row r="623" s="85" customFormat="1" ht="12.75"/>
    <row r="624" s="85" customFormat="1" ht="12.75"/>
    <row r="625" s="85" customFormat="1" ht="12.75"/>
    <row r="626" s="85" customFormat="1" ht="12.75"/>
    <row r="627" s="85" customFormat="1" ht="12.75"/>
    <row r="628" s="85" customFormat="1" ht="12.75"/>
    <row r="629" s="85" customFormat="1" ht="12.75"/>
    <row r="630" s="85" customFormat="1" ht="12.75"/>
    <row r="631" s="85" customFormat="1" ht="12.75"/>
    <row r="632" s="85" customFormat="1" ht="12.75"/>
    <row r="633" s="85" customFormat="1" ht="12.75"/>
    <row r="634" s="85" customFormat="1" ht="12.75"/>
    <row r="635" s="85" customFormat="1" ht="12.75"/>
    <row r="636" s="85" customFormat="1" ht="12.75"/>
    <row r="637" s="85" customFormat="1" ht="12.75"/>
    <row r="638" s="85" customFormat="1" ht="12.75"/>
    <row r="639" s="85" customFormat="1" ht="12.75"/>
    <row r="640" s="85" customFormat="1" ht="12.75"/>
    <row r="641" s="85" customFormat="1" ht="12.75"/>
    <row r="642" s="85" customFormat="1" ht="12.75"/>
    <row r="643" s="85" customFormat="1" ht="12.75"/>
    <row r="644" s="85" customFormat="1" ht="12.75"/>
    <row r="645" s="85" customFormat="1" ht="12.75"/>
    <row r="646" s="85" customFormat="1" ht="12.75"/>
    <row r="647" s="85" customFormat="1" ht="12.75"/>
    <row r="648" s="85" customFormat="1" ht="12.75"/>
    <row r="649" s="85" customFormat="1" ht="12.75"/>
    <row r="650" s="85" customFormat="1" ht="12.75"/>
    <row r="651" s="85" customFormat="1" ht="12.75"/>
    <row r="652" s="85" customFormat="1" ht="12.75"/>
    <row r="653" s="85" customFormat="1" ht="12.75"/>
    <row r="654" s="85" customFormat="1" ht="12.75"/>
    <row r="655" s="85" customFormat="1" ht="12.75"/>
    <row r="656" s="85" customFormat="1" ht="12.75"/>
    <row r="657" s="85" customFormat="1" ht="12.75"/>
    <row r="658" s="85" customFormat="1" ht="12.75"/>
    <row r="659" s="85" customFormat="1" ht="12.75"/>
    <row r="660" s="85" customFormat="1" ht="12.75"/>
    <row r="661" s="85" customFormat="1" ht="12.75"/>
    <row r="662" s="85" customFormat="1" ht="12.75"/>
    <row r="663" s="85" customFormat="1" ht="12.75"/>
    <row r="664" s="85" customFormat="1" ht="12.75"/>
    <row r="665" s="85" customFormat="1" ht="12.75"/>
    <row r="666" s="85" customFormat="1" ht="12.75"/>
    <row r="667" s="85" customFormat="1" ht="12.75"/>
    <row r="668" s="85" customFormat="1" ht="12.75"/>
    <row r="669" s="85" customFormat="1" ht="12.75"/>
    <row r="670" s="85" customFormat="1" ht="12.75"/>
    <row r="671" s="85" customFormat="1" ht="12.75"/>
    <row r="672" s="85" customFormat="1" ht="12.75"/>
    <row r="673" s="85" customFormat="1" ht="12.75"/>
    <row r="674" s="85" customFormat="1" ht="12.75"/>
    <row r="675" s="85" customFormat="1" ht="12.75"/>
    <row r="676" s="85" customFormat="1" ht="12.75"/>
    <row r="677" s="85" customFormat="1" ht="12.75"/>
    <row r="678" s="85" customFormat="1" ht="12.75"/>
    <row r="679" s="85" customFormat="1" ht="12.75"/>
    <row r="680" s="85" customFormat="1" ht="12.75"/>
    <row r="681" s="85" customFormat="1" ht="12.75"/>
    <row r="682" s="85" customFormat="1" ht="12.75"/>
    <row r="683" s="85" customFormat="1" ht="12.75"/>
    <row r="684" s="85" customFormat="1" ht="12.75"/>
    <row r="685" s="85" customFormat="1" ht="12.75"/>
    <row r="686" s="85" customFormat="1" ht="12.75"/>
    <row r="687" s="85" customFormat="1" ht="12.75"/>
    <row r="688" s="85" customFormat="1" ht="12.75"/>
    <row r="689" s="85" customFormat="1" ht="12.75"/>
    <row r="690" s="85" customFormat="1" ht="12.75"/>
    <row r="691" s="85" customFormat="1" ht="12.75"/>
    <row r="692" s="85" customFormat="1" ht="12.75"/>
    <row r="693" s="85" customFormat="1" ht="12.75"/>
    <row r="694" s="85" customFormat="1" ht="12.75"/>
    <row r="695" s="85" customFormat="1" ht="12.75"/>
    <row r="696" s="85" customFormat="1" ht="12.75"/>
    <row r="697" s="85" customFormat="1" ht="12.75"/>
    <row r="698" s="85" customFormat="1" ht="12.75"/>
    <row r="699" s="85" customFormat="1" ht="12.75"/>
    <row r="700" s="85" customFormat="1" ht="12.75"/>
    <row r="701" s="85" customFormat="1" ht="12.75"/>
    <row r="702" s="85" customFormat="1" ht="12.75"/>
    <row r="703" s="85" customFormat="1" ht="12.75"/>
    <row r="704" s="85" customFormat="1" ht="12.75"/>
    <row r="705" s="85" customFormat="1" ht="12.75"/>
    <row r="706" s="85" customFormat="1" ht="12.75"/>
    <row r="707" s="85" customFormat="1" ht="12.75"/>
    <row r="708" s="85" customFormat="1" ht="12.75"/>
    <row r="709" s="85" customFormat="1" ht="12.75"/>
    <row r="710" s="85" customFormat="1" ht="12.75"/>
    <row r="711" s="85" customFormat="1" ht="12.75"/>
    <row r="712" s="85" customFormat="1" ht="12.75"/>
    <row r="713" s="85" customFormat="1" ht="12.75"/>
    <row r="714" s="85" customFormat="1" ht="12.75"/>
    <row r="715" s="85" customFormat="1" ht="12.75"/>
    <row r="716" s="85" customFormat="1" ht="12.75"/>
    <row r="717" s="85" customFormat="1" ht="12.75"/>
    <row r="718" s="85" customFormat="1" ht="12.75"/>
    <row r="719" s="85" customFormat="1" ht="12.75"/>
    <row r="720" s="85" customFormat="1" ht="12.75"/>
    <row r="721" s="85" customFormat="1" ht="12.75"/>
    <row r="722" s="85" customFormat="1" ht="12.75"/>
    <row r="723" s="85" customFormat="1" ht="12.75"/>
    <row r="724" s="85" customFormat="1" ht="12.75"/>
    <row r="725" s="85" customFormat="1" ht="12.75"/>
    <row r="726" s="85" customFormat="1" ht="12.75"/>
    <row r="727" s="85" customFormat="1" ht="12.75"/>
    <row r="728" s="85" customFormat="1" ht="12.75"/>
    <row r="729" s="85" customFormat="1" ht="12.75"/>
    <row r="730" s="85" customFormat="1" ht="12.75"/>
    <row r="731" s="85" customFormat="1" ht="12.75"/>
    <row r="732" s="85" customFormat="1" ht="12.75"/>
    <row r="733" s="85" customFormat="1" ht="12.75"/>
    <row r="734" s="85" customFormat="1" ht="12.75"/>
    <row r="735" s="85" customFormat="1" ht="12.75"/>
    <row r="736" s="85" customFormat="1" ht="12.75"/>
    <row r="737" s="85" customFormat="1" ht="12.75"/>
    <row r="738" s="85" customFormat="1" ht="12.75"/>
    <row r="739" s="85" customFormat="1" ht="12.75"/>
    <row r="740" s="85" customFormat="1" ht="12.75"/>
    <row r="741" s="85" customFormat="1" ht="12.75"/>
    <row r="742" s="85" customFormat="1" ht="12.75"/>
    <row r="743" s="85" customFormat="1" ht="12.75"/>
    <row r="744" s="85" customFormat="1" ht="12.75"/>
    <row r="745" s="85" customFormat="1" ht="12.75"/>
    <row r="746" s="85" customFormat="1" ht="12.75"/>
    <row r="747" s="85" customFormat="1" ht="12.75"/>
    <row r="748" s="85" customFormat="1" ht="12.75"/>
    <row r="749" s="85" customFormat="1" ht="12.75"/>
    <row r="750" s="85" customFormat="1" ht="12.75"/>
    <row r="751" s="85" customFormat="1" ht="12.75"/>
    <row r="752" s="85" customFormat="1" ht="12.75"/>
    <row r="753" s="85" customFormat="1" ht="12.75"/>
    <row r="754" s="85" customFormat="1" ht="12.75"/>
    <row r="755" s="85" customFormat="1" ht="12.75"/>
    <row r="756" s="85" customFormat="1" ht="12.75"/>
    <row r="757" s="85" customFormat="1" ht="12.75"/>
    <row r="758" s="85" customFormat="1" ht="12.75"/>
    <row r="759" s="85" customFormat="1" ht="12.75"/>
    <row r="760" s="85" customFormat="1" ht="12.75"/>
    <row r="761" s="85" customFormat="1" ht="12.75"/>
    <row r="762" s="85" customFormat="1" ht="12.75"/>
    <row r="763" s="85" customFormat="1" ht="12.75"/>
    <row r="764" s="85" customFormat="1" ht="12.75"/>
    <row r="765" s="85" customFormat="1" ht="12.75"/>
    <row r="766" s="85" customFormat="1" ht="12.75"/>
    <row r="767" s="85" customFormat="1" ht="12.75"/>
    <row r="768" s="85" customFormat="1" ht="12.75"/>
    <row r="769" s="85" customFormat="1" ht="12.75"/>
    <row r="770" s="85" customFormat="1" ht="12.75"/>
    <row r="771" s="85" customFormat="1" ht="12.75"/>
    <row r="772" s="85" customFormat="1" ht="12.75"/>
    <row r="773" s="85" customFormat="1" ht="12.75"/>
    <row r="774" s="85" customFormat="1" ht="12.75"/>
    <row r="775" s="85" customFormat="1" ht="12.75"/>
    <row r="776" s="85" customFormat="1" ht="12.75"/>
    <row r="777" s="85" customFormat="1" ht="12.75"/>
    <row r="778" s="85" customFormat="1" ht="12.75"/>
    <row r="779" s="85" customFormat="1" ht="12.75"/>
    <row r="780" s="85" customFormat="1" ht="12.75"/>
    <row r="781" s="85" customFormat="1" ht="12.75"/>
    <row r="782" s="85" customFormat="1" ht="12.75"/>
    <row r="783" s="85" customFormat="1" ht="12.75"/>
    <row r="784" s="85" customFormat="1" ht="12.75"/>
    <row r="785" s="85" customFormat="1" ht="12.75"/>
    <row r="786" s="85" customFormat="1" ht="12.75"/>
    <row r="787" s="85" customFormat="1" ht="12.75"/>
    <row r="788" s="85" customFormat="1" ht="12.75"/>
    <row r="789" s="85" customFormat="1" ht="12.75"/>
    <row r="790" s="85" customFormat="1" ht="12.75"/>
    <row r="791" s="85" customFormat="1" ht="12.75"/>
    <row r="792" s="85" customFormat="1" ht="12.75"/>
    <row r="793" s="85" customFormat="1" ht="12.75"/>
    <row r="794" s="85" customFormat="1" ht="12.75"/>
    <row r="795" s="85" customFormat="1" ht="12.75"/>
    <row r="796" s="85" customFormat="1" ht="12.75"/>
    <row r="797" s="85" customFormat="1" ht="12.75"/>
    <row r="798" s="85" customFormat="1" ht="12.75"/>
    <row r="799" s="85" customFormat="1" ht="12.75"/>
    <row r="800" s="85" customFormat="1" ht="12.75"/>
    <row r="801" s="85" customFormat="1" ht="12.75"/>
    <row r="802" s="85" customFormat="1" ht="12.75"/>
    <row r="803" s="85" customFormat="1" ht="12.75"/>
    <row r="804" s="85" customFormat="1" ht="12.75"/>
    <row r="805" s="85" customFormat="1" ht="12.75"/>
    <row r="806" s="85" customFormat="1" ht="12.75"/>
    <row r="807" s="85" customFormat="1" ht="12.75"/>
    <row r="808" s="85" customFormat="1" ht="12.75"/>
    <row r="809" s="85" customFormat="1" ht="12.75"/>
    <row r="810" s="85" customFormat="1" ht="12.75"/>
    <row r="811" s="85" customFormat="1" ht="12.75"/>
    <row r="812" s="85" customFormat="1" ht="12.75"/>
    <row r="813" s="85" customFormat="1" ht="12.75"/>
    <row r="814" s="85" customFormat="1" ht="12.75"/>
    <row r="815" s="85" customFormat="1" ht="12.75"/>
    <row r="816" s="85" customFormat="1" ht="12.75"/>
    <row r="817" s="85" customFormat="1" ht="12.75"/>
    <row r="818" s="85" customFormat="1" ht="12.75"/>
    <row r="819" s="85" customFormat="1" ht="12.75"/>
    <row r="820" s="85" customFormat="1" ht="12.75"/>
    <row r="821" s="85" customFormat="1" ht="12.75"/>
    <row r="822" s="85" customFormat="1" ht="12.75"/>
    <row r="823" s="85" customFormat="1" ht="12.75"/>
    <row r="824" s="85" customFormat="1" ht="12.75"/>
    <row r="825" s="85" customFormat="1" ht="12.75"/>
    <row r="826" s="85" customFormat="1" ht="12.75"/>
    <row r="827" s="85" customFormat="1" ht="12.75"/>
    <row r="828" s="85" customFormat="1" ht="12.75"/>
    <row r="829" s="85" customFormat="1" ht="12.75"/>
    <row r="830" s="85" customFormat="1" ht="12.75"/>
    <row r="831" s="85" customFormat="1" ht="12.75"/>
    <row r="832" s="85" customFormat="1" ht="12.75"/>
    <row r="833" s="85" customFormat="1" ht="12.75"/>
    <row r="834" s="85" customFormat="1" ht="12.75"/>
    <row r="835" s="85" customFormat="1" ht="12.75"/>
    <row r="836" s="85" customFormat="1" ht="12.75"/>
    <row r="837" s="85" customFormat="1" ht="12.75"/>
    <row r="838" s="85" customFormat="1" ht="12.75"/>
    <row r="839" s="85" customFormat="1" ht="12.75"/>
    <row r="840" s="85" customFormat="1" ht="12.75"/>
    <row r="841" s="85" customFormat="1" ht="12.75"/>
    <row r="842" s="85" customFormat="1" ht="12.75"/>
    <row r="843" s="85" customFormat="1" ht="12.75"/>
    <row r="844" s="85" customFormat="1" ht="12.75"/>
    <row r="845" s="85" customFormat="1" ht="12.75"/>
    <row r="846" s="85" customFormat="1" ht="12.75"/>
    <row r="847" s="85" customFormat="1" ht="12.75"/>
    <row r="848" s="85" customFormat="1" ht="12.75"/>
    <row r="849" s="85" customFormat="1" ht="12.75"/>
    <row r="850" s="85" customFormat="1" ht="12.75"/>
    <row r="851" s="85" customFormat="1" ht="12.75"/>
    <row r="852" s="85" customFormat="1" ht="12.75"/>
    <row r="853" s="85" customFormat="1" ht="12.75"/>
    <row r="854" s="85" customFormat="1" ht="12.75"/>
    <row r="855" s="85" customFormat="1" ht="12.75"/>
    <row r="856" s="85" customFormat="1" ht="12.75"/>
    <row r="857" s="85" customFormat="1" ht="12.75"/>
    <row r="858" s="85" customFormat="1" ht="12.75"/>
    <row r="859" s="85" customFormat="1" ht="12.75"/>
    <row r="860" s="85" customFormat="1" ht="12.75"/>
    <row r="861" s="85" customFormat="1" ht="12.75"/>
    <row r="862" s="85" customFormat="1" ht="12.75"/>
    <row r="863" s="85" customFormat="1" ht="12.75"/>
    <row r="864" s="85" customFormat="1" ht="12.75"/>
    <row r="865" s="85" customFormat="1" ht="12.75"/>
    <row r="866" s="85" customFormat="1" ht="12.75"/>
    <row r="867" s="85" customFormat="1" ht="12.75"/>
    <row r="868" s="85" customFormat="1" ht="12.75"/>
    <row r="869" s="85" customFormat="1" ht="12.75"/>
    <row r="870" s="85" customFormat="1" ht="12.75"/>
    <row r="871" s="85" customFormat="1" ht="12.75"/>
    <row r="872" s="85" customFormat="1" ht="12.75"/>
    <row r="873" s="85" customFormat="1" ht="12.75"/>
    <row r="874" s="85" customFormat="1" ht="12.75"/>
    <row r="875" s="85" customFormat="1" ht="12.75"/>
    <row r="876" s="85" customFormat="1" ht="12.75"/>
    <row r="877" s="85" customFormat="1" ht="12.75"/>
    <row r="878" s="85" customFormat="1" ht="12.75"/>
    <row r="879" s="85" customFormat="1" ht="12.75"/>
    <row r="880" s="85" customFormat="1" ht="12.75"/>
    <row r="881" s="85" customFormat="1" ht="12.75"/>
    <row r="882" s="85" customFormat="1" ht="12.75"/>
    <row r="883" s="85" customFormat="1" ht="12.75"/>
    <row r="884" s="85" customFormat="1" ht="12.75"/>
    <row r="885" s="85" customFormat="1" ht="12.75"/>
    <row r="886" s="85" customFormat="1" ht="12.75"/>
    <row r="887" s="85" customFormat="1" ht="12.75"/>
    <row r="888" s="85" customFormat="1" ht="12.75"/>
    <row r="889" s="85" customFormat="1" ht="12.75"/>
    <row r="890" s="85" customFormat="1" ht="12.75"/>
    <row r="891" s="85" customFormat="1" ht="12.75"/>
    <row r="892" s="85" customFormat="1" ht="12.75"/>
    <row r="893" s="85" customFormat="1" ht="12.75"/>
    <row r="894" s="85" customFormat="1" ht="12.75"/>
    <row r="895" s="85" customFormat="1" ht="12.75"/>
    <row r="896" s="85" customFormat="1" ht="12.75"/>
    <row r="897" s="85" customFormat="1" ht="12.75"/>
    <row r="898" s="85" customFormat="1" ht="12.75"/>
    <row r="899" s="85" customFormat="1" ht="12.75"/>
    <row r="900" s="85" customFormat="1" ht="12.75"/>
    <row r="901" s="85" customFormat="1" ht="12.75"/>
    <row r="902" s="85" customFormat="1" ht="12.75"/>
    <row r="903" s="85" customFormat="1" ht="12.75"/>
    <row r="904" s="85" customFormat="1" ht="12.75"/>
    <row r="905" s="85" customFormat="1" ht="12.75"/>
    <row r="906" s="85" customFormat="1" ht="12.75"/>
    <row r="907" s="85" customFormat="1" ht="12.75"/>
    <row r="908" s="85" customFormat="1" ht="12.75"/>
    <row r="909" s="85" customFormat="1" ht="12.75"/>
    <row r="910" s="85" customFormat="1" ht="12.75"/>
    <row r="911" s="85" customFormat="1" ht="12.75"/>
    <row r="912" s="85" customFormat="1" ht="12.75"/>
    <row r="913" s="85" customFormat="1" ht="12.75"/>
    <row r="914" s="85" customFormat="1" ht="12.75"/>
    <row r="915" s="85" customFormat="1" ht="12.75"/>
    <row r="916" s="85" customFormat="1" ht="12.75"/>
    <row r="917" s="85" customFormat="1" ht="12.75"/>
    <row r="918" s="85" customFormat="1" ht="12.75"/>
    <row r="919" s="85" customFormat="1" ht="12.75"/>
    <row r="920" s="85" customFormat="1" ht="12.75"/>
    <row r="921" s="85" customFormat="1" ht="12.75"/>
    <row r="922" s="85" customFormat="1" ht="12.75"/>
    <row r="923" s="85" customFormat="1" ht="12.75"/>
    <row r="924" s="85" customFormat="1" ht="12.75"/>
    <row r="925" s="85" customFormat="1" ht="12.75"/>
    <row r="926" s="85" customFormat="1" ht="12.75"/>
    <row r="927" s="85" customFormat="1" ht="12.75"/>
    <row r="928" s="85" customFormat="1" ht="12.75"/>
    <row r="929" s="85" customFormat="1" ht="12.75"/>
    <row r="930" s="85" customFormat="1" ht="12.75"/>
    <row r="931" s="85" customFormat="1" ht="12.75"/>
    <row r="932" s="85" customFormat="1" ht="12.75"/>
    <row r="933" s="85" customFormat="1" ht="12.75"/>
    <row r="934" s="85" customFormat="1" ht="12.75"/>
    <row r="935" s="85" customFormat="1" ht="12.75"/>
    <row r="936" s="85" customFormat="1" ht="12.75"/>
    <row r="937" s="85" customFormat="1" ht="12.75"/>
    <row r="938" s="85" customFormat="1" ht="12.75"/>
    <row r="939" s="85" customFormat="1" ht="12.75"/>
    <row r="940" s="85" customFormat="1" ht="12.75"/>
    <row r="941" s="85" customFormat="1" ht="12.75"/>
    <row r="942" s="85" customFormat="1" ht="12.75"/>
    <row r="943" s="85" customFormat="1" ht="12.75"/>
    <row r="944" s="85" customFormat="1" ht="12.75"/>
    <row r="945" s="85" customFormat="1" ht="12.75"/>
    <row r="946" s="85" customFormat="1" ht="12.75"/>
    <row r="947" s="85" customFormat="1" ht="12.75"/>
    <row r="948" s="85" customFormat="1" ht="12.75"/>
    <row r="949" s="85" customFormat="1" ht="12.75"/>
    <row r="950" s="85" customFormat="1" ht="12.75"/>
    <row r="951" s="85" customFormat="1" ht="12.75"/>
    <row r="952" s="85" customFormat="1" ht="12.75"/>
    <row r="953" s="85" customFormat="1" ht="12.75"/>
    <row r="954" s="85" customFormat="1" ht="12.75"/>
    <row r="955" s="85" customFormat="1" ht="12.75"/>
    <row r="956" s="85" customFormat="1" ht="12.75"/>
    <row r="957" s="85" customFormat="1" ht="12.75"/>
    <row r="958" s="85" customFormat="1" ht="12.75"/>
    <row r="959" s="85" customFormat="1" ht="12.75"/>
    <row r="960" s="85" customFormat="1" ht="12.75"/>
    <row r="961" s="85" customFormat="1" ht="12.75"/>
    <row r="962" s="85" customFormat="1" ht="12.75"/>
    <row r="963" s="85" customFormat="1" ht="12.75"/>
    <row r="964" s="85" customFormat="1" ht="12.75"/>
    <row r="965" s="85" customFormat="1" ht="12.75"/>
    <row r="966" s="85" customFormat="1" ht="12.75"/>
    <row r="967" s="85" customFormat="1" ht="12.75"/>
    <row r="968" s="85" customFormat="1" ht="12.75"/>
    <row r="969" s="85" customFormat="1" ht="12.75"/>
    <row r="970" s="85" customFormat="1" ht="12.75"/>
    <row r="971" s="85" customFormat="1" ht="12.75"/>
    <row r="972" s="85" customFormat="1" ht="12.75"/>
    <row r="973" s="85" customFormat="1" ht="12.75"/>
    <row r="974" s="85" customFormat="1" ht="12.75"/>
    <row r="975" s="85" customFormat="1" ht="12.75"/>
    <row r="976" s="85" customFormat="1" ht="12.75"/>
    <row r="977" s="85" customFormat="1" ht="12.75"/>
    <row r="978" s="85" customFormat="1" ht="12.75"/>
    <row r="979" s="85" customFormat="1" ht="12.75"/>
    <row r="980" s="85" customFormat="1" ht="12.75"/>
    <row r="981" s="85" customFormat="1" ht="12.75"/>
    <row r="982" s="85" customFormat="1" ht="12.75"/>
    <row r="983" s="85" customFormat="1" ht="12.75"/>
    <row r="984" s="85" customFormat="1" ht="12.75"/>
    <row r="985" s="85" customFormat="1" ht="12.75"/>
    <row r="986" s="85" customFormat="1" ht="12.75"/>
    <row r="987" s="85" customFormat="1" ht="12.75"/>
    <row r="988" s="85" customFormat="1" ht="12.75"/>
    <row r="989" s="85" customFormat="1" ht="12.75"/>
    <row r="990" s="85" customFormat="1" ht="12.75"/>
    <row r="991" s="85" customFormat="1" ht="12.75"/>
    <row r="992" s="85" customFormat="1" ht="12.75"/>
    <row r="993" s="85" customFormat="1" ht="12.75"/>
    <row r="994" s="85" customFormat="1" ht="12.75"/>
    <row r="995" s="85" customFormat="1" ht="12.75"/>
    <row r="996" s="85" customFormat="1" ht="12.75"/>
    <row r="997" s="85" customFormat="1" ht="12.75"/>
    <row r="998" s="85" customFormat="1" ht="12.75"/>
    <row r="999" s="85" customFormat="1" ht="12.75"/>
    <row r="1000" s="85" customFormat="1" ht="12.75"/>
    <row r="1001" s="85" customFormat="1" ht="12.75"/>
    <row r="1002" s="85" customFormat="1" ht="12.75"/>
    <row r="1003" s="85" customFormat="1" ht="12.75"/>
    <row r="1004" s="85" customFormat="1" ht="12.75"/>
    <row r="1005" s="85" customFormat="1" ht="12.75"/>
    <row r="1006" s="85" customFormat="1" ht="12.75"/>
    <row r="1007" s="85" customFormat="1" ht="12.75"/>
    <row r="1008" s="85" customFormat="1" ht="12.75"/>
    <row r="1009" s="85" customFormat="1" ht="12.75"/>
    <row r="1010" s="85" customFormat="1" ht="12.75"/>
    <row r="1011" s="85" customFormat="1" ht="12.75"/>
    <row r="1012" s="85" customFormat="1" ht="12.75"/>
    <row r="1013" s="85" customFormat="1" ht="12.75"/>
    <row r="1014" s="85" customFormat="1" ht="12.75"/>
    <row r="1015" s="85" customFormat="1" ht="12.75"/>
    <row r="1016" s="85" customFormat="1" ht="12.75"/>
    <row r="1017" s="85" customFormat="1" ht="12.75"/>
    <row r="1018" s="85" customFormat="1" ht="12.75"/>
    <row r="1019" s="85" customFormat="1" ht="12.75"/>
    <row r="1020" s="85" customFormat="1" ht="12.75"/>
    <row r="1021" s="85" customFormat="1" ht="12.75"/>
    <row r="1022" s="85" customFormat="1" ht="12.75"/>
    <row r="1023" s="85" customFormat="1" ht="12.75"/>
    <row r="1024" s="85" customFormat="1" ht="12.75"/>
    <row r="1025" s="85" customFormat="1" ht="12.75"/>
    <row r="1026" s="85" customFormat="1" ht="12.75"/>
    <row r="1027" s="85" customFormat="1" ht="12.75"/>
  </sheetData>
  <sheetProtection password="F6F0" sheet="1" objects="1" scenarios="1"/>
  <mergeCells count="1">
    <mergeCell ref="B30:B31"/>
  </mergeCells>
  <printOptions/>
  <pageMargins left="1" right="1" top="1" bottom="1" header="0.5" footer="0.5"/>
  <pageSetup horizontalDpi="600" verticalDpi="600" orientation="portrait" r:id="rId4"/>
  <headerFooter alignWithMargins="0">
    <oddHeader>&amp;L&amp;6Office of Nuclear Reactor Regulation
Division of Systems Safety and Analysis
Plant Systems Branch
Fire Protection Engineering and Special Projects Section</oddHeader>
    <oddFooter>&amp;C&amp;7&amp;P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O226"/>
  <sheetViews>
    <sheetView workbookViewId="0" topLeftCell="A1">
      <selection activeCell="A1" sqref="A1"/>
    </sheetView>
  </sheetViews>
  <sheetFormatPr defaultColWidth="9.140625" defaultRowHeight="12.75"/>
  <cols>
    <col min="1" max="1" width="12.421875" style="0" customWidth="1"/>
    <col min="2" max="2" width="25.421875" style="0" customWidth="1"/>
    <col min="3" max="3" width="16.28125" style="0" customWidth="1"/>
    <col min="4" max="4" width="16.7109375" style="0" customWidth="1"/>
    <col min="5" max="5" width="14.00390625" style="0" customWidth="1"/>
    <col min="6" max="6" width="20.7109375" style="0" customWidth="1"/>
    <col min="7" max="7" width="13.7109375" style="0" customWidth="1"/>
    <col min="8" max="8" width="8.28125" style="0" customWidth="1"/>
    <col min="9" max="9" width="7.7109375" style="0" customWidth="1"/>
    <col min="10" max="10" width="6.140625" style="0" customWidth="1"/>
  </cols>
  <sheetData>
    <row r="1" ht="18">
      <c r="A1" s="1" t="s">
        <v>187</v>
      </c>
    </row>
    <row r="2" ht="18">
      <c r="A2" s="1" t="s">
        <v>188</v>
      </c>
    </row>
    <row r="3" ht="18">
      <c r="A3" s="1" t="s">
        <v>34</v>
      </c>
    </row>
    <row r="4" spans="1:4" ht="14.25" customHeight="1">
      <c r="A4" s="17" t="s">
        <v>213</v>
      </c>
      <c r="D4" s="26" t="s">
        <v>107</v>
      </c>
    </row>
    <row r="5" spans="1:6" ht="12.75">
      <c r="A5" s="2" t="s">
        <v>219</v>
      </c>
      <c r="B5" s="3"/>
      <c r="C5" s="3"/>
      <c r="D5" s="3"/>
      <c r="E5" s="3"/>
      <c r="F5" s="3"/>
    </row>
    <row r="6" spans="1:6" ht="12.75">
      <c r="A6" s="2" t="s">
        <v>179</v>
      </c>
      <c r="B6" s="3"/>
      <c r="C6" s="3"/>
      <c r="D6" s="3"/>
      <c r="E6" s="3"/>
      <c r="F6" s="3"/>
    </row>
    <row r="7" spans="1:6" ht="12.75">
      <c r="A7" s="2" t="s">
        <v>171</v>
      </c>
      <c r="B7" s="3"/>
      <c r="C7" s="3"/>
      <c r="D7" s="3"/>
      <c r="E7" s="3"/>
      <c r="F7" s="3"/>
    </row>
    <row r="8" spans="1:6" ht="12.75">
      <c r="A8" s="24" t="s">
        <v>208</v>
      </c>
      <c r="B8" s="25"/>
      <c r="C8" s="25"/>
      <c r="D8" s="25"/>
      <c r="E8" s="25"/>
      <c r="F8" s="25"/>
    </row>
    <row r="9" spans="1:6" ht="12.75">
      <c r="A9" s="93" t="s">
        <v>209</v>
      </c>
      <c r="B9" s="94"/>
      <c r="C9" s="94"/>
      <c r="D9" s="94"/>
      <c r="E9" s="94"/>
      <c r="F9" s="94"/>
    </row>
    <row r="10" spans="1:6" ht="12.75">
      <c r="A10" s="2" t="s">
        <v>173</v>
      </c>
      <c r="B10" s="3"/>
      <c r="C10" s="3"/>
      <c r="D10" s="3"/>
      <c r="E10" s="3"/>
      <c r="F10" s="3"/>
    </row>
    <row r="11" spans="1:6" ht="12.75">
      <c r="A11" s="2" t="s">
        <v>172</v>
      </c>
      <c r="B11" s="3"/>
      <c r="C11" s="3"/>
      <c r="D11" s="3"/>
      <c r="E11" s="3"/>
      <c r="F11" s="3"/>
    </row>
    <row r="12" spans="1:6" ht="12.75">
      <c r="A12" s="2" t="s">
        <v>182</v>
      </c>
      <c r="B12" s="3"/>
      <c r="C12" s="3"/>
      <c r="D12" s="3"/>
      <c r="E12" s="3"/>
      <c r="F12" s="3"/>
    </row>
    <row r="13" spans="1:9" ht="14.25" customHeight="1">
      <c r="A13" s="4" t="s">
        <v>4</v>
      </c>
      <c r="C13" s="54"/>
      <c r="D13" s="54"/>
      <c r="E13" s="54"/>
      <c r="F13" s="54"/>
      <c r="G13" s="54"/>
      <c r="H13" s="54"/>
      <c r="I13" s="54"/>
    </row>
    <row r="14" spans="1:9" ht="18.75" thickBot="1">
      <c r="A14" s="56" t="s">
        <v>0</v>
      </c>
      <c r="B14" s="57"/>
      <c r="C14" s="57"/>
      <c r="D14" s="57"/>
      <c r="E14" s="57"/>
      <c r="F14" s="57"/>
      <c r="G14" s="57"/>
      <c r="H14" s="54"/>
      <c r="I14" s="54"/>
    </row>
    <row r="15" spans="2:9" ht="13.5" thickTop="1">
      <c r="B15" s="6" t="s">
        <v>5</v>
      </c>
      <c r="F15" s="92">
        <v>0.039</v>
      </c>
      <c r="G15" s="7" t="s">
        <v>6</v>
      </c>
      <c r="H15" s="5"/>
      <c r="I15" s="5"/>
    </row>
    <row r="16" spans="2:7" ht="15.75">
      <c r="B16" s="6" t="s">
        <v>50</v>
      </c>
      <c r="F16" s="92">
        <v>46000</v>
      </c>
      <c r="G16" s="7" t="s">
        <v>7</v>
      </c>
    </row>
    <row r="17" spans="2:7" ht="12.75">
      <c r="B17" s="6" t="s">
        <v>246</v>
      </c>
      <c r="F17" s="92">
        <v>0.7</v>
      </c>
      <c r="G17" s="7" t="s">
        <v>199</v>
      </c>
    </row>
    <row r="18" spans="2:9" ht="15.75">
      <c r="B18" s="6" t="s">
        <v>62</v>
      </c>
      <c r="F18" s="36">
        <v>16</v>
      </c>
      <c r="G18" s="7" t="s">
        <v>47</v>
      </c>
      <c r="H18" s="31">
        <f>F18*(0.3048)^2</f>
        <v>1.48644864</v>
      </c>
      <c r="I18" s="8" t="s">
        <v>48</v>
      </c>
    </row>
    <row r="19" spans="2:9" ht="12.75">
      <c r="B19" s="6" t="s">
        <v>61</v>
      </c>
      <c r="F19" s="36">
        <v>15</v>
      </c>
      <c r="G19" s="7" t="s">
        <v>60</v>
      </c>
      <c r="H19" s="8">
        <f>F19*0.3048</f>
        <v>4.572</v>
      </c>
      <c r="I19" s="8" t="s">
        <v>1</v>
      </c>
    </row>
    <row r="20" spans="2:9" ht="15.75">
      <c r="B20" s="6" t="s">
        <v>180</v>
      </c>
      <c r="F20" s="36">
        <v>8</v>
      </c>
      <c r="G20" s="7" t="s">
        <v>60</v>
      </c>
      <c r="H20" s="8">
        <f>F20*0.3048</f>
        <v>2.4384</v>
      </c>
      <c r="I20" s="8" t="s">
        <v>1</v>
      </c>
    </row>
    <row r="21" spans="2:9" ht="15.75">
      <c r="B21" s="6" t="s">
        <v>93</v>
      </c>
      <c r="F21" s="35">
        <v>700</v>
      </c>
      <c r="G21" s="7" t="s">
        <v>80</v>
      </c>
      <c r="H21" s="31">
        <f>F21*0.00508</f>
        <v>3.556</v>
      </c>
      <c r="I21" s="8" t="s">
        <v>77</v>
      </c>
    </row>
    <row r="22" spans="2:9" ht="15.75">
      <c r="B22" s="6" t="s">
        <v>220</v>
      </c>
      <c r="F22" s="36">
        <v>77</v>
      </c>
      <c r="G22" s="102" t="s">
        <v>221</v>
      </c>
      <c r="H22" s="31">
        <f>(F22-32)/1.8</f>
        <v>25</v>
      </c>
      <c r="I22" s="8" t="s">
        <v>222</v>
      </c>
    </row>
    <row r="23" spans="2:9" ht="12.75">
      <c r="B23" s="6"/>
      <c r="F23" s="85"/>
      <c r="G23" s="7"/>
      <c r="H23" s="31">
        <f>H22+273</f>
        <v>298</v>
      </c>
      <c r="I23" s="8" t="s">
        <v>223</v>
      </c>
    </row>
    <row r="24" spans="2:7" ht="12.75">
      <c r="B24" s="12" t="s">
        <v>78</v>
      </c>
      <c r="C24" s="44"/>
      <c r="D24" s="44"/>
      <c r="E24" s="44"/>
      <c r="F24" s="120">
        <v>9.81</v>
      </c>
      <c r="G24" s="14" t="s">
        <v>79</v>
      </c>
    </row>
    <row r="25" spans="2:7" ht="15.75">
      <c r="B25" s="6" t="s">
        <v>224</v>
      </c>
      <c r="C25" s="103"/>
      <c r="D25" s="44"/>
      <c r="F25" s="122">
        <f>353/H23</f>
        <v>1.1845637583892616</v>
      </c>
      <c r="G25" s="104" t="s">
        <v>225</v>
      </c>
    </row>
    <row r="26" spans="2:7" ht="13.5" thickBot="1">
      <c r="B26" s="12"/>
      <c r="C26" s="44"/>
      <c r="D26" s="44"/>
      <c r="E26" s="44"/>
      <c r="F26" s="45"/>
      <c r="G26" s="14"/>
    </row>
    <row r="27" spans="2:7" ht="17.25" thickBot="1" thickTop="1">
      <c r="B27" s="6"/>
      <c r="F27" s="101" t="s">
        <v>212</v>
      </c>
      <c r="G27" s="7"/>
    </row>
    <row r="28" spans="2:6" ht="17.25" thickBot="1" thickTop="1">
      <c r="B28" s="40" t="s">
        <v>226</v>
      </c>
      <c r="C28" s="40"/>
      <c r="D28" s="40"/>
      <c r="E28" s="40"/>
      <c r="F28" s="57"/>
    </row>
    <row r="29" spans="1:10" ht="15" customHeight="1" thickTop="1">
      <c r="A29" s="19" t="s">
        <v>57</v>
      </c>
      <c r="B29" s="5"/>
      <c r="C29" s="5"/>
      <c r="D29" s="5"/>
      <c r="E29" s="5"/>
      <c r="G29" s="5"/>
      <c r="H29" s="5"/>
      <c r="I29" s="5"/>
      <c r="J29" t="s">
        <v>4</v>
      </c>
    </row>
    <row r="30" spans="1:7" ht="13.5" thickBot="1">
      <c r="A30" s="13" t="s">
        <v>210</v>
      </c>
      <c r="B30" s="32"/>
      <c r="C30" s="33"/>
      <c r="D30" s="33"/>
      <c r="E30" s="7"/>
      <c r="F30" s="7"/>
      <c r="G30" s="7"/>
    </row>
    <row r="31" spans="2:6" ht="27.75" customHeight="1">
      <c r="B31" s="118" t="s">
        <v>8</v>
      </c>
      <c r="C31" s="61" t="s">
        <v>9</v>
      </c>
      <c r="D31" s="73" t="s">
        <v>161</v>
      </c>
      <c r="E31" s="69" t="s">
        <v>247</v>
      </c>
      <c r="F31" s="96" t="s">
        <v>169</v>
      </c>
    </row>
    <row r="32" spans="2:6" ht="16.5" thickBot="1">
      <c r="B32" s="119"/>
      <c r="C32" s="62" t="s">
        <v>184</v>
      </c>
      <c r="D32" s="74" t="s">
        <v>186</v>
      </c>
      <c r="E32" s="70" t="s">
        <v>197</v>
      </c>
      <c r="F32" s="51"/>
    </row>
    <row r="33" spans="2:6" ht="15">
      <c r="B33" s="63" t="s">
        <v>10</v>
      </c>
      <c r="C33" s="64">
        <v>0.017</v>
      </c>
      <c r="D33" s="75">
        <v>20000</v>
      </c>
      <c r="E33" s="71">
        <v>100</v>
      </c>
      <c r="F33" s="50" t="s">
        <v>200</v>
      </c>
    </row>
    <row r="34" spans="2:6" ht="15">
      <c r="B34" s="63" t="s">
        <v>11</v>
      </c>
      <c r="C34" s="64">
        <v>0.015</v>
      </c>
      <c r="D34" s="75">
        <v>26800</v>
      </c>
      <c r="E34" s="72">
        <v>100</v>
      </c>
      <c r="F34" s="68" t="s">
        <v>196</v>
      </c>
    </row>
    <row r="35" spans="2:6" ht="12.75">
      <c r="B35" s="63" t="s">
        <v>12</v>
      </c>
      <c r="C35" s="64">
        <v>0.078</v>
      </c>
      <c r="D35" s="75">
        <v>45700</v>
      </c>
      <c r="E35" s="72">
        <v>2.7</v>
      </c>
      <c r="F35" s="52"/>
    </row>
    <row r="36" spans="2:6" ht="12.75">
      <c r="B36" s="63" t="s">
        <v>13</v>
      </c>
      <c r="C36" s="64">
        <v>0.085</v>
      </c>
      <c r="D36" s="75">
        <v>40100</v>
      </c>
      <c r="E36" s="72">
        <v>2.7</v>
      </c>
      <c r="F36" s="52"/>
    </row>
    <row r="37" spans="2:6" ht="12.75">
      <c r="B37" s="63" t="s">
        <v>14</v>
      </c>
      <c r="C37" s="64">
        <v>0.074</v>
      </c>
      <c r="D37" s="75">
        <v>44700</v>
      </c>
      <c r="E37" s="72">
        <v>1.9</v>
      </c>
      <c r="F37" s="52"/>
    </row>
    <row r="38" spans="2:6" ht="12.75">
      <c r="B38" s="63" t="s">
        <v>15</v>
      </c>
      <c r="C38" s="64">
        <v>0.101</v>
      </c>
      <c r="D38" s="75">
        <v>44600</v>
      </c>
      <c r="E38" s="72">
        <v>1.1</v>
      </c>
      <c r="F38" s="52"/>
    </row>
    <row r="39" spans="2:6" ht="12.75">
      <c r="B39" s="63" t="s">
        <v>16</v>
      </c>
      <c r="C39" s="64">
        <v>0.09</v>
      </c>
      <c r="D39" s="75">
        <v>40800</v>
      </c>
      <c r="E39" s="72">
        <v>1.4</v>
      </c>
      <c r="F39" s="52"/>
    </row>
    <row r="40" spans="2:6" ht="12.75">
      <c r="B40" s="63" t="s">
        <v>17</v>
      </c>
      <c r="C40" s="64">
        <v>0.041</v>
      </c>
      <c r="D40" s="75">
        <v>25800</v>
      </c>
      <c r="E40" s="72">
        <v>1.9</v>
      </c>
      <c r="F40" s="52"/>
    </row>
    <row r="41" spans="2:6" ht="12.75">
      <c r="B41" s="63" t="s">
        <v>18</v>
      </c>
      <c r="C41" s="64">
        <v>0.018</v>
      </c>
      <c r="D41" s="75">
        <v>26200</v>
      </c>
      <c r="E41" s="72">
        <v>5.4</v>
      </c>
      <c r="F41" s="52"/>
    </row>
    <row r="42" spans="2:6" ht="12.75">
      <c r="B42" s="63" t="s">
        <v>19</v>
      </c>
      <c r="C42" s="64">
        <v>0.085</v>
      </c>
      <c r="D42" s="75">
        <v>34200</v>
      </c>
      <c r="E42" s="72">
        <v>0.7</v>
      </c>
      <c r="F42" s="52"/>
    </row>
    <row r="43" spans="2:6" ht="12.75">
      <c r="B43" s="63" t="s">
        <v>20</v>
      </c>
      <c r="C43" s="64">
        <v>0.048</v>
      </c>
      <c r="D43" s="75">
        <v>44700</v>
      </c>
      <c r="E43" s="72">
        <v>3.6</v>
      </c>
      <c r="F43" s="52"/>
    </row>
    <row r="44" spans="2:6" ht="12.75">
      <c r="B44" s="63" t="s">
        <v>21</v>
      </c>
      <c r="C44" s="64">
        <v>0.055</v>
      </c>
      <c r="D44" s="75">
        <v>43700</v>
      </c>
      <c r="E44" s="72">
        <v>2.1</v>
      </c>
      <c r="F44" s="52"/>
    </row>
    <row r="45" spans="2:6" ht="12.75">
      <c r="B45" s="63" t="s">
        <v>22</v>
      </c>
      <c r="C45" s="64">
        <v>0.039</v>
      </c>
      <c r="D45" s="75">
        <v>43200</v>
      </c>
      <c r="E45" s="72">
        <v>3.5</v>
      </c>
      <c r="F45" s="52"/>
    </row>
    <row r="46" spans="2:6" ht="12.75">
      <c r="B46" s="63" t="s">
        <v>43</v>
      </c>
      <c r="C46" s="64">
        <v>0.045</v>
      </c>
      <c r="D46" s="75">
        <v>44400</v>
      </c>
      <c r="E46" s="72">
        <v>2.1</v>
      </c>
      <c r="F46" s="52"/>
    </row>
    <row r="47" spans="2:6" ht="12.75">
      <c r="B47" s="63" t="s">
        <v>23</v>
      </c>
      <c r="C47" s="64">
        <v>0.051</v>
      </c>
      <c r="D47" s="75">
        <v>43500</v>
      </c>
      <c r="E47" s="72">
        <v>3.6</v>
      </c>
      <c r="F47" s="52"/>
    </row>
    <row r="48" spans="2:6" ht="12.75">
      <c r="B48" s="63" t="s">
        <v>24</v>
      </c>
      <c r="C48" s="64">
        <v>0.054</v>
      </c>
      <c r="D48" s="75">
        <v>43000</v>
      </c>
      <c r="E48" s="72">
        <v>1.6</v>
      </c>
      <c r="F48" s="52"/>
    </row>
    <row r="49" spans="2:6" ht="12.75">
      <c r="B49" s="63" t="s">
        <v>25</v>
      </c>
      <c r="C49" s="64">
        <v>0.039</v>
      </c>
      <c r="D49" s="75">
        <v>46000</v>
      </c>
      <c r="E49" s="72">
        <v>0.7</v>
      </c>
      <c r="F49" s="52"/>
    </row>
    <row r="50" spans="2:6" ht="12.75">
      <c r="B50" s="63" t="s">
        <v>198</v>
      </c>
      <c r="C50" s="64">
        <v>0.005</v>
      </c>
      <c r="D50" s="75">
        <v>28100</v>
      </c>
      <c r="E50" s="72">
        <v>100</v>
      </c>
      <c r="F50" s="52"/>
    </row>
    <row r="51" spans="2:6" ht="12.75">
      <c r="B51" s="63" t="s">
        <v>26</v>
      </c>
      <c r="C51" s="64">
        <v>0.035</v>
      </c>
      <c r="D51" s="75">
        <v>39700</v>
      </c>
      <c r="E51" s="72">
        <v>1.7</v>
      </c>
      <c r="F51" s="52"/>
    </row>
    <row r="52" spans="2:6" ht="12.75">
      <c r="B52" s="63" t="s">
        <v>27</v>
      </c>
      <c r="C52" s="64">
        <v>0.0335</v>
      </c>
      <c r="D52" s="75">
        <v>42600</v>
      </c>
      <c r="E52" s="72">
        <v>2.8</v>
      </c>
      <c r="F52" s="52"/>
    </row>
    <row r="53" spans="2:6" ht="12.75">
      <c r="B53" s="63" t="s">
        <v>44</v>
      </c>
      <c r="C53" s="64">
        <v>0.039</v>
      </c>
      <c r="D53" s="75">
        <v>46000</v>
      </c>
      <c r="E53" s="72">
        <v>0.7</v>
      </c>
      <c r="F53" s="52"/>
    </row>
    <row r="54" spans="2:6" ht="12.75">
      <c r="B54" s="63" t="s">
        <v>63</v>
      </c>
      <c r="C54" s="64">
        <v>0.01082</v>
      </c>
      <c r="D54" s="75">
        <v>10900</v>
      </c>
      <c r="E54" s="72">
        <v>100</v>
      </c>
      <c r="F54" s="52"/>
    </row>
    <row r="55" spans="2:6" ht="13.5" thickBot="1">
      <c r="B55" s="65" t="s">
        <v>217</v>
      </c>
      <c r="C55" s="66" t="s">
        <v>218</v>
      </c>
      <c r="D55" s="76" t="s">
        <v>218</v>
      </c>
      <c r="E55" s="77" t="s">
        <v>218</v>
      </c>
      <c r="F55" s="52"/>
    </row>
    <row r="56" spans="2:5" ht="13.5" thickBot="1">
      <c r="B56" s="9" t="s">
        <v>203</v>
      </c>
      <c r="C56" s="9"/>
      <c r="D56" s="9"/>
      <c r="E56" s="9"/>
    </row>
    <row r="57" spans="1:9" ht="16.5" thickTop="1">
      <c r="A57" s="10" t="s">
        <v>94</v>
      </c>
      <c r="B57" s="5"/>
      <c r="C57" s="5"/>
      <c r="D57" s="5"/>
      <c r="E57" s="5"/>
      <c r="F57" s="5"/>
      <c r="G57" s="5"/>
      <c r="H57" s="5"/>
      <c r="I57" s="5"/>
    </row>
    <row r="58" spans="2:5" ht="12.75">
      <c r="B58" s="90" t="s">
        <v>204</v>
      </c>
      <c r="C58" s="9"/>
      <c r="D58" s="9"/>
      <c r="E58" s="9"/>
    </row>
    <row r="60" ht="15">
      <c r="B60" s="55" t="s">
        <v>141</v>
      </c>
    </row>
    <row r="61" ht="15.75">
      <c r="B61" s="12" t="s">
        <v>51</v>
      </c>
    </row>
    <row r="62" spans="2:3" ht="14.25">
      <c r="B62" s="12" t="s">
        <v>3</v>
      </c>
      <c r="C62" s="12" t="s">
        <v>31</v>
      </c>
    </row>
    <row r="63" spans="2:3" ht="14.25">
      <c r="B63" s="12"/>
      <c r="C63" s="12" t="s">
        <v>35</v>
      </c>
    </row>
    <row r="64" ht="15.75">
      <c r="C64" s="12" t="s">
        <v>92</v>
      </c>
    </row>
    <row r="65" ht="12.75">
      <c r="C65" s="12"/>
    </row>
    <row r="66" ht="12.75">
      <c r="B66" s="13" t="s">
        <v>45</v>
      </c>
    </row>
    <row r="67" spans="2:3" ht="15.75">
      <c r="B67" s="12" t="s">
        <v>238</v>
      </c>
      <c r="C67" s="11"/>
    </row>
    <row r="68" spans="2:3" ht="15.75">
      <c r="B68" s="12" t="s">
        <v>239</v>
      </c>
      <c r="C68" s="12"/>
    </row>
    <row r="69" spans="2:3" ht="15.75">
      <c r="B69" s="12" t="s">
        <v>3</v>
      </c>
      <c r="C69" s="12" t="s">
        <v>227</v>
      </c>
    </row>
    <row r="70" spans="2:3" ht="12.75">
      <c r="B70" s="12"/>
      <c r="C70" s="12" t="s">
        <v>228</v>
      </c>
    </row>
    <row r="71" spans="2:4" ht="12.75">
      <c r="B71" s="12" t="s">
        <v>46</v>
      </c>
      <c r="C71" s="34">
        <f>((4*H18)/3.141592654)^(1/2)</f>
        <v>1.375719880433033</v>
      </c>
      <c r="D71" s="12" t="s">
        <v>1</v>
      </c>
    </row>
    <row r="72" ht="12.75">
      <c r="B72" s="13" t="s">
        <v>4</v>
      </c>
    </row>
    <row r="73" ht="12.75">
      <c r="B73" s="13" t="s">
        <v>76</v>
      </c>
    </row>
    <row r="74" spans="2:3" ht="12.75">
      <c r="B74" s="12" t="s">
        <v>67</v>
      </c>
      <c r="C74" s="12" t="s">
        <v>68</v>
      </c>
    </row>
    <row r="75" spans="2:4" ht="12.75">
      <c r="B75" s="12" t="s">
        <v>67</v>
      </c>
      <c r="C75" s="15">
        <f>C71/2</f>
        <v>0.6878599402165165</v>
      </c>
      <c r="D75" s="12" t="s">
        <v>1</v>
      </c>
    </row>
    <row r="76" ht="12.75">
      <c r="B76" s="13"/>
    </row>
    <row r="77" ht="12.75">
      <c r="B77" s="13" t="s">
        <v>142</v>
      </c>
    </row>
    <row r="78" spans="2:4" ht="14.25">
      <c r="B78" s="12" t="s">
        <v>235</v>
      </c>
      <c r="D78" s="20"/>
    </row>
    <row r="79" spans="2:4" ht="14.25">
      <c r="B79" s="12" t="s">
        <v>3</v>
      </c>
      <c r="C79" s="12" t="s">
        <v>35</v>
      </c>
      <c r="D79" s="20"/>
    </row>
    <row r="80" spans="2:4" ht="12.75">
      <c r="B80" s="12"/>
      <c r="C80" s="12" t="s">
        <v>49</v>
      </c>
      <c r="D80" s="20"/>
    </row>
    <row r="81" spans="2:9" ht="14.25">
      <c r="B81" s="12" t="s">
        <v>36</v>
      </c>
      <c r="C81" s="34">
        <f>58*(10^(-0.00823*C71))</f>
        <v>56.5074642505312</v>
      </c>
      <c r="D81" s="12" t="s">
        <v>37</v>
      </c>
      <c r="I81" s="12" t="s">
        <v>4</v>
      </c>
    </row>
    <row r="82" ht="12.75">
      <c r="B82" s="13" t="s">
        <v>4</v>
      </c>
    </row>
    <row r="83" s="20" customFormat="1" ht="12.75">
      <c r="B83" s="13" t="s">
        <v>95</v>
      </c>
    </row>
    <row r="84" spans="2:9" s="20" customFormat="1" ht="14.25">
      <c r="B84" s="47" t="s">
        <v>111</v>
      </c>
      <c r="C84" s="23" t="s">
        <v>126</v>
      </c>
      <c r="D84" s="12"/>
      <c r="E84" s="12"/>
      <c r="F84" s="12"/>
      <c r="G84" s="12"/>
      <c r="H84" s="12"/>
      <c r="I84" s="12"/>
    </row>
    <row r="85" spans="2:9" s="20" customFormat="1" ht="14.25">
      <c r="B85" s="47" t="s">
        <v>112</v>
      </c>
      <c r="C85" s="23" t="s">
        <v>125</v>
      </c>
      <c r="D85" s="12"/>
      <c r="E85" s="12"/>
      <c r="F85" s="12"/>
      <c r="G85" s="12"/>
      <c r="H85" s="12"/>
      <c r="I85" s="12"/>
    </row>
    <row r="86" spans="2:9" s="20" customFormat="1" ht="15.75">
      <c r="B86" s="12" t="s">
        <v>40</v>
      </c>
      <c r="C86" s="12" t="s">
        <v>119</v>
      </c>
      <c r="D86" s="12"/>
      <c r="E86" s="12"/>
      <c r="F86" s="12"/>
      <c r="G86" s="12"/>
      <c r="H86" s="12"/>
      <c r="I86" s="12"/>
    </row>
    <row r="87" spans="2:9" s="20" customFormat="1" ht="15.75">
      <c r="B87" s="12" t="s">
        <v>41</v>
      </c>
      <c r="C87" s="12" t="s">
        <v>120</v>
      </c>
      <c r="D87" s="12"/>
      <c r="E87" s="12"/>
      <c r="F87" s="12"/>
      <c r="G87" s="12"/>
      <c r="H87" s="12"/>
      <c r="I87" s="12"/>
    </row>
    <row r="88" spans="2:9" s="20" customFormat="1" ht="15" customHeight="1">
      <c r="B88" s="12" t="s">
        <v>117</v>
      </c>
      <c r="C88" s="12" t="s">
        <v>121</v>
      </c>
      <c r="D88" s="12"/>
      <c r="E88" s="12"/>
      <c r="F88" s="12"/>
      <c r="G88" s="12"/>
      <c r="H88" s="12"/>
      <c r="I88" s="12"/>
    </row>
    <row r="89" spans="2:9" s="20" customFormat="1" ht="15" customHeight="1">
      <c r="B89" s="12" t="s">
        <v>118</v>
      </c>
      <c r="C89" s="12" t="s">
        <v>122</v>
      </c>
      <c r="D89" s="12"/>
      <c r="E89" s="12"/>
      <c r="F89" s="12"/>
      <c r="G89" s="12"/>
      <c r="H89" s="12"/>
      <c r="I89" s="12"/>
    </row>
    <row r="90" spans="2:9" s="20" customFormat="1" ht="14.25">
      <c r="B90" s="12" t="s">
        <v>115</v>
      </c>
      <c r="C90" s="12" t="s">
        <v>116</v>
      </c>
      <c r="D90" s="12"/>
      <c r="E90" s="12"/>
      <c r="F90" s="12"/>
      <c r="G90" s="12"/>
      <c r="H90" s="12"/>
      <c r="I90" s="12"/>
    </row>
    <row r="91" spans="2:9" s="20" customFormat="1" ht="15.75">
      <c r="B91" s="12" t="s">
        <v>114</v>
      </c>
      <c r="C91" s="12" t="s">
        <v>109</v>
      </c>
      <c r="D91" s="12"/>
      <c r="E91" s="12"/>
      <c r="F91" s="12"/>
      <c r="G91" s="12"/>
      <c r="H91" s="12"/>
      <c r="I91" s="12"/>
    </row>
    <row r="92" spans="2:9" s="20" customFormat="1" ht="15.75">
      <c r="B92" s="12" t="s">
        <v>113</v>
      </c>
      <c r="C92" s="12" t="s">
        <v>110</v>
      </c>
      <c r="D92" s="12"/>
      <c r="E92" s="12"/>
      <c r="F92" s="12"/>
      <c r="G92" s="12"/>
      <c r="H92" s="12"/>
      <c r="I92" s="12"/>
    </row>
    <row r="93" spans="2:9" s="20" customFormat="1" ht="12.75">
      <c r="B93" s="12" t="s">
        <v>123</v>
      </c>
      <c r="C93" s="12" t="s">
        <v>124</v>
      </c>
      <c r="D93" s="12"/>
      <c r="E93" s="12"/>
      <c r="F93" s="12"/>
      <c r="G93" s="12"/>
      <c r="H93" s="12"/>
      <c r="I93" s="12"/>
    </row>
    <row r="94" spans="2:9" s="20" customFormat="1" ht="15.75">
      <c r="B94" s="12" t="s">
        <v>237</v>
      </c>
      <c r="D94" s="12"/>
      <c r="E94" s="12"/>
      <c r="F94" s="12"/>
      <c r="G94" s="12"/>
      <c r="H94" s="12"/>
      <c r="I94" s="12"/>
    </row>
    <row r="95" spans="2:9" ht="15.75">
      <c r="B95" s="12" t="s">
        <v>3</v>
      </c>
      <c r="C95" s="12" t="s">
        <v>140</v>
      </c>
      <c r="D95" s="14"/>
      <c r="E95" s="14"/>
      <c r="F95" s="14"/>
      <c r="G95" s="14"/>
      <c r="H95" s="14"/>
      <c r="I95" s="14"/>
    </row>
    <row r="96" spans="3:9" ht="12.75">
      <c r="C96" s="12" t="s">
        <v>38</v>
      </c>
      <c r="D96" s="12"/>
      <c r="E96" s="12"/>
      <c r="F96" s="12"/>
      <c r="G96" s="12"/>
      <c r="H96" s="14"/>
      <c r="I96" s="14"/>
    </row>
    <row r="97" spans="3:9" ht="15.75">
      <c r="C97" s="12" t="s">
        <v>39</v>
      </c>
      <c r="D97" s="12"/>
      <c r="E97" s="12"/>
      <c r="F97" s="12"/>
      <c r="G97" s="12"/>
      <c r="H97" s="14"/>
      <c r="I97" s="14"/>
    </row>
    <row r="98" spans="3:9" ht="12.75">
      <c r="C98" s="12" t="s">
        <v>105</v>
      </c>
      <c r="D98" s="12"/>
      <c r="E98" s="12"/>
      <c r="F98" s="12"/>
      <c r="G98" s="12"/>
      <c r="H98" s="14"/>
      <c r="I98" s="14"/>
    </row>
    <row r="99" spans="3:9" ht="12.75">
      <c r="C99" s="11" t="s">
        <v>178</v>
      </c>
      <c r="D99" s="12"/>
      <c r="E99" s="12"/>
      <c r="F99" s="12"/>
      <c r="G99" s="12"/>
      <c r="H99" s="14"/>
      <c r="I99" s="14"/>
    </row>
    <row r="100" spans="3:9" ht="12.75">
      <c r="C100" s="11"/>
      <c r="D100" s="12"/>
      <c r="E100" s="12"/>
      <c r="F100" s="12"/>
      <c r="G100" s="12"/>
      <c r="H100" s="14"/>
      <c r="I100" s="14"/>
    </row>
    <row r="101" spans="2:9" ht="15.75">
      <c r="B101" s="13" t="s">
        <v>32</v>
      </c>
      <c r="C101" s="12"/>
      <c r="D101" s="12"/>
      <c r="G101" s="17"/>
      <c r="I101" s="14"/>
    </row>
    <row r="102" spans="2:9" ht="12.75">
      <c r="B102" s="12" t="s">
        <v>127</v>
      </c>
      <c r="C102" s="15">
        <f>H19+C75</f>
        <v>5.259859940216517</v>
      </c>
      <c r="D102" s="12" t="s">
        <v>1</v>
      </c>
      <c r="G102" s="12"/>
      <c r="H102" s="14"/>
      <c r="I102" s="14"/>
    </row>
    <row r="103" spans="2:9" ht="12.75">
      <c r="B103" s="12" t="s">
        <v>3</v>
      </c>
      <c r="C103" s="12" t="s">
        <v>38</v>
      </c>
      <c r="D103" s="12"/>
      <c r="E103" s="12"/>
      <c r="F103" s="12"/>
      <c r="G103" s="14"/>
      <c r="H103" s="14"/>
      <c r="I103" s="14"/>
    </row>
    <row r="104" spans="3:9" ht="12.75">
      <c r="C104" s="12" t="s">
        <v>229</v>
      </c>
      <c r="D104" s="14"/>
      <c r="E104" s="14"/>
      <c r="F104" s="14"/>
      <c r="G104" s="14"/>
      <c r="H104" s="14"/>
      <c r="I104" s="14"/>
    </row>
    <row r="105" spans="3:9" ht="12.75">
      <c r="C105" s="12" t="s">
        <v>105</v>
      </c>
      <c r="D105" s="12"/>
      <c r="E105" s="14"/>
      <c r="F105" s="14"/>
      <c r="G105" s="14"/>
      <c r="H105" s="14"/>
      <c r="I105" s="14"/>
    </row>
    <row r="106" spans="3:9" ht="12.75">
      <c r="C106" s="14"/>
      <c r="D106" s="14"/>
      <c r="E106" s="14"/>
      <c r="F106" s="14"/>
      <c r="G106" s="14"/>
      <c r="H106" s="14"/>
      <c r="I106" s="14"/>
    </row>
    <row r="107" ht="12.75">
      <c r="B107" s="13" t="s">
        <v>28</v>
      </c>
    </row>
    <row r="108" spans="2:3" ht="16.5" customHeight="1">
      <c r="B108" s="12" t="s">
        <v>245</v>
      </c>
      <c r="C108" s="12"/>
    </row>
    <row r="109" spans="2:3" ht="16.5" customHeight="1">
      <c r="B109" s="12" t="s">
        <v>3</v>
      </c>
      <c r="C109" s="12" t="s">
        <v>240</v>
      </c>
    </row>
    <row r="110" spans="2:3" ht="16.5" customHeight="1">
      <c r="B110" s="12"/>
      <c r="C110" s="12" t="s">
        <v>241</v>
      </c>
    </row>
    <row r="111" ht="16.5" customHeight="1">
      <c r="C111" s="11" t="s">
        <v>242</v>
      </c>
    </row>
    <row r="112" ht="16.5" customHeight="1">
      <c r="C112" s="12" t="s">
        <v>243</v>
      </c>
    </row>
    <row r="113" ht="16.5" customHeight="1">
      <c r="C113" s="12" t="s">
        <v>248</v>
      </c>
    </row>
    <row r="114" ht="16.5" customHeight="1">
      <c r="C114" s="12" t="s">
        <v>244</v>
      </c>
    </row>
    <row r="115" spans="2:4" ht="12" customHeight="1">
      <c r="B115" s="12" t="s">
        <v>29</v>
      </c>
      <c r="C115" s="78">
        <f>(F15)*(F16)*(H18)*(1-EXP(-(F17)*(C71)))</f>
        <v>1648.6952316945194</v>
      </c>
      <c r="D115" s="12" t="s">
        <v>2</v>
      </c>
    </row>
    <row r="116" spans="2:4" ht="13.5" customHeight="1">
      <c r="B116" s="12"/>
      <c r="C116" s="16"/>
      <c r="D116" s="12"/>
    </row>
    <row r="117" spans="2:3" ht="12.75">
      <c r="B117" s="13" t="s">
        <v>30</v>
      </c>
      <c r="C117" s="12"/>
    </row>
    <row r="118" spans="2:9" ht="16.5">
      <c r="B118" s="12" t="s">
        <v>165</v>
      </c>
      <c r="C118" s="13"/>
      <c r="D118" s="12"/>
      <c r="G118" s="17" t="s">
        <v>4</v>
      </c>
      <c r="I118" t="s">
        <v>4</v>
      </c>
    </row>
    <row r="119" spans="2:7" ht="13.5" customHeight="1">
      <c r="B119" s="12" t="s">
        <v>3</v>
      </c>
      <c r="C119" s="12" t="s">
        <v>230</v>
      </c>
      <c r="D119" s="12"/>
      <c r="G119" s="17"/>
    </row>
    <row r="120" spans="3:7" ht="13.5" customHeight="1">
      <c r="C120" s="12" t="s">
        <v>81</v>
      </c>
      <c r="G120" s="17"/>
    </row>
    <row r="121" spans="2:7" ht="12" customHeight="1">
      <c r="B121" s="12"/>
      <c r="C121" s="12" t="s">
        <v>181</v>
      </c>
      <c r="G121" s="17"/>
    </row>
    <row r="122" spans="2:7" ht="14.25" customHeight="1">
      <c r="B122" s="12"/>
      <c r="C122" s="11" t="s">
        <v>84</v>
      </c>
      <c r="D122" s="12"/>
      <c r="G122" s="17"/>
    </row>
    <row r="123" spans="2:7" ht="14.25" customHeight="1">
      <c r="B123" s="12"/>
      <c r="C123" s="12" t="s">
        <v>87</v>
      </c>
      <c r="D123" s="12"/>
      <c r="G123" s="17"/>
    </row>
    <row r="124" spans="2:7" ht="12" customHeight="1">
      <c r="B124" s="12"/>
      <c r="C124" s="12" t="s">
        <v>82</v>
      </c>
      <c r="D124" s="12"/>
      <c r="G124" s="17"/>
    </row>
    <row r="125" spans="2:7" ht="12" customHeight="1">
      <c r="B125" s="12"/>
      <c r="C125" s="12"/>
      <c r="D125" s="12"/>
      <c r="G125" s="17"/>
    </row>
    <row r="126" spans="2:7" ht="13.5" customHeight="1">
      <c r="B126" s="13" t="s">
        <v>96</v>
      </c>
      <c r="C126" s="12"/>
      <c r="D126" s="12"/>
      <c r="G126" s="17"/>
    </row>
    <row r="127" spans="2:7" ht="15" customHeight="1">
      <c r="B127" s="12" t="s">
        <v>249</v>
      </c>
      <c r="C127" s="12"/>
      <c r="D127" s="12"/>
      <c r="G127" s="17"/>
    </row>
    <row r="128" spans="2:7" ht="15" customHeight="1">
      <c r="B128" s="12" t="s">
        <v>3</v>
      </c>
      <c r="C128" s="12" t="s">
        <v>82</v>
      </c>
      <c r="D128" s="12"/>
      <c r="G128" s="17"/>
    </row>
    <row r="129" spans="3:7" ht="12" customHeight="1">
      <c r="C129" s="12" t="s">
        <v>83</v>
      </c>
      <c r="G129" s="17"/>
    </row>
    <row r="130" spans="2:7" ht="15" customHeight="1">
      <c r="B130" s="12"/>
      <c r="C130" s="12" t="s">
        <v>87</v>
      </c>
      <c r="D130" s="12"/>
      <c r="G130" s="17"/>
    </row>
    <row r="131" spans="2:7" ht="15.75" customHeight="1">
      <c r="B131" s="12"/>
      <c r="C131" s="12" t="s">
        <v>81</v>
      </c>
      <c r="G131" s="17"/>
    </row>
    <row r="132" spans="2:7" ht="12" customHeight="1">
      <c r="B132" s="12"/>
      <c r="C132" s="12" t="s">
        <v>181</v>
      </c>
      <c r="G132" s="17"/>
    </row>
    <row r="133" spans="2:7" ht="15" customHeight="1">
      <c r="B133" s="12"/>
      <c r="C133" s="11" t="s">
        <v>84</v>
      </c>
      <c r="D133" s="12"/>
      <c r="G133" s="17"/>
    </row>
    <row r="134" spans="2:7" ht="15" customHeight="1">
      <c r="B134" s="12" t="s">
        <v>249</v>
      </c>
      <c r="C134" s="12"/>
      <c r="D134" s="12"/>
      <c r="G134" s="17"/>
    </row>
    <row r="135" spans="2:7" ht="12" customHeight="1">
      <c r="B135" s="12" t="s">
        <v>85</v>
      </c>
      <c r="C135" s="27">
        <f>(H21)/(F24*F15*C71/F25)^(1/3)</f>
        <v>4.660079833823676</v>
      </c>
      <c r="D135" s="12"/>
      <c r="G135" s="17"/>
    </row>
    <row r="136" spans="2:7" ht="12" customHeight="1">
      <c r="B136" s="12"/>
      <c r="C136" s="12"/>
      <c r="D136" s="12"/>
      <c r="G136" s="17"/>
    </row>
    <row r="137" spans="2:7" ht="14.25" customHeight="1">
      <c r="B137" s="12" t="s">
        <v>167</v>
      </c>
      <c r="C137" s="12"/>
      <c r="D137" s="12"/>
      <c r="G137" s="17"/>
    </row>
    <row r="138" spans="2:7" ht="12" customHeight="1">
      <c r="B138" s="12" t="s">
        <v>86</v>
      </c>
      <c r="C138" s="15">
        <f>55*(C71)*(C135)^(-0.21)*(((F15)/(F25*(F24*C71)^0.5))^0.67)</f>
        <v>2.3261759266639155</v>
      </c>
      <c r="D138" s="12" t="s">
        <v>1</v>
      </c>
      <c r="G138" s="17"/>
    </row>
    <row r="139" spans="2:7" ht="12" customHeight="1">
      <c r="B139" s="12"/>
      <c r="C139" s="27"/>
      <c r="D139" s="12"/>
      <c r="G139" s="17"/>
    </row>
    <row r="140" spans="2:7" ht="12" customHeight="1">
      <c r="B140" s="13" t="s">
        <v>166</v>
      </c>
      <c r="C140" s="12"/>
      <c r="D140" s="12"/>
      <c r="G140" s="17"/>
    </row>
    <row r="141" spans="2:7" ht="12" customHeight="1">
      <c r="B141" s="12" t="s">
        <v>163</v>
      </c>
      <c r="C141" s="12" t="s">
        <v>89</v>
      </c>
      <c r="D141" s="12"/>
      <c r="G141" s="17"/>
    </row>
    <row r="142" spans="2:7" ht="12" customHeight="1">
      <c r="B142" s="12" t="s">
        <v>168</v>
      </c>
      <c r="C142" s="12" t="s">
        <v>90</v>
      </c>
      <c r="D142" s="12"/>
      <c r="G142" s="17"/>
    </row>
    <row r="143" spans="2:7" ht="12" customHeight="1">
      <c r="B143" s="12"/>
      <c r="C143" s="12"/>
      <c r="D143" s="12"/>
      <c r="G143" s="17"/>
    </row>
    <row r="144" spans="2:7" ht="12" customHeight="1">
      <c r="B144" s="12" t="str">
        <f>IF(C135&gt;1,"Since u* ≥ 1","Since u* ≤ 1")</f>
        <v>Since u* ≥ 1</v>
      </c>
      <c r="C144" s="12"/>
      <c r="D144" s="12"/>
      <c r="G144" s="17"/>
    </row>
    <row r="145" spans="2:7" ht="12" customHeight="1">
      <c r="B145" s="46" t="s">
        <v>177</v>
      </c>
      <c r="C145" s="12" t="str">
        <f>IF(C135&gt;1,"ACOS(1/(u*)^0.5) =","ACOS(1) =")</f>
        <v>ACOS(1/(u*)^0.5) =</v>
      </c>
      <c r="D145" s="27">
        <f>IF(C135&gt;1,D146,D147)</f>
        <v>1.0891519701168138</v>
      </c>
      <c r="E145" s="12" t="s">
        <v>88</v>
      </c>
      <c r="F145" s="16">
        <f>D145*57.2958</f>
        <v>62.40383344941894</v>
      </c>
      <c r="G145" s="12" t="s">
        <v>73</v>
      </c>
    </row>
    <row r="146" spans="4:7" ht="12" customHeight="1">
      <c r="D146" s="27">
        <f>ACOS(1/(C135)^0.5)</f>
        <v>1.0891519701168138</v>
      </c>
      <c r="E146" s="12" t="s">
        <v>88</v>
      </c>
      <c r="F146" s="16">
        <f>D146*57.2958</f>
        <v>62.40383344941894</v>
      </c>
      <c r="G146" s="12" t="s">
        <v>73</v>
      </c>
    </row>
    <row r="147" spans="2:7" ht="12" customHeight="1">
      <c r="B147" s="12"/>
      <c r="D147" s="12">
        <f>ACOS(1)</f>
        <v>0</v>
      </c>
      <c r="E147" s="12" t="s">
        <v>88</v>
      </c>
      <c r="F147" s="16">
        <f>D147*57.2958</f>
        <v>0</v>
      </c>
      <c r="G147" s="12" t="s">
        <v>73</v>
      </c>
    </row>
    <row r="148" spans="2:7" ht="12" customHeight="1">
      <c r="B148" s="12"/>
      <c r="C148" s="27"/>
      <c r="D148" s="12"/>
      <c r="G148" s="17"/>
    </row>
    <row r="149" spans="2:7" ht="16.5">
      <c r="B149" s="12" t="s">
        <v>131</v>
      </c>
      <c r="C149" s="12"/>
      <c r="D149" s="15">
        <f>(D154)^2+(D156+1)^2-2*D154*(D156+1)*SIN(D145)</f>
        <v>16.372360002388433</v>
      </c>
      <c r="G149" s="17"/>
    </row>
    <row r="150" spans="2:7" ht="16.5">
      <c r="B150" s="12" t="s">
        <v>132</v>
      </c>
      <c r="C150" s="12"/>
      <c r="D150" s="15">
        <f>(D155)^2+(D156+1)^2-2*D155*(D156+1)*SIN(D145)</f>
        <v>79.87279017315315</v>
      </c>
      <c r="G150" s="17"/>
    </row>
    <row r="151" spans="2:7" ht="16.5">
      <c r="B151" s="12" t="s">
        <v>133</v>
      </c>
      <c r="C151" s="12"/>
      <c r="D151" s="15">
        <f>(D154)^2+(D156-1)^2-2*D154*(D156-1)*SIN(D145)</f>
        <v>10.9185052776824</v>
      </c>
      <c r="G151" s="17"/>
    </row>
    <row r="152" spans="2:7" ht="16.5">
      <c r="B152" s="12" t="s">
        <v>134</v>
      </c>
      <c r="C152" s="12"/>
      <c r="D152" s="15">
        <f>(D155)^2+(D156-1)^2-2*D155*(D156-1)*SIN(D145)</f>
        <v>48.129272120276404</v>
      </c>
      <c r="G152" s="17"/>
    </row>
    <row r="153" spans="2:7" ht="15.75">
      <c r="B153" s="12" t="s">
        <v>135</v>
      </c>
      <c r="C153" s="12"/>
      <c r="D153" s="15">
        <f>1+(D156^2-1)*COS(D145)^2</f>
        <v>13.332846781377443</v>
      </c>
      <c r="G153" s="17"/>
    </row>
    <row r="154" spans="2:7" ht="14.25" customHeight="1">
      <c r="B154" s="12" t="s">
        <v>128</v>
      </c>
      <c r="D154" s="15">
        <f>2*H20/C75</f>
        <v>7.089815404084933</v>
      </c>
      <c r="G154" s="17"/>
    </row>
    <row r="155" spans="2:7" ht="13.5" customHeight="1">
      <c r="B155" s="12" t="s">
        <v>129</v>
      </c>
      <c r="D155" s="15">
        <f>2*(C138-H20)/C75</f>
        <v>-0.326299197772035</v>
      </c>
      <c r="G155" s="17"/>
    </row>
    <row r="156" spans="2:7" ht="13.5" customHeight="1">
      <c r="B156" s="12" t="s">
        <v>130</v>
      </c>
      <c r="D156" s="15">
        <f>C102/C75</f>
        <v>7.646701941329625</v>
      </c>
      <c r="G156" s="17"/>
    </row>
    <row r="157" spans="2:7" ht="15.75">
      <c r="B157" s="12"/>
      <c r="C157" s="13"/>
      <c r="D157" s="12"/>
      <c r="G157" s="17"/>
    </row>
    <row r="158" spans="2:15" ht="15.75">
      <c r="B158" s="12" t="s">
        <v>136</v>
      </c>
      <c r="C158" s="48">
        <f>1*L159</f>
        <v>0.13853962230050668</v>
      </c>
      <c r="D158" s="28"/>
      <c r="E158" s="43" t="s">
        <v>151</v>
      </c>
      <c r="F158" s="43" t="s">
        <v>152</v>
      </c>
      <c r="G158" s="43" t="s">
        <v>153</v>
      </c>
      <c r="H158" s="43" t="s">
        <v>154</v>
      </c>
      <c r="I158" s="43" t="s">
        <v>155</v>
      </c>
      <c r="J158" s="43" t="s">
        <v>156</v>
      </c>
      <c r="K158" s="43" t="s">
        <v>157</v>
      </c>
      <c r="L158" s="49" t="s">
        <v>138</v>
      </c>
      <c r="M158" s="42"/>
      <c r="O158" t="s">
        <v>4</v>
      </c>
    </row>
    <row r="159" spans="2:13" ht="15.75">
      <c r="B159" s="12" t="s">
        <v>137</v>
      </c>
      <c r="C159" s="48">
        <f>1*L161</f>
        <v>0.047160754000490475</v>
      </c>
      <c r="D159" s="28"/>
      <c r="E159" s="39">
        <f>(D154*COS(D145))/(D156-D154*SIN(D145))</f>
        <v>2.408766348304155</v>
      </c>
      <c r="F159" s="39">
        <f>((D154^2+(D156+1)^2)-2*D156*(1+D154*SIN(D145)))/(D149*D151)^(1/2)</f>
        <v>1.020587096033251</v>
      </c>
      <c r="G159" s="39">
        <f>ATAN((D149/D151)^(0.5)*((D156-1)/(D156+1))^0.5)</f>
        <v>0.8208878954831275</v>
      </c>
      <c r="H159" s="39">
        <f>COS(D145)/(D153)^0.5</f>
        <v>0.12686501566508676</v>
      </c>
      <c r="I159" s="39">
        <f>ATAN(((D154*D156-(D156^2-1)*SIN(D145))/(((D156^2-1)^0.5*(D153)^0.5))))</f>
        <v>0.11794063290567915</v>
      </c>
      <c r="J159" s="38">
        <f>ATAN((((D156^2-1)*SIN(D145))/(((D156^2-1)^(0.5)*(D153)^0.5))))</f>
        <v>1.0729717529353535</v>
      </c>
      <c r="K159" s="39">
        <f>(D154*COS(D145))/(D156-D154*SIN(D145))*ATAN(((D156-1)/(D156+1))^(1/2))</f>
        <v>1.7338846208350138</v>
      </c>
      <c r="L159" s="41">
        <f>((E159*F159*G159)+(H159*(I159+J159))-K159)/3.141592654</f>
        <v>0.13853962230050668</v>
      </c>
      <c r="M159" s="41"/>
    </row>
    <row r="160" spans="2:15" ht="15.75">
      <c r="B160" s="12" t="s">
        <v>158</v>
      </c>
      <c r="C160" s="48">
        <f>C158+C159</f>
        <v>0.18570037630099714</v>
      </c>
      <c r="D160" s="12"/>
      <c r="E160" s="43" t="s">
        <v>151</v>
      </c>
      <c r="F160" s="43" t="s">
        <v>152</v>
      </c>
      <c r="G160" s="43" t="s">
        <v>153</v>
      </c>
      <c r="H160" s="43" t="s">
        <v>154</v>
      </c>
      <c r="I160" s="43" t="s">
        <v>155</v>
      </c>
      <c r="J160" s="43" t="s">
        <v>156</v>
      </c>
      <c r="K160" s="43" t="s">
        <v>157</v>
      </c>
      <c r="L160" s="49" t="s">
        <v>139</v>
      </c>
      <c r="O160" s="21"/>
    </row>
    <row r="161" spans="2:12" ht="12.75">
      <c r="B161" s="12"/>
      <c r="C161" s="13"/>
      <c r="D161" s="12"/>
      <c r="E161" s="39">
        <f>(D155*COS(D145))/(D156-D155*SIN(D145))</f>
        <v>-0.019046898265725722</v>
      </c>
      <c r="F161" s="39">
        <f>((D155^2+(D156+1)^2)-2*D156*(1+D155*SIN(D145)))/(D150*D152)^(1/2)</f>
        <v>1.032245257842455</v>
      </c>
      <c r="G161" s="39">
        <f>ATAN((D150/D152)^(0.5)*((D156-1)/(D156+1))^0.5)</f>
        <v>0.8461202238860547</v>
      </c>
      <c r="H161" s="39">
        <f>COS(D145)/(D153)^0.5</f>
        <v>0.12686501566508676</v>
      </c>
      <c r="I161" s="39">
        <f>ATAN(((D154*D156-(D156^2-1)*SIN(D145))/(((D156^2-1)^0.5*(D153)^0.5))))</f>
        <v>0.11794063290567915</v>
      </c>
      <c r="J161" s="38">
        <f>ATAN((((D156^2-1)*SIN(D145))/(((D156^2-1)^(0.5)*(D153)^0.5))))</f>
        <v>1.0729717529353535</v>
      </c>
      <c r="K161" s="39">
        <f>(D155*COS(D145))/(D156-D155*SIN(D145))*ATAN(((D156-1)/(D156+1))^(1/2))</f>
        <v>-0.01371038913790938</v>
      </c>
      <c r="L161" s="41">
        <f>((E161*F161*G161)+(H161*(I161+J161))-K161)/3.141592654</f>
        <v>0.047160754000490475</v>
      </c>
    </row>
    <row r="162" ht="12.75">
      <c r="B162" s="13" t="s">
        <v>176</v>
      </c>
    </row>
    <row r="163" ht="16.5" thickBot="1">
      <c r="B163" s="12" t="s">
        <v>51</v>
      </c>
    </row>
    <row r="164" spans="2:7" ht="17.25" thickBot="1" thickTop="1">
      <c r="B164" s="97" t="s">
        <v>33</v>
      </c>
      <c r="C164" s="98">
        <f>C81*C160</f>
        <v>10.493457375138787</v>
      </c>
      <c r="D164" s="99" t="s">
        <v>205</v>
      </c>
      <c r="E164" s="98">
        <f>(C164*317)/(60*60)</f>
        <v>0.9240072188663876</v>
      </c>
      <c r="F164" s="100" t="s">
        <v>206</v>
      </c>
      <c r="G164" s="17"/>
    </row>
    <row r="165" ht="13.5" thickTop="1">
      <c r="B165" s="13"/>
    </row>
    <row r="166" spans="2:8" ht="15">
      <c r="B166" s="58"/>
      <c r="H166" s="18"/>
    </row>
    <row r="167" spans="2:6" ht="12.75">
      <c r="B167" s="2" t="s">
        <v>175</v>
      </c>
      <c r="C167" s="60"/>
      <c r="D167" s="60"/>
      <c r="E167" s="60"/>
      <c r="F167" s="60"/>
    </row>
    <row r="168" spans="2:6" ht="14.25">
      <c r="B168" s="2" t="s">
        <v>183</v>
      </c>
      <c r="C168" s="60"/>
      <c r="D168" s="60"/>
      <c r="E168" s="60"/>
      <c r="F168" s="60"/>
    </row>
    <row r="169" spans="2:6" ht="12.75">
      <c r="B169" s="2" t="s">
        <v>174</v>
      </c>
      <c r="C169" s="60"/>
      <c r="D169" s="60"/>
      <c r="E169" s="60"/>
      <c r="F169" s="60"/>
    </row>
    <row r="170" spans="2:6" ht="12.75">
      <c r="B170" s="2" t="s">
        <v>58</v>
      </c>
      <c r="C170" s="60"/>
      <c r="D170" s="60"/>
      <c r="E170" s="60"/>
      <c r="F170" s="60"/>
    </row>
    <row r="171" spans="2:6" ht="12.75">
      <c r="B171" s="2" t="s">
        <v>59</v>
      </c>
      <c r="C171" s="60"/>
      <c r="D171" s="60"/>
      <c r="E171" s="60"/>
      <c r="F171" s="60"/>
    </row>
    <row r="172" spans="2:6" ht="12.75">
      <c r="B172" s="2" t="s">
        <v>64</v>
      </c>
      <c r="C172" s="60"/>
      <c r="D172" s="60"/>
      <c r="E172" s="60"/>
      <c r="F172" s="60"/>
    </row>
    <row r="173" spans="2:6" ht="12.75">
      <c r="B173" s="2" t="s">
        <v>65</v>
      </c>
      <c r="C173" s="60"/>
      <c r="D173" s="60"/>
      <c r="E173" s="60"/>
      <c r="F173" s="60"/>
    </row>
    <row r="174" spans="2:6" ht="12.75">
      <c r="B174" s="2" t="s">
        <v>66</v>
      </c>
      <c r="C174" s="60"/>
      <c r="D174" s="60"/>
      <c r="E174" s="60"/>
      <c r="F174" s="60"/>
    </row>
    <row r="175" spans="2:6" ht="12.75">
      <c r="B175" s="2" t="s">
        <v>207</v>
      </c>
      <c r="C175" s="60"/>
      <c r="D175" s="60"/>
      <c r="E175" s="60"/>
      <c r="F175" s="60"/>
    </row>
    <row r="190" spans="1:9" s="85" customFormat="1" ht="12.75">
      <c r="A190" s="79" t="s">
        <v>190</v>
      </c>
      <c r="B190" s="80"/>
      <c r="C190" s="81" t="s">
        <v>191</v>
      </c>
      <c r="D190" s="82"/>
      <c r="E190" s="81" t="s">
        <v>192</v>
      </c>
      <c r="F190" s="80"/>
      <c r="H190" s="83"/>
      <c r="I190" s="84"/>
    </row>
    <row r="191" spans="1:9" s="85" customFormat="1" ht="12.75">
      <c r="A191" s="83"/>
      <c r="B191" s="83"/>
      <c r="C191" s="86"/>
      <c r="D191" s="83"/>
      <c r="E191" s="86"/>
      <c r="F191" s="84"/>
      <c r="H191" s="83"/>
      <c r="I191" s="84"/>
    </row>
    <row r="192" spans="1:9" s="85" customFormat="1" ht="12.75">
      <c r="A192" s="79" t="s">
        <v>193</v>
      </c>
      <c r="B192" s="80"/>
      <c r="C192" s="81" t="s">
        <v>191</v>
      </c>
      <c r="D192" s="82"/>
      <c r="E192" s="81" t="s">
        <v>192</v>
      </c>
      <c r="F192" s="80"/>
      <c r="H192" s="83"/>
      <c r="I192" s="84"/>
    </row>
    <row r="193" spans="1:9" s="85" customFormat="1" ht="12.75">
      <c r="A193" s="83"/>
      <c r="C193" s="83"/>
      <c r="D193" s="83"/>
      <c r="E193" s="83"/>
      <c r="F193" s="83"/>
      <c r="G193" s="83"/>
      <c r="H193" s="83"/>
      <c r="I193" s="84"/>
    </row>
    <row r="194" spans="1:9" s="85" customFormat="1" ht="12.75">
      <c r="A194" s="79" t="s">
        <v>194</v>
      </c>
      <c r="C194" s="83"/>
      <c r="D194" s="83"/>
      <c r="E194" s="83"/>
      <c r="F194" s="83"/>
      <c r="G194" s="83"/>
      <c r="H194" s="83"/>
      <c r="I194" s="84"/>
    </row>
    <row r="195" spans="1:9" s="85" customFormat="1" ht="12.75">
      <c r="A195" s="89"/>
      <c r="B195" s="87"/>
      <c r="C195" s="87"/>
      <c r="D195" s="87"/>
      <c r="E195" s="87"/>
      <c r="F195" s="87"/>
      <c r="G195" s="83"/>
      <c r="H195" s="83"/>
      <c r="I195" s="84"/>
    </row>
    <row r="196" spans="1:9" s="85" customFormat="1" ht="12.75">
      <c r="A196" s="89"/>
      <c r="B196" s="87"/>
      <c r="C196" s="87"/>
      <c r="D196" s="87"/>
      <c r="E196" s="87"/>
      <c r="F196" s="87"/>
      <c r="G196" s="83"/>
      <c r="H196" s="83"/>
      <c r="I196" s="84"/>
    </row>
    <row r="197" spans="1:9" s="85" customFormat="1" ht="12.75">
      <c r="A197" s="89"/>
      <c r="B197" s="87"/>
      <c r="C197" s="87"/>
      <c r="D197" s="87"/>
      <c r="E197" s="87"/>
      <c r="F197" s="87"/>
      <c r="G197" s="83"/>
      <c r="H197" s="83"/>
      <c r="I197" s="84"/>
    </row>
    <row r="198" spans="1:9" s="85" customFormat="1" ht="12.75">
      <c r="A198" s="89"/>
      <c r="B198" s="87"/>
      <c r="C198" s="87"/>
      <c r="D198" s="87"/>
      <c r="E198" s="87"/>
      <c r="F198" s="87"/>
      <c r="G198" s="83"/>
      <c r="H198" s="83"/>
      <c r="I198" s="84"/>
    </row>
    <row r="199" spans="1:9" s="85" customFormat="1" ht="12.75">
      <c r="A199" s="89"/>
      <c r="B199" s="87"/>
      <c r="C199" s="87"/>
      <c r="D199" s="87"/>
      <c r="E199" s="87"/>
      <c r="F199" s="87"/>
      <c r="G199" s="83"/>
      <c r="H199" s="83"/>
      <c r="I199" s="84"/>
    </row>
    <row r="200" spans="1:9" s="85" customFormat="1" ht="12.75">
      <c r="A200" s="89"/>
      <c r="B200" s="87"/>
      <c r="C200" s="87"/>
      <c r="D200" s="87"/>
      <c r="E200" s="87"/>
      <c r="F200" s="87"/>
      <c r="G200" s="83"/>
      <c r="H200" s="83"/>
      <c r="I200" s="84"/>
    </row>
    <row r="201" spans="1:9" s="85" customFormat="1" ht="18">
      <c r="A201" s="89"/>
      <c r="B201" s="87"/>
      <c r="C201" s="87"/>
      <c r="D201" s="88" t="s">
        <v>4</v>
      </c>
      <c r="E201" s="87"/>
      <c r="F201" s="87"/>
      <c r="G201" s="83"/>
      <c r="H201" s="83"/>
      <c r="I201" s="84"/>
    </row>
    <row r="202" spans="1:9" s="85" customFormat="1" ht="12.75">
      <c r="A202" s="89"/>
      <c r="B202" s="87"/>
      <c r="C202" s="87"/>
      <c r="D202" s="87"/>
      <c r="E202" s="87"/>
      <c r="F202" s="87"/>
      <c r="G202" s="83"/>
      <c r="H202" s="83"/>
      <c r="I202" s="84"/>
    </row>
    <row r="203" spans="1:9" s="85" customFormat="1" ht="12.75">
      <c r="A203" s="89"/>
      <c r="B203" s="87"/>
      <c r="C203" s="87"/>
      <c r="D203" s="87"/>
      <c r="E203" s="87"/>
      <c r="F203" s="87"/>
      <c r="G203" s="83"/>
      <c r="H203" s="83"/>
      <c r="I203" s="84"/>
    </row>
    <row r="204" spans="1:9" s="85" customFormat="1" ht="12.75">
      <c r="A204" s="89"/>
      <c r="B204" s="87"/>
      <c r="C204" s="87"/>
      <c r="D204" s="87"/>
      <c r="E204" s="87"/>
      <c r="F204" s="87"/>
      <c r="G204" s="83"/>
      <c r="H204" s="83"/>
      <c r="I204" s="84"/>
    </row>
    <row r="205" spans="1:9" s="85" customFormat="1" ht="12.75">
      <c r="A205" s="89"/>
      <c r="B205" s="87"/>
      <c r="C205" s="87"/>
      <c r="D205" s="87"/>
      <c r="E205" s="87"/>
      <c r="F205" s="87"/>
      <c r="G205" s="83"/>
      <c r="H205" s="83"/>
      <c r="I205" s="84"/>
    </row>
    <row r="206" spans="1:7" s="85" customFormat="1" ht="12.75">
      <c r="A206" s="89"/>
      <c r="B206" s="89"/>
      <c r="C206" s="89"/>
      <c r="D206" s="89"/>
      <c r="E206" s="89"/>
      <c r="F206" s="89"/>
      <c r="G206" s="83"/>
    </row>
    <row r="207" s="85" customFormat="1" ht="13.5" thickBot="1"/>
    <row r="208" spans="1:6" s="107" customFormat="1" ht="14.25" thickBot="1" thickTop="1">
      <c r="A208" s="105" t="s">
        <v>214</v>
      </c>
      <c r="B208" s="106" t="s">
        <v>215</v>
      </c>
      <c r="C208" s="106"/>
      <c r="D208" s="106"/>
      <c r="E208" s="106"/>
      <c r="F208" s="105" t="s">
        <v>191</v>
      </c>
    </row>
    <row r="209" spans="1:6" s="107" customFormat="1" ht="14.25" thickBot="1" thickTop="1">
      <c r="A209" s="108" t="s">
        <v>216</v>
      </c>
      <c r="B209" s="109" t="s">
        <v>250</v>
      </c>
      <c r="C209" s="109"/>
      <c r="D209" s="109" t="s">
        <v>4</v>
      </c>
      <c r="E209" s="109"/>
      <c r="F209" s="108" t="s">
        <v>251</v>
      </c>
    </row>
    <row r="210" spans="1:6" s="107" customFormat="1" ht="12.75">
      <c r="A210" s="110"/>
      <c r="B210" s="111"/>
      <c r="C210" s="111"/>
      <c r="D210" s="111"/>
      <c r="E210" s="111"/>
      <c r="F210" s="110"/>
    </row>
    <row r="211" spans="1:6" s="107" customFormat="1" ht="12.75">
      <c r="A211" s="110"/>
      <c r="B211" s="111"/>
      <c r="C211" s="111"/>
      <c r="D211" s="111"/>
      <c r="E211" s="111"/>
      <c r="F211" s="110"/>
    </row>
    <row r="212" spans="1:6" s="107" customFormat="1" ht="12.75">
      <c r="A212" s="110"/>
      <c r="B212" s="111"/>
      <c r="C212" s="111"/>
      <c r="D212" s="111"/>
      <c r="E212" s="111"/>
      <c r="F212" s="110"/>
    </row>
    <row r="213" spans="1:6" s="107" customFormat="1" ht="12.75">
      <c r="A213" s="110"/>
      <c r="B213" s="111"/>
      <c r="C213" s="111"/>
      <c r="D213" s="111"/>
      <c r="E213" s="111"/>
      <c r="F213" s="110"/>
    </row>
    <row r="214" spans="1:6" s="107" customFormat="1" ht="12.75">
      <c r="A214" s="110"/>
      <c r="B214" s="111"/>
      <c r="C214" s="111"/>
      <c r="D214" s="111"/>
      <c r="E214" s="111"/>
      <c r="F214" s="110"/>
    </row>
    <row r="215" spans="1:6" s="107" customFormat="1" ht="12.75">
      <c r="A215" s="110"/>
      <c r="B215" s="111"/>
      <c r="C215" s="111"/>
      <c r="D215" s="111"/>
      <c r="E215" s="111"/>
      <c r="F215" s="110"/>
    </row>
    <row r="216" spans="1:6" s="107" customFormat="1" ht="12.75">
      <c r="A216" s="110"/>
      <c r="B216" s="111"/>
      <c r="C216" s="111"/>
      <c r="D216" s="111"/>
      <c r="E216" s="111"/>
      <c r="F216" s="110"/>
    </row>
    <row r="217" spans="1:6" s="107" customFormat="1" ht="12.75">
      <c r="A217" s="110"/>
      <c r="B217" s="111"/>
      <c r="C217" s="111"/>
      <c r="D217" s="111"/>
      <c r="E217" s="111"/>
      <c r="F217" s="110"/>
    </row>
    <row r="218" spans="1:6" s="107" customFormat="1" ht="12.75">
      <c r="A218" s="110"/>
      <c r="B218" s="111"/>
      <c r="C218" s="111"/>
      <c r="D218" s="111"/>
      <c r="E218" s="111"/>
      <c r="F218" s="110"/>
    </row>
    <row r="219" spans="1:6" s="107" customFormat="1" ht="12.75">
      <c r="A219" s="110"/>
      <c r="B219" s="111"/>
      <c r="C219" s="111"/>
      <c r="D219" s="111"/>
      <c r="E219" s="111"/>
      <c r="F219" s="110"/>
    </row>
    <row r="220" spans="1:6" s="107" customFormat="1" ht="12.75">
      <c r="A220" s="110"/>
      <c r="B220" s="111"/>
      <c r="C220" s="111"/>
      <c r="D220" s="111"/>
      <c r="E220" s="111"/>
      <c r="F220" s="110"/>
    </row>
    <row r="221" spans="1:6" s="107" customFormat="1" ht="12.75">
      <c r="A221" s="110"/>
      <c r="B221" s="111"/>
      <c r="C221" s="111"/>
      <c r="D221" s="111"/>
      <c r="E221" s="111"/>
      <c r="F221" s="110"/>
    </row>
    <row r="222" spans="1:6" s="107" customFormat="1" ht="12.75">
      <c r="A222" s="110"/>
      <c r="B222" s="111"/>
      <c r="C222" s="111"/>
      <c r="D222" s="111"/>
      <c r="E222" s="111"/>
      <c r="F222" s="110"/>
    </row>
    <row r="223" spans="1:6" s="107" customFormat="1" ht="12.75">
      <c r="A223" s="110"/>
      <c r="B223" s="111"/>
      <c r="C223" s="111"/>
      <c r="D223" s="111"/>
      <c r="E223" s="111"/>
      <c r="F223" s="110"/>
    </row>
    <row r="224" spans="1:6" s="107" customFormat="1" ht="12.75">
      <c r="A224" s="110"/>
      <c r="B224" s="111"/>
      <c r="C224" s="111"/>
      <c r="D224" s="111"/>
      <c r="E224" s="111"/>
      <c r="F224" s="110"/>
    </row>
    <row r="225" spans="1:6" s="107" customFormat="1" ht="12.75">
      <c r="A225" s="110"/>
      <c r="B225" s="111"/>
      <c r="C225" s="111"/>
      <c r="D225" s="111"/>
      <c r="E225" s="111"/>
      <c r="F225" s="110"/>
    </row>
    <row r="226" spans="1:6" s="107" customFormat="1" ht="13.5" thickBot="1">
      <c r="A226" s="112"/>
      <c r="B226" s="113"/>
      <c r="C226" s="113"/>
      <c r="D226" s="113"/>
      <c r="E226" s="114"/>
      <c r="F226" s="115"/>
    </row>
    <row r="227" s="85" customFormat="1" ht="13.5" thickTop="1"/>
    <row r="228" s="85" customFormat="1" ht="12.75"/>
    <row r="229" s="85" customFormat="1" ht="12.75"/>
    <row r="230" s="85" customFormat="1" ht="12.75"/>
    <row r="231" s="85" customFormat="1" ht="12.75"/>
    <row r="232" s="85" customFormat="1" ht="12.75"/>
    <row r="233" s="85" customFormat="1" ht="12.75"/>
    <row r="234" s="85" customFormat="1" ht="12.75"/>
    <row r="235" s="85" customFormat="1" ht="12.75"/>
    <row r="236" s="85" customFormat="1" ht="12.75"/>
    <row r="237" s="85" customFormat="1" ht="12.75"/>
    <row r="238" s="85" customFormat="1" ht="12.75"/>
    <row r="239" s="85" customFormat="1" ht="12.75"/>
    <row r="240" s="85" customFormat="1" ht="12.75"/>
    <row r="241" s="85" customFormat="1" ht="12.75"/>
    <row r="242" s="85" customFormat="1" ht="12.75"/>
    <row r="243" s="85" customFormat="1" ht="12.75"/>
    <row r="244" s="85" customFormat="1" ht="12.75"/>
    <row r="245" s="85" customFormat="1" ht="12.75"/>
    <row r="246" s="85" customFormat="1" ht="12.75"/>
    <row r="247" s="85" customFormat="1" ht="12.75"/>
    <row r="248" s="85" customFormat="1" ht="12.75"/>
    <row r="249" s="85" customFormat="1" ht="12.75"/>
    <row r="250" s="85" customFormat="1" ht="12.75"/>
    <row r="251" s="85" customFormat="1" ht="12.75"/>
    <row r="252" s="85" customFormat="1" ht="12.75"/>
    <row r="253" s="85" customFormat="1" ht="12.75"/>
    <row r="254" s="85" customFormat="1" ht="12.75"/>
    <row r="255" s="85" customFormat="1" ht="12.75"/>
    <row r="256" s="85" customFormat="1" ht="12.75"/>
    <row r="257" s="85" customFormat="1" ht="12.75"/>
    <row r="258" s="85" customFormat="1" ht="12.75"/>
    <row r="259" s="85" customFormat="1" ht="12.75"/>
    <row r="260" s="85" customFormat="1" ht="12.75"/>
    <row r="261" s="85" customFormat="1" ht="12.75"/>
    <row r="262" s="85" customFormat="1" ht="12.75"/>
    <row r="263" s="85" customFormat="1" ht="12.75"/>
    <row r="264" s="85" customFormat="1" ht="12.75"/>
    <row r="265" s="85" customFormat="1" ht="12.75"/>
    <row r="266" s="85" customFormat="1" ht="12.75"/>
    <row r="267" s="85" customFormat="1" ht="12.75"/>
    <row r="268" s="85" customFormat="1" ht="12.75"/>
    <row r="269" s="85" customFormat="1" ht="12.75"/>
    <row r="270" s="85" customFormat="1" ht="12.75"/>
    <row r="271" s="85" customFormat="1" ht="12.75"/>
    <row r="272" s="85" customFormat="1" ht="12.75"/>
    <row r="273" s="85" customFormat="1" ht="12.75"/>
    <row r="274" s="85" customFormat="1" ht="12.75"/>
    <row r="275" s="85" customFormat="1" ht="12.75"/>
    <row r="276" s="85" customFormat="1" ht="12.75"/>
    <row r="277" s="85" customFormat="1" ht="12.75"/>
    <row r="278" s="85" customFormat="1" ht="12.75"/>
    <row r="279" s="85" customFormat="1" ht="12.75"/>
    <row r="280" s="85" customFormat="1" ht="12.75"/>
    <row r="281" s="85" customFormat="1" ht="12.75"/>
    <row r="282" s="85" customFormat="1" ht="12.75"/>
    <row r="283" s="85" customFormat="1" ht="12.75"/>
    <row r="284" s="85" customFormat="1" ht="12.75"/>
    <row r="285" s="85" customFormat="1" ht="12.75"/>
    <row r="286" s="85" customFormat="1" ht="12.75"/>
    <row r="287" s="85" customFormat="1" ht="12.75"/>
    <row r="288" s="85" customFormat="1" ht="12.75"/>
    <row r="289" s="85" customFormat="1" ht="12.75"/>
    <row r="290" s="85" customFormat="1" ht="12.75"/>
    <row r="291" s="85" customFormat="1" ht="12.75"/>
    <row r="292" s="85" customFormat="1" ht="12.75"/>
    <row r="293" s="85" customFormat="1" ht="12.75"/>
    <row r="294" s="85" customFormat="1" ht="12.75"/>
    <row r="295" s="85" customFormat="1" ht="12.75"/>
    <row r="296" s="85" customFormat="1" ht="12.75"/>
    <row r="297" s="85" customFormat="1" ht="12.75"/>
    <row r="298" s="85" customFormat="1" ht="12.75"/>
    <row r="299" s="85" customFormat="1" ht="12.75"/>
    <row r="300" s="85" customFormat="1" ht="12.75"/>
    <row r="301" s="85" customFormat="1" ht="12.75"/>
    <row r="302" s="85" customFormat="1" ht="12.75"/>
    <row r="303" s="85" customFormat="1" ht="12.75"/>
    <row r="304" s="85" customFormat="1" ht="12.75"/>
    <row r="305" s="85" customFormat="1" ht="12.75"/>
    <row r="306" s="85" customFormat="1" ht="12.75"/>
    <row r="307" s="85" customFormat="1" ht="12.75"/>
    <row r="308" s="85" customFormat="1" ht="12.75"/>
    <row r="309" s="85" customFormat="1" ht="12.75"/>
    <row r="310" s="85" customFormat="1" ht="12.75"/>
    <row r="311" s="85" customFormat="1" ht="12.75"/>
    <row r="312" s="85" customFormat="1" ht="12.75"/>
    <row r="313" s="85" customFormat="1" ht="12.75"/>
    <row r="314" s="85" customFormat="1" ht="12.75"/>
    <row r="315" s="85" customFormat="1" ht="12.75"/>
    <row r="316" s="85" customFormat="1" ht="12.75"/>
    <row r="317" s="85" customFormat="1" ht="12.75"/>
    <row r="318" s="85" customFormat="1" ht="12.75"/>
    <row r="319" s="85" customFormat="1" ht="12.75"/>
    <row r="320" s="85" customFormat="1" ht="12.75"/>
    <row r="321" s="85" customFormat="1" ht="12.75"/>
    <row r="322" s="85" customFormat="1" ht="12.75"/>
    <row r="323" s="85" customFormat="1" ht="12.75"/>
    <row r="324" s="85" customFormat="1" ht="12.75"/>
    <row r="325" s="85" customFormat="1" ht="12.75"/>
    <row r="326" s="85" customFormat="1" ht="12.75"/>
    <row r="327" s="85" customFormat="1" ht="12.75"/>
    <row r="328" s="85" customFormat="1" ht="12.75"/>
    <row r="329" s="85" customFormat="1" ht="12.75"/>
    <row r="330" s="85" customFormat="1" ht="12.75"/>
    <row r="331" s="85" customFormat="1" ht="12.75"/>
    <row r="332" s="85" customFormat="1" ht="12.75"/>
    <row r="333" s="85" customFormat="1" ht="12.75"/>
    <row r="334" s="85" customFormat="1" ht="12.75"/>
    <row r="335" s="85" customFormat="1" ht="12.75"/>
    <row r="336" s="85" customFormat="1" ht="12.75"/>
    <row r="337" s="85" customFormat="1" ht="12.75"/>
    <row r="338" s="85" customFormat="1" ht="12.75"/>
    <row r="339" s="85" customFormat="1" ht="12.75"/>
    <row r="340" s="85" customFormat="1" ht="12.75"/>
    <row r="341" s="85" customFormat="1" ht="12.75"/>
    <row r="342" s="85" customFormat="1" ht="12.75"/>
    <row r="343" s="85" customFormat="1" ht="12.75"/>
    <row r="344" s="85" customFormat="1" ht="12.75"/>
    <row r="345" s="85" customFormat="1" ht="12.75"/>
    <row r="346" s="85" customFormat="1" ht="12.75"/>
    <row r="347" s="85" customFormat="1" ht="12.75"/>
    <row r="348" s="85" customFormat="1" ht="12.75"/>
    <row r="349" s="85" customFormat="1" ht="12.75"/>
    <row r="350" s="85" customFormat="1" ht="12.75"/>
    <row r="351" s="85" customFormat="1" ht="12.75"/>
    <row r="352" s="85" customFormat="1" ht="12.75"/>
    <row r="353" s="85" customFormat="1" ht="12.75"/>
    <row r="354" s="85" customFormat="1" ht="12.75"/>
    <row r="355" s="85" customFormat="1" ht="12.75"/>
    <row r="356" s="85" customFormat="1" ht="12.75"/>
    <row r="357" s="85" customFormat="1" ht="12.75"/>
    <row r="358" s="85" customFormat="1" ht="12.75"/>
    <row r="359" s="85" customFormat="1" ht="12.75"/>
    <row r="360" s="85" customFormat="1" ht="12.75"/>
    <row r="361" s="85" customFormat="1" ht="12.75"/>
    <row r="362" s="85" customFormat="1" ht="12.75"/>
    <row r="363" s="85" customFormat="1" ht="12.75"/>
    <row r="364" s="85" customFormat="1" ht="12.75"/>
    <row r="365" s="85" customFormat="1" ht="12.75"/>
    <row r="366" s="85" customFormat="1" ht="12.75"/>
    <row r="367" s="85" customFormat="1" ht="12.75"/>
    <row r="368" s="85" customFormat="1" ht="12.75"/>
    <row r="369" s="85" customFormat="1" ht="12.75"/>
    <row r="370" s="85" customFormat="1" ht="12.75"/>
    <row r="371" s="85" customFormat="1" ht="12.75"/>
    <row r="372" s="85" customFormat="1" ht="12.75"/>
    <row r="373" s="85" customFormat="1" ht="12.75"/>
    <row r="374" s="85" customFormat="1" ht="12.75"/>
    <row r="375" s="85" customFormat="1" ht="12.75"/>
    <row r="376" s="85" customFormat="1" ht="12.75"/>
    <row r="377" s="85" customFormat="1" ht="12.75"/>
    <row r="378" s="85" customFormat="1" ht="12.75"/>
    <row r="379" s="85" customFormat="1" ht="12.75"/>
    <row r="380" s="85" customFormat="1" ht="12.75"/>
    <row r="381" s="85" customFormat="1" ht="12.75"/>
    <row r="382" s="85" customFormat="1" ht="12.75"/>
    <row r="383" s="85" customFormat="1" ht="12.75"/>
    <row r="384" s="85" customFormat="1" ht="12.75"/>
    <row r="385" s="85" customFormat="1" ht="12.75"/>
    <row r="386" s="85" customFormat="1" ht="12.75"/>
    <row r="387" s="85" customFormat="1" ht="12.75"/>
    <row r="388" s="85" customFormat="1" ht="12.75"/>
    <row r="389" s="85" customFormat="1" ht="12.75"/>
    <row r="390" s="85" customFormat="1" ht="12.75"/>
    <row r="391" s="85" customFormat="1" ht="12.75"/>
    <row r="392" s="85" customFormat="1" ht="12.75"/>
    <row r="393" s="85" customFormat="1" ht="12.75"/>
    <row r="394" s="85" customFormat="1" ht="12.75"/>
    <row r="395" s="85" customFormat="1" ht="12.75"/>
    <row r="396" s="85" customFormat="1" ht="12.75"/>
    <row r="397" s="85" customFormat="1" ht="12.75"/>
    <row r="398" s="85" customFormat="1" ht="12.75"/>
    <row r="399" s="85" customFormat="1" ht="12.75"/>
    <row r="400" s="85" customFormat="1" ht="12.75"/>
    <row r="401" s="85" customFormat="1" ht="12.75"/>
    <row r="402" s="85" customFormat="1" ht="12.75"/>
    <row r="403" s="85" customFormat="1" ht="12.75"/>
    <row r="404" s="85" customFormat="1" ht="12.75"/>
    <row r="405" s="85" customFormat="1" ht="12.75"/>
    <row r="406" s="85" customFormat="1" ht="12.75"/>
    <row r="407" s="85" customFormat="1" ht="12.75"/>
    <row r="408" s="85" customFormat="1" ht="12.75"/>
    <row r="409" s="85" customFormat="1" ht="12.75"/>
    <row r="410" s="85" customFormat="1" ht="12.75"/>
    <row r="411" s="85" customFormat="1" ht="12.75"/>
    <row r="412" s="85" customFormat="1" ht="12.75"/>
    <row r="413" s="85" customFormat="1" ht="12.75"/>
    <row r="414" s="85" customFormat="1" ht="12.75"/>
    <row r="415" s="85" customFormat="1" ht="12.75"/>
    <row r="416" s="85" customFormat="1" ht="12.75"/>
    <row r="417" s="85" customFormat="1" ht="12.75"/>
    <row r="418" s="85" customFormat="1" ht="12.75"/>
    <row r="419" s="85" customFormat="1" ht="12.75"/>
    <row r="420" s="85" customFormat="1" ht="12.75"/>
    <row r="421" s="85" customFormat="1" ht="12.75"/>
    <row r="422" s="85" customFormat="1" ht="12.75"/>
    <row r="423" s="85" customFormat="1" ht="12.75"/>
    <row r="424" s="85" customFormat="1" ht="12.75"/>
    <row r="425" s="85" customFormat="1" ht="12.75"/>
    <row r="426" s="85" customFormat="1" ht="12.75"/>
    <row r="427" s="85" customFormat="1" ht="12.75"/>
    <row r="428" s="85" customFormat="1" ht="12.75"/>
    <row r="429" s="85" customFormat="1" ht="12.75"/>
    <row r="430" s="85" customFormat="1" ht="12.75"/>
    <row r="431" s="85" customFormat="1" ht="12.75"/>
    <row r="432" s="85" customFormat="1" ht="12.75"/>
    <row r="433" s="85" customFormat="1" ht="12.75"/>
    <row r="434" s="85" customFormat="1" ht="12.75"/>
    <row r="435" s="85" customFormat="1" ht="12.75"/>
    <row r="436" s="85" customFormat="1" ht="12.75"/>
    <row r="437" s="85" customFormat="1" ht="12.75"/>
    <row r="438" s="85" customFormat="1" ht="12.75"/>
    <row r="439" s="85" customFormat="1" ht="12.75"/>
    <row r="440" s="85" customFormat="1" ht="12.75"/>
    <row r="441" s="85" customFormat="1" ht="12.75"/>
    <row r="442" s="85" customFormat="1" ht="12.75"/>
    <row r="443" s="85" customFormat="1" ht="12.75"/>
    <row r="444" s="85" customFormat="1" ht="12.75"/>
    <row r="445" s="85" customFormat="1" ht="12.75"/>
    <row r="446" s="85" customFormat="1" ht="12.75"/>
    <row r="447" s="85" customFormat="1" ht="12.75"/>
    <row r="448" s="85" customFormat="1" ht="12.75"/>
    <row r="449" s="85" customFormat="1" ht="12.75"/>
    <row r="450" s="85" customFormat="1" ht="12.75"/>
    <row r="451" s="85" customFormat="1" ht="12.75"/>
    <row r="452" s="85" customFormat="1" ht="12.75"/>
    <row r="453" s="85" customFormat="1" ht="12.75"/>
    <row r="454" s="85" customFormat="1" ht="12.75"/>
    <row r="455" s="85" customFormat="1" ht="12.75"/>
    <row r="456" s="85" customFormat="1" ht="12.75"/>
    <row r="457" s="85" customFormat="1" ht="12.75"/>
    <row r="458" s="85" customFormat="1" ht="12.75"/>
    <row r="459" s="85" customFormat="1" ht="12.75"/>
    <row r="460" s="85" customFormat="1" ht="12.75"/>
    <row r="461" s="85" customFormat="1" ht="12.75"/>
    <row r="462" s="85" customFormat="1" ht="12.75"/>
    <row r="463" s="85" customFormat="1" ht="12.75"/>
    <row r="464" s="85" customFormat="1" ht="12.75"/>
    <row r="465" s="85" customFormat="1" ht="12.75"/>
    <row r="466" s="85" customFormat="1" ht="12.75"/>
    <row r="467" s="85" customFormat="1" ht="12.75"/>
    <row r="468" s="85" customFormat="1" ht="12.75"/>
    <row r="469" s="85" customFormat="1" ht="12.75"/>
    <row r="470" s="85" customFormat="1" ht="12.75"/>
    <row r="471" s="85" customFormat="1" ht="12.75"/>
    <row r="472" s="85" customFormat="1" ht="12.75"/>
    <row r="473" s="85" customFormat="1" ht="12.75"/>
    <row r="474" s="85" customFormat="1" ht="12.75"/>
    <row r="475" s="85" customFormat="1" ht="12.75"/>
    <row r="476" s="85" customFormat="1" ht="12.75"/>
    <row r="477" s="85" customFormat="1" ht="12.75"/>
    <row r="478" s="85" customFormat="1" ht="12.75"/>
    <row r="479" s="85" customFormat="1" ht="12.75"/>
    <row r="480" s="85" customFormat="1" ht="12.75"/>
    <row r="481" s="85" customFormat="1" ht="12.75"/>
    <row r="482" s="85" customFormat="1" ht="12.75"/>
    <row r="483" s="85" customFormat="1" ht="12.75"/>
    <row r="484" s="85" customFormat="1" ht="12.75"/>
    <row r="485" s="85" customFormat="1" ht="12.75"/>
    <row r="486" s="85" customFormat="1" ht="12.75"/>
    <row r="487" s="85" customFormat="1" ht="12.75"/>
    <row r="488" s="85" customFormat="1" ht="12.75"/>
    <row r="489" s="85" customFormat="1" ht="12.75"/>
    <row r="490" s="85" customFormat="1" ht="12.75"/>
    <row r="491" s="85" customFormat="1" ht="12.75"/>
    <row r="492" s="85" customFormat="1" ht="12.75"/>
    <row r="493" s="85" customFormat="1" ht="12.75"/>
    <row r="494" s="85" customFormat="1" ht="12.75"/>
    <row r="495" s="85" customFormat="1" ht="12.75"/>
    <row r="496" s="85" customFormat="1" ht="12.75"/>
    <row r="497" s="85" customFormat="1" ht="12.75"/>
    <row r="498" s="85" customFormat="1" ht="12.75"/>
    <row r="499" s="85" customFormat="1" ht="12.75"/>
    <row r="500" s="85" customFormat="1" ht="12.75"/>
    <row r="501" s="85" customFormat="1" ht="12.75"/>
    <row r="502" s="85" customFormat="1" ht="12.75"/>
    <row r="503" s="85" customFormat="1" ht="12.75"/>
    <row r="504" s="85" customFormat="1" ht="12.75"/>
    <row r="505" s="85" customFormat="1" ht="12.75"/>
    <row r="506" s="85" customFormat="1" ht="12.75"/>
    <row r="507" s="85" customFormat="1" ht="12.75"/>
    <row r="508" s="85" customFormat="1" ht="12.75"/>
    <row r="509" s="85" customFormat="1" ht="12.75"/>
    <row r="510" s="85" customFormat="1" ht="12.75"/>
    <row r="511" s="85" customFormat="1" ht="12.75"/>
    <row r="512" s="85" customFormat="1" ht="12.75"/>
    <row r="513" s="85" customFormat="1" ht="12.75"/>
    <row r="514" s="85" customFormat="1" ht="12.75"/>
    <row r="515" s="85" customFormat="1" ht="12.75"/>
    <row r="516" s="85" customFormat="1" ht="12.75"/>
    <row r="517" s="85" customFormat="1" ht="12.75"/>
    <row r="518" s="85" customFormat="1" ht="12.75"/>
    <row r="519" s="85" customFormat="1" ht="12.75"/>
    <row r="520" s="85" customFormat="1" ht="12.75"/>
    <row r="521" s="85" customFormat="1" ht="12.75"/>
    <row r="522" s="85" customFormat="1" ht="12.75"/>
    <row r="523" s="85" customFormat="1" ht="12.75"/>
    <row r="524" s="85" customFormat="1" ht="12.75"/>
    <row r="525" s="85" customFormat="1" ht="12.75"/>
    <row r="526" s="85" customFormat="1" ht="12.75"/>
    <row r="527" s="85" customFormat="1" ht="12.75"/>
    <row r="528" s="85" customFormat="1" ht="12.75"/>
    <row r="529" s="85" customFormat="1" ht="12.75"/>
    <row r="530" s="85" customFormat="1" ht="12.75"/>
    <row r="531" s="85" customFormat="1" ht="12.75"/>
    <row r="532" s="85" customFormat="1" ht="12.75"/>
    <row r="533" s="85" customFormat="1" ht="12.75"/>
    <row r="534" s="85" customFormat="1" ht="12.75"/>
    <row r="535" s="85" customFormat="1" ht="12.75"/>
    <row r="536" s="85" customFormat="1" ht="12.75"/>
    <row r="537" s="85" customFormat="1" ht="12.75"/>
    <row r="538" s="85" customFormat="1" ht="12.75"/>
    <row r="539" s="85" customFormat="1" ht="12.75"/>
    <row r="540" s="85" customFormat="1" ht="12.75"/>
    <row r="541" s="85" customFormat="1" ht="12.75"/>
    <row r="542" s="85" customFormat="1" ht="12.75"/>
    <row r="543" s="85" customFormat="1" ht="12.75"/>
    <row r="544" s="85" customFormat="1" ht="12.75"/>
    <row r="545" s="85" customFormat="1" ht="12.75"/>
    <row r="546" s="85" customFormat="1" ht="12.75"/>
    <row r="547" s="85" customFormat="1" ht="12.75"/>
    <row r="548" s="85" customFormat="1" ht="12.75"/>
    <row r="549" s="85" customFormat="1" ht="12.75"/>
    <row r="550" s="85" customFormat="1" ht="12.75"/>
    <row r="551" s="85" customFormat="1" ht="12.75"/>
    <row r="552" s="85" customFormat="1" ht="12.75"/>
    <row r="553" s="85" customFormat="1" ht="12.75"/>
    <row r="554" s="85" customFormat="1" ht="12.75"/>
    <row r="555" s="85" customFormat="1" ht="12.75"/>
    <row r="556" s="85" customFormat="1" ht="12.75"/>
    <row r="557" s="85" customFormat="1" ht="12.75"/>
    <row r="558" s="85" customFormat="1" ht="12.75"/>
    <row r="559" s="85" customFormat="1" ht="12.75"/>
    <row r="560" s="85" customFormat="1" ht="12.75"/>
    <row r="561" s="85" customFormat="1" ht="12.75"/>
    <row r="562" s="85" customFormat="1" ht="12.75"/>
    <row r="563" s="85" customFormat="1" ht="12.75"/>
    <row r="564" s="85" customFormat="1" ht="12.75"/>
    <row r="565" s="85" customFormat="1" ht="12.75"/>
    <row r="566" s="85" customFormat="1" ht="12.75"/>
    <row r="567" s="85" customFormat="1" ht="12.75"/>
    <row r="568" s="85" customFormat="1" ht="12.75"/>
    <row r="569" s="85" customFormat="1" ht="12.75"/>
    <row r="570" s="85" customFormat="1" ht="12.75"/>
    <row r="571" s="85" customFormat="1" ht="12.75"/>
    <row r="572" s="85" customFormat="1" ht="12.75"/>
    <row r="573" s="85" customFormat="1" ht="12.75"/>
    <row r="574" s="85" customFormat="1" ht="12.75"/>
    <row r="575" s="85" customFormat="1" ht="12.75"/>
    <row r="576" s="85" customFormat="1" ht="12.75"/>
    <row r="577" s="85" customFormat="1" ht="12.75"/>
    <row r="578" s="85" customFormat="1" ht="12.75"/>
    <row r="579" s="85" customFormat="1" ht="12.75"/>
    <row r="580" s="85" customFormat="1" ht="12.75"/>
    <row r="581" s="85" customFormat="1" ht="12.75"/>
    <row r="582" s="85" customFormat="1" ht="12.75"/>
    <row r="583" s="85" customFormat="1" ht="12.75"/>
    <row r="584" s="85" customFormat="1" ht="12.75"/>
    <row r="585" s="85" customFormat="1" ht="12.75"/>
    <row r="586" s="85" customFormat="1" ht="12.75"/>
    <row r="587" s="85" customFormat="1" ht="12.75"/>
    <row r="588" s="85" customFormat="1" ht="12.75"/>
    <row r="589" s="85" customFormat="1" ht="12.75"/>
    <row r="590" s="85" customFormat="1" ht="12.75"/>
    <row r="591" s="85" customFormat="1" ht="12.75"/>
    <row r="592" s="85" customFormat="1" ht="12.75"/>
    <row r="593" s="85" customFormat="1" ht="12.75"/>
    <row r="594" s="85" customFormat="1" ht="12.75"/>
    <row r="595" s="85" customFormat="1" ht="12.75"/>
    <row r="596" s="85" customFormat="1" ht="12.75"/>
    <row r="597" s="85" customFormat="1" ht="12.75"/>
    <row r="598" s="85" customFormat="1" ht="12.75"/>
    <row r="599" s="85" customFormat="1" ht="12.75"/>
    <row r="600" s="85" customFormat="1" ht="12.75"/>
    <row r="601" s="85" customFormat="1" ht="12.75"/>
    <row r="602" s="85" customFormat="1" ht="12.75"/>
    <row r="603" s="85" customFormat="1" ht="12.75"/>
    <row r="604" s="85" customFormat="1" ht="12.75"/>
    <row r="605" s="85" customFormat="1" ht="12.75"/>
    <row r="606" s="85" customFormat="1" ht="12.75"/>
    <row r="607" s="85" customFormat="1" ht="12.75"/>
    <row r="608" s="85" customFormat="1" ht="12.75"/>
    <row r="609" s="85" customFormat="1" ht="12.75"/>
    <row r="610" s="85" customFormat="1" ht="12.75"/>
    <row r="611" s="85" customFormat="1" ht="12.75"/>
    <row r="612" s="85" customFormat="1" ht="12.75"/>
    <row r="613" s="85" customFormat="1" ht="12.75"/>
    <row r="614" s="85" customFormat="1" ht="12.75"/>
    <row r="615" s="85" customFormat="1" ht="12.75"/>
    <row r="616" s="85" customFormat="1" ht="12.75"/>
    <row r="617" s="85" customFormat="1" ht="12.75"/>
    <row r="618" s="85" customFormat="1" ht="12.75"/>
    <row r="619" s="85" customFormat="1" ht="12.75"/>
    <row r="620" s="85" customFormat="1" ht="12.75"/>
    <row r="621" s="85" customFormat="1" ht="12.75"/>
    <row r="622" s="85" customFormat="1" ht="12.75"/>
    <row r="623" s="85" customFormat="1" ht="12.75"/>
    <row r="624" s="85" customFormat="1" ht="12.75"/>
    <row r="625" s="85" customFormat="1" ht="12.75"/>
    <row r="626" s="85" customFormat="1" ht="12.75"/>
    <row r="627" s="85" customFormat="1" ht="12.75"/>
    <row r="628" s="85" customFormat="1" ht="12.75"/>
    <row r="629" s="85" customFormat="1" ht="12.75"/>
    <row r="630" s="85" customFormat="1" ht="12.75"/>
    <row r="631" s="85" customFormat="1" ht="12.75"/>
    <row r="632" s="85" customFormat="1" ht="12.75"/>
    <row r="633" s="85" customFormat="1" ht="12.75"/>
    <row r="634" s="85" customFormat="1" ht="12.75"/>
    <row r="635" s="85" customFormat="1" ht="12.75"/>
    <row r="636" s="85" customFormat="1" ht="12.75"/>
    <row r="637" s="85" customFormat="1" ht="12.75"/>
    <row r="638" s="85" customFormat="1" ht="12.75"/>
    <row r="639" s="85" customFormat="1" ht="12.75"/>
    <row r="640" s="85" customFormat="1" ht="12.75"/>
    <row r="641" s="85" customFormat="1" ht="12.75"/>
    <row r="642" s="85" customFormat="1" ht="12.75"/>
    <row r="643" s="85" customFormat="1" ht="12.75"/>
    <row r="644" s="85" customFormat="1" ht="12.75"/>
    <row r="645" s="85" customFormat="1" ht="12.75"/>
    <row r="646" s="85" customFormat="1" ht="12.75"/>
    <row r="647" s="85" customFormat="1" ht="12.75"/>
    <row r="648" s="85" customFormat="1" ht="12.75"/>
    <row r="649" s="85" customFormat="1" ht="12.75"/>
    <row r="650" s="85" customFormat="1" ht="12.75"/>
    <row r="651" s="85" customFormat="1" ht="12.75"/>
    <row r="652" s="85" customFormat="1" ht="12.75"/>
    <row r="653" s="85" customFormat="1" ht="12.75"/>
    <row r="654" s="85" customFormat="1" ht="12.75"/>
    <row r="655" s="85" customFormat="1" ht="12.75"/>
    <row r="656" s="85" customFormat="1" ht="12.75"/>
    <row r="657" s="85" customFormat="1" ht="12.75"/>
    <row r="658" s="85" customFormat="1" ht="12.75"/>
    <row r="659" s="85" customFormat="1" ht="12.75"/>
    <row r="660" s="85" customFormat="1" ht="12.75"/>
    <row r="661" s="85" customFormat="1" ht="12.75"/>
    <row r="662" s="85" customFormat="1" ht="12.75"/>
    <row r="663" s="85" customFormat="1" ht="12.75"/>
    <row r="664" s="85" customFormat="1" ht="12.75"/>
    <row r="665" s="85" customFormat="1" ht="12.75"/>
    <row r="666" s="85" customFormat="1" ht="12.75"/>
    <row r="667" s="85" customFormat="1" ht="12.75"/>
    <row r="668" s="85" customFormat="1" ht="12.75"/>
    <row r="669" s="85" customFormat="1" ht="12.75"/>
    <row r="670" s="85" customFormat="1" ht="12.75"/>
    <row r="671" s="85" customFormat="1" ht="12.75"/>
    <row r="672" s="85" customFormat="1" ht="12.75"/>
    <row r="673" s="85" customFormat="1" ht="12.75"/>
    <row r="674" s="85" customFormat="1" ht="12.75"/>
    <row r="675" s="85" customFormat="1" ht="12.75"/>
    <row r="676" s="85" customFormat="1" ht="12.75"/>
    <row r="677" s="85" customFormat="1" ht="12.75"/>
    <row r="678" s="85" customFormat="1" ht="12.75"/>
    <row r="679" s="85" customFormat="1" ht="12.75"/>
    <row r="680" s="85" customFormat="1" ht="12.75"/>
    <row r="681" s="85" customFormat="1" ht="12.75"/>
    <row r="682" s="85" customFormat="1" ht="12.75"/>
    <row r="683" s="85" customFormat="1" ht="12.75"/>
    <row r="684" s="85" customFormat="1" ht="12.75"/>
    <row r="685" s="85" customFormat="1" ht="12.75"/>
    <row r="686" s="85" customFormat="1" ht="12.75"/>
    <row r="687" s="85" customFormat="1" ht="12.75"/>
    <row r="688" s="85" customFormat="1" ht="12.75"/>
    <row r="689" s="85" customFormat="1" ht="12.75"/>
    <row r="690" s="85" customFormat="1" ht="12.75"/>
    <row r="691" s="85" customFormat="1" ht="12.75"/>
    <row r="692" s="85" customFormat="1" ht="12.75"/>
    <row r="693" s="85" customFormat="1" ht="12.75"/>
    <row r="694" s="85" customFormat="1" ht="12.75"/>
    <row r="695" s="85" customFormat="1" ht="12.75"/>
    <row r="696" s="85" customFormat="1" ht="12.75"/>
    <row r="697" s="85" customFormat="1" ht="12.75"/>
    <row r="698" s="85" customFormat="1" ht="12.75"/>
    <row r="699" s="85" customFormat="1" ht="12.75"/>
    <row r="700" s="85" customFormat="1" ht="12.75"/>
    <row r="701" s="85" customFormat="1" ht="12.75"/>
    <row r="702" s="85" customFormat="1" ht="12.75"/>
    <row r="703" s="85" customFormat="1" ht="12.75"/>
    <row r="704" s="85" customFormat="1" ht="12.75"/>
    <row r="705" s="85" customFormat="1" ht="12.75"/>
    <row r="706" s="85" customFormat="1" ht="12.75"/>
    <row r="707" s="85" customFormat="1" ht="12.75"/>
    <row r="708" s="85" customFormat="1" ht="12.75"/>
    <row r="709" s="85" customFormat="1" ht="12.75"/>
    <row r="710" s="85" customFormat="1" ht="12.75"/>
    <row r="711" s="85" customFormat="1" ht="12.75"/>
    <row r="712" s="85" customFormat="1" ht="12.75"/>
    <row r="713" s="85" customFormat="1" ht="12.75"/>
    <row r="714" s="85" customFormat="1" ht="12.75"/>
    <row r="715" s="85" customFormat="1" ht="12.75"/>
    <row r="716" s="85" customFormat="1" ht="12.75"/>
    <row r="717" s="85" customFormat="1" ht="12.75"/>
    <row r="718" s="85" customFormat="1" ht="12.75"/>
    <row r="719" s="85" customFormat="1" ht="12.75"/>
    <row r="720" s="85" customFormat="1" ht="12.75"/>
    <row r="721" s="85" customFormat="1" ht="12.75"/>
    <row r="722" s="85" customFormat="1" ht="12.75"/>
    <row r="723" s="85" customFormat="1" ht="12.75"/>
    <row r="724" s="85" customFormat="1" ht="12.75"/>
    <row r="725" s="85" customFormat="1" ht="12.75"/>
    <row r="726" s="85" customFormat="1" ht="12.75"/>
    <row r="727" s="85" customFormat="1" ht="12.75"/>
    <row r="728" s="85" customFormat="1" ht="12.75"/>
    <row r="729" s="85" customFormat="1" ht="12.75"/>
    <row r="730" s="85" customFormat="1" ht="12.75"/>
    <row r="731" s="85" customFormat="1" ht="12.75"/>
    <row r="732" s="85" customFormat="1" ht="12.75"/>
    <row r="733" s="85" customFormat="1" ht="12.75"/>
    <row r="734" s="85" customFormat="1" ht="12.75"/>
    <row r="735" s="85" customFormat="1" ht="12.75"/>
    <row r="736" s="85" customFormat="1" ht="12.75"/>
    <row r="737" s="85" customFormat="1" ht="12.75"/>
    <row r="738" s="85" customFormat="1" ht="12.75"/>
    <row r="739" s="85" customFormat="1" ht="12.75"/>
    <row r="740" s="85" customFormat="1" ht="12.75"/>
    <row r="741" s="85" customFormat="1" ht="12.75"/>
    <row r="742" s="85" customFormat="1" ht="12.75"/>
    <row r="743" s="85" customFormat="1" ht="12.75"/>
    <row r="744" s="85" customFormat="1" ht="12.75"/>
    <row r="745" s="85" customFormat="1" ht="12.75"/>
    <row r="746" s="85" customFormat="1" ht="12.75"/>
    <row r="747" s="85" customFormat="1" ht="12.75"/>
    <row r="748" s="85" customFormat="1" ht="12.75"/>
    <row r="749" s="85" customFormat="1" ht="12.75"/>
    <row r="750" s="85" customFormat="1" ht="12.75"/>
    <row r="751" s="85" customFormat="1" ht="12.75"/>
    <row r="752" s="85" customFormat="1" ht="12.75"/>
    <row r="753" s="85" customFormat="1" ht="12.75"/>
    <row r="754" s="85" customFormat="1" ht="12.75"/>
    <row r="755" s="85" customFormat="1" ht="12.75"/>
    <row r="756" s="85" customFormat="1" ht="12.75"/>
    <row r="757" s="85" customFormat="1" ht="12.75"/>
    <row r="758" s="85" customFormat="1" ht="12.75"/>
    <row r="759" s="85" customFormat="1" ht="12.75"/>
    <row r="760" s="85" customFormat="1" ht="12.75"/>
    <row r="761" s="85" customFormat="1" ht="12.75"/>
    <row r="762" s="85" customFormat="1" ht="12.75"/>
    <row r="763" s="85" customFormat="1" ht="12.75"/>
    <row r="764" s="85" customFormat="1" ht="12.75"/>
    <row r="765" s="85" customFormat="1" ht="12.75"/>
    <row r="766" s="85" customFormat="1" ht="12.75"/>
    <row r="767" s="85" customFormat="1" ht="12.75"/>
    <row r="768" s="85" customFormat="1" ht="12.75"/>
    <row r="769" s="85" customFormat="1" ht="12.75"/>
    <row r="770" s="85" customFormat="1" ht="12.75"/>
    <row r="771" s="85" customFormat="1" ht="12.75"/>
    <row r="772" s="85" customFormat="1" ht="12.75"/>
    <row r="773" s="85" customFormat="1" ht="12.75"/>
    <row r="774" s="85" customFormat="1" ht="12.75"/>
    <row r="775" s="85" customFormat="1" ht="12.75"/>
    <row r="776" s="85" customFormat="1" ht="12.75"/>
    <row r="777" s="85" customFormat="1" ht="12.75"/>
    <row r="778" s="85" customFormat="1" ht="12.75"/>
    <row r="779" s="85" customFormat="1" ht="12.75"/>
    <row r="780" s="85" customFormat="1" ht="12.75"/>
    <row r="781" s="85" customFormat="1" ht="12.75"/>
    <row r="782" s="85" customFormat="1" ht="12.75"/>
    <row r="783" s="85" customFormat="1" ht="12.75"/>
    <row r="784" s="85" customFormat="1" ht="12.75"/>
    <row r="785" s="85" customFormat="1" ht="12.75"/>
    <row r="786" s="85" customFormat="1" ht="12.75"/>
    <row r="787" s="85" customFormat="1" ht="12.75"/>
    <row r="788" s="85" customFormat="1" ht="12.75"/>
    <row r="789" s="85" customFormat="1" ht="12.75"/>
    <row r="790" s="85" customFormat="1" ht="12.75"/>
    <row r="791" s="85" customFormat="1" ht="12.75"/>
    <row r="792" s="85" customFormat="1" ht="12.75"/>
    <row r="793" s="85" customFormat="1" ht="12.75"/>
    <row r="794" s="85" customFormat="1" ht="12.75"/>
    <row r="795" s="85" customFormat="1" ht="12.75"/>
    <row r="796" s="85" customFormat="1" ht="12.75"/>
    <row r="797" s="85" customFormat="1" ht="12.75"/>
    <row r="798" s="85" customFormat="1" ht="12.75"/>
    <row r="799" s="85" customFormat="1" ht="12.75"/>
    <row r="800" s="85" customFormat="1" ht="12.75"/>
    <row r="801" s="85" customFormat="1" ht="12.75"/>
    <row r="802" s="85" customFormat="1" ht="12.75"/>
    <row r="803" s="85" customFormat="1" ht="12.75"/>
    <row r="804" s="85" customFormat="1" ht="12.75"/>
    <row r="805" s="85" customFormat="1" ht="12.75"/>
    <row r="806" s="85" customFormat="1" ht="12.75"/>
    <row r="807" s="85" customFormat="1" ht="12.75"/>
    <row r="808" s="85" customFormat="1" ht="12.75"/>
    <row r="809" s="85" customFormat="1" ht="12.75"/>
    <row r="810" s="85" customFormat="1" ht="12.75"/>
    <row r="811" s="85" customFormat="1" ht="12.75"/>
    <row r="812" s="85" customFormat="1" ht="12.75"/>
    <row r="813" s="85" customFormat="1" ht="12.75"/>
    <row r="814" s="85" customFormat="1" ht="12.75"/>
    <row r="815" s="85" customFormat="1" ht="12.75"/>
    <row r="816" s="85" customFormat="1" ht="12.75"/>
    <row r="817" s="85" customFormat="1" ht="12.75"/>
    <row r="818" s="85" customFormat="1" ht="12.75"/>
    <row r="819" s="85" customFormat="1" ht="12.75"/>
    <row r="820" s="85" customFormat="1" ht="12.75"/>
    <row r="821" s="85" customFormat="1" ht="12.75"/>
    <row r="822" s="85" customFormat="1" ht="12.75"/>
    <row r="823" s="85" customFormat="1" ht="12.75"/>
    <row r="824" s="85" customFormat="1" ht="12.75"/>
    <row r="825" s="85" customFormat="1" ht="12.75"/>
    <row r="826" s="85" customFormat="1" ht="12.75"/>
    <row r="827" s="85" customFormat="1" ht="12.75"/>
    <row r="828" s="85" customFormat="1" ht="12.75"/>
    <row r="829" s="85" customFormat="1" ht="12.75"/>
    <row r="830" s="85" customFormat="1" ht="12.75"/>
    <row r="831" s="85" customFormat="1" ht="12.75"/>
    <row r="832" s="85" customFormat="1" ht="12.75"/>
    <row r="833" s="85" customFormat="1" ht="12.75"/>
    <row r="834" s="85" customFormat="1" ht="12.75"/>
    <row r="835" s="85" customFormat="1" ht="12.75"/>
    <row r="836" s="85" customFormat="1" ht="12.75"/>
    <row r="837" s="85" customFormat="1" ht="12.75"/>
    <row r="838" s="85" customFormat="1" ht="12.75"/>
    <row r="839" s="85" customFormat="1" ht="12.75"/>
    <row r="840" s="85" customFormat="1" ht="12.75"/>
    <row r="841" s="85" customFormat="1" ht="12.75"/>
    <row r="842" s="85" customFormat="1" ht="12.75"/>
    <row r="843" s="85" customFormat="1" ht="12.75"/>
    <row r="844" s="85" customFormat="1" ht="12.75"/>
    <row r="845" s="85" customFormat="1" ht="12.75"/>
    <row r="846" s="85" customFormat="1" ht="12.75"/>
    <row r="847" s="85" customFormat="1" ht="12.75"/>
    <row r="848" s="85" customFormat="1" ht="12.75"/>
    <row r="849" s="85" customFormat="1" ht="12.75"/>
    <row r="850" s="85" customFormat="1" ht="12.75"/>
    <row r="851" s="85" customFormat="1" ht="12.75"/>
    <row r="852" s="85" customFormat="1" ht="12.75"/>
    <row r="853" s="85" customFormat="1" ht="12.75"/>
    <row r="854" s="85" customFormat="1" ht="12.75"/>
    <row r="855" s="85" customFormat="1" ht="12.75"/>
    <row r="856" s="85" customFormat="1" ht="12.75"/>
    <row r="857" s="85" customFormat="1" ht="12.75"/>
    <row r="858" s="85" customFormat="1" ht="12.75"/>
    <row r="859" s="85" customFormat="1" ht="12.75"/>
    <row r="860" s="85" customFormat="1" ht="12.75"/>
    <row r="861" s="85" customFormat="1" ht="12.75"/>
    <row r="862" s="85" customFormat="1" ht="12.75"/>
    <row r="863" s="85" customFormat="1" ht="12.75"/>
    <row r="864" s="85" customFormat="1" ht="12.75"/>
    <row r="865" s="85" customFormat="1" ht="12.75"/>
    <row r="866" s="85" customFormat="1" ht="12.75"/>
    <row r="867" s="85" customFormat="1" ht="12.75"/>
    <row r="868" s="85" customFormat="1" ht="12.75"/>
    <row r="869" s="85" customFormat="1" ht="12.75"/>
    <row r="870" s="85" customFormat="1" ht="12.75"/>
    <row r="871" s="85" customFormat="1" ht="12.75"/>
    <row r="872" s="85" customFormat="1" ht="12.75"/>
    <row r="873" s="85" customFormat="1" ht="12.75"/>
    <row r="874" s="85" customFormat="1" ht="12.75"/>
    <row r="875" s="85" customFormat="1" ht="12.75"/>
    <row r="876" s="85" customFormat="1" ht="12.75"/>
    <row r="877" s="85" customFormat="1" ht="12.75"/>
    <row r="878" s="85" customFormat="1" ht="12.75"/>
    <row r="879" s="85" customFormat="1" ht="12.75"/>
    <row r="880" s="85" customFormat="1" ht="12.75"/>
    <row r="881" s="85" customFormat="1" ht="12.75"/>
    <row r="882" s="85" customFormat="1" ht="12.75"/>
    <row r="883" s="85" customFormat="1" ht="12.75"/>
    <row r="884" s="85" customFormat="1" ht="12.75"/>
    <row r="885" s="85" customFormat="1" ht="12.75"/>
    <row r="886" s="85" customFormat="1" ht="12.75"/>
    <row r="887" s="85" customFormat="1" ht="12.75"/>
    <row r="888" s="85" customFormat="1" ht="12.75"/>
    <row r="889" s="85" customFormat="1" ht="12.75"/>
    <row r="890" s="85" customFormat="1" ht="12.75"/>
    <row r="891" s="85" customFormat="1" ht="12.75"/>
    <row r="892" s="85" customFormat="1" ht="12.75"/>
    <row r="893" s="85" customFormat="1" ht="12.75"/>
    <row r="894" s="85" customFormat="1" ht="12.75"/>
    <row r="895" s="85" customFormat="1" ht="12.75"/>
    <row r="896" s="85" customFormat="1" ht="12.75"/>
    <row r="897" s="85" customFormat="1" ht="12.75"/>
    <row r="898" s="85" customFormat="1" ht="12.75"/>
    <row r="899" s="85" customFormat="1" ht="12.75"/>
    <row r="900" s="85" customFormat="1" ht="12.75"/>
    <row r="901" s="85" customFormat="1" ht="12.75"/>
    <row r="902" s="85" customFormat="1" ht="12.75"/>
    <row r="903" s="85" customFormat="1" ht="12.75"/>
    <row r="904" s="85" customFormat="1" ht="12.75"/>
    <row r="905" s="85" customFormat="1" ht="12.75"/>
    <row r="906" s="85" customFormat="1" ht="12.75"/>
    <row r="907" s="85" customFormat="1" ht="12.75"/>
    <row r="908" s="85" customFormat="1" ht="12.75"/>
    <row r="909" s="85" customFormat="1" ht="12.75"/>
    <row r="910" s="85" customFormat="1" ht="12.75"/>
    <row r="911" s="85" customFormat="1" ht="12.75"/>
    <row r="912" s="85" customFormat="1" ht="12.75"/>
    <row r="913" s="85" customFormat="1" ht="12.75"/>
    <row r="914" s="85" customFormat="1" ht="12.75"/>
    <row r="915" s="85" customFormat="1" ht="12.75"/>
    <row r="916" s="85" customFormat="1" ht="12.75"/>
    <row r="917" s="85" customFormat="1" ht="12.75"/>
    <row r="918" s="85" customFormat="1" ht="12.75"/>
    <row r="919" s="85" customFormat="1" ht="12.75"/>
    <row r="920" s="85" customFormat="1" ht="12.75"/>
    <row r="921" s="85" customFormat="1" ht="12.75"/>
    <row r="922" s="85" customFormat="1" ht="12.75"/>
    <row r="923" s="85" customFormat="1" ht="12.75"/>
    <row r="924" s="85" customFormat="1" ht="12.75"/>
    <row r="925" s="85" customFormat="1" ht="12.75"/>
    <row r="926" s="85" customFormat="1" ht="12.75"/>
    <row r="927" s="85" customFormat="1" ht="12.75"/>
    <row r="928" s="85" customFormat="1" ht="12.75"/>
    <row r="929" s="85" customFormat="1" ht="12.75"/>
    <row r="930" s="85" customFormat="1" ht="12.75"/>
    <row r="931" s="85" customFormat="1" ht="12.75"/>
    <row r="932" s="85" customFormat="1" ht="12.75"/>
    <row r="933" s="85" customFormat="1" ht="12.75"/>
    <row r="934" s="85" customFormat="1" ht="12.75"/>
    <row r="935" s="85" customFormat="1" ht="12.75"/>
    <row r="936" s="85" customFormat="1" ht="12.75"/>
    <row r="937" s="85" customFormat="1" ht="12.75"/>
    <row r="938" s="85" customFormat="1" ht="12.75"/>
    <row r="939" s="85" customFormat="1" ht="12.75"/>
    <row r="940" s="85" customFormat="1" ht="12.75"/>
    <row r="941" s="85" customFormat="1" ht="12.75"/>
    <row r="942" s="85" customFormat="1" ht="12.75"/>
    <row r="943" s="85" customFormat="1" ht="12.75"/>
    <row r="944" s="85" customFormat="1" ht="12.75"/>
    <row r="945" s="85" customFormat="1" ht="12.75"/>
    <row r="946" s="85" customFormat="1" ht="12.75"/>
    <row r="947" s="85" customFormat="1" ht="12.75"/>
    <row r="948" s="85" customFormat="1" ht="12.75"/>
    <row r="949" s="85" customFormat="1" ht="12.75"/>
    <row r="950" s="85" customFormat="1" ht="12.75"/>
    <row r="951" s="85" customFormat="1" ht="12.75"/>
    <row r="952" s="85" customFormat="1" ht="12.75"/>
    <row r="953" s="85" customFormat="1" ht="12.75"/>
    <row r="954" s="85" customFormat="1" ht="12.75"/>
    <row r="955" s="85" customFormat="1" ht="12.75"/>
    <row r="956" s="85" customFormat="1" ht="12.75"/>
    <row r="957" s="85" customFormat="1" ht="12.75"/>
    <row r="958" s="85" customFormat="1" ht="12.75"/>
    <row r="959" s="85" customFormat="1" ht="12.75"/>
    <row r="960" s="85" customFormat="1" ht="12.75"/>
    <row r="961" s="85" customFormat="1" ht="12.75"/>
    <row r="962" s="85" customFormat="1" ht="12.75"/>
    <row r="963" s="85" customFormat="1" ht="12.75"/>
    <row r="964" s="85" customFormat="1" ht="12.75"/>
    <row r="965" s="85" customFormat="1" ht="12.75"/>
    <row r="966" s="85" customFormat="1" ht="12.75"/>
    <row r="967" s="85" customFormat="1" ht="12.75"/>
    <row r="968" s="85" customFormat="1" ht="12.75"/>
    <row r="969" s="85" customFormat="1" ht="12.75"/>
    <row r="970" s="85" customFormat="1" ht="12.75"/>
    <row r="971" s="85" customFormat="1" ht="12.75"/>
    <row r="972" s="85" customFormat="1" ht="12.75"/>
    <row r="973" s="85" customFormat="1" ht="12.75"/>
    <row r="974" s="85" customFormat="1" ht="12.75"/>
    <row r="975" s="85" customFormat="1" ht="12.75"/>
    <row r="976" s="85" customFormat="1" ht="12.75"/>
    <row r="977" s="85" customFormat="1" ht="12.75"/>
    <row r="978" s="85" customFormat="1" ht="12.75"/>
    <row r="979" s="85" customFormat="1" ht="12.75"/>
    <row r="980" s="85" customFormat="1" ht="12.75"/>
    <row r="981" s="85" customFormat="1" ht="12.75"/>
    <row r="982" s="85" customFormat="1" ht="12.75"/>
    <row r="983" s="85" customFormat="1" ht="12.75"/>
    <row r="984" s="85" customFormat="1" ht="12.75"/>
    <row r="985" s="85" customFormat="1" ht="12.75"/>
    <row r="986" s="85" customFormat="1" ht="12.75"/>
    <row r="987" s="85" customFormat="1" ht="12.75"/>
    <row r="988" s="85" customFormat="1" ht="12.75"/>
    <row r="989" s="85" customFormat="1" ht="12.75"/>
    <row r="990" s="85" customFormat="1" ht="12.75"/>
    <row r="991" s="85" customFormat="1" ht="12.75"/>
    <row r="992" s="85" customFormat="1" ht="12.75"/>
    <row r="993" s="85" customFormat="1" ht="12.75"/>
    <row r="994" s="85" customFormat="1" ht="12.75"/>
    <row r="995" s="85" customFormat="1" ht="12.75"/>
    <row r="996" s="85" customFormat="1" ht="12.75"/>
    <row r="997" s="85" customFormat="1" ht="12.75"/>
    <row r="998" s="85" customFormat="1" ht="12.75"/>
    <row r="999" s="85" customFormat="1" ht="12.75"/>
    <row r="1000" s="85" customFormat="1" ht="12.75"/>
    <row r="1001" s="85" customFormat="1" ht="12.75"/>
    <row r="1002" s="85" customFormat="1" ht="12.75"/>
    <row r="1003" s="85" customFormat="1" ht="12.75"/>
    <row r="1004" s="85" customFormat="1" ht="12.75"/>
    <row r="1005" s="85" customFormat="1" ht="12.75"/>
    <row r="1006" s="85" customFormat="1" ht="12.75"/>
    <row r="1007" s="85" customFormat="1" ht="12.75"/>
    <row r="1008" s="85" customFormat="1" ht="12.75"/>
    <row r="1009" s="85" customFormat="1" ht="12.75"/>
    <row r="1010" s="85" customFormat="1" ht="12.75"/>
    <row r="1011" s="85" customFormat="1" ht="12.75"/>
    <row r="1012" s="85" customFormat="1" ht="12.75"/>
    <row r="1013" s="85" customFormat="1" ht="12.75"/>
    <row r="1014" s="85" customFormat="1" ht="12.75"/>
    <row r="1015" s="85" customFormat="1" ht="12.75"/>
    <row r="1016" s="85" customFormat="1" ht="12.75"/>
    <row r="1017" s="85" customFormat="1" ht="12.75"/>
    <row r="1018" s="85" customFormat="1" ht="12.75"/>
    <row r="1019" s="85" customFormat="1" ht="12.75"/>
    <row r="1020" s="85" customFormat="1" ht="12.75"/>
    <row r="1021" s="85" customFormat="1" ht="12.75"/>
    <row r="1022" s="85" customFormat="1" ht="12.75"/>
    <row r="1023" s="85" customFormat="1" ht="12.75"/>
    <row r="1024" s="85" customFormat="1" ht="12.75"/>
    <row r="1025" s="85" customFormat="1" ht="12.75"/>
    <row r="1026" s="85" customFormat="1" ht="12.75"/>
    <row r="1027" s="85" customFormat="1" ht="12.75"/>
    <row r="1028" s="85" customFormat="1" ht="12.75"/>
    <row r="1029" s="85" customFormat="1" ht="12.75"/>
    <row r="1030" s="85" customFormat="1" ht="12.75"/>
    <row r="1031" s="85" customFormat="1" ht="12.75"/>
    <row r="1032" s="85" customFormat="1" ht="12.75"/>
    <row r="1033" s="85" customFormat="1" ht="12.75"/>
    <row r="1034" s="85" customFormat="1" ht="12.75"/>
    <row r="1035" s="85" customFormat="1" ht="12.75"/>
    <row r="1036" s="85" customFormat="1" ht="12.75"/>
    <row r="1037" s="85" customFormat="1" ht="12.75"/>
    <row r="1038" s="85" customFormat="1" ht="12.75"/>
    <row r="1039" s="85" customFormat="1" ht="12.75"/>
    <row r="1040" s="85" customFormat="1" ht="12.75"/>
    <row r="1041" s="85" customFormat="1" ht="12.75"/>
    <row r="1042" s="85" customFormat="1" ht="12.75"/>
    <row r="1043" s="85" customFormat="1" ht="12.75"/>
    <row r="1044" s="85" customFormat="1" ht="12.75"/>
    <row r="1045" s="85" customFormat="1" ht="12.75"/>
    <row r="1046" s="85" customFormat="1" ht="12.75"/>
    <row r="1047" s="85" customFormat="1" ht="12.75"/>
    <row r="1048" s="85" customFormat="1" ht="12.75"/>
    <row r="1049" s="85" customFormat="1" ht="12.75"/>
    <row r="1050" s="85" customFormat="1" ht="12.75"/>
    <row r="1051" s="85" customFormat="1" ht="12.75"/>
    <row r="1052" s="85" customFormat="1" ht="12.75"/>
    <row r="1053" s="85" customFormat="1" ht="12.75"/>
    <row r="1054" s="85" customFormat="1" ht="12.75"/>
    <row r="1055" s="85" customFormat="1" ht="12.75"/>
    <row r="1056" s="85" customFormat="1" ht="12.75"/>
    <row r="1057" s="85" customFormat="1" ht="12.75"/>
    <row r="1058" s="85" customFormat="1" ht="12.75"/>
    <row r="1059" s="85" customFormat="1" ht="12.75"/>
    <row r="1060" s="85" customFormat="1" ht="12.75"/>
    <row r="1061" s="85" customFormat="1" ht="12.75"/>
    <row r="1062" s="85" customFormat="1" ht="12.75"/>
    <row r="1063" s="85" customFormat="1" ht="12.75"/>
    <row r="1064" s="85" customFormat="1" ht="12.75"/>
    <row r="1065" s="85" customFormat="1" ht="12.75"/>
    <row r="1066" s="85" customFormat="1" ht="12.75"/>
    <row r="1067" s="85" customFormat="1" ht="12.75"/>
    <row r="1068" s="85" customFormat="1" ht="12.75"/>
    <row r="1069" s="85" customFormat="1" ht="12.75"/>
    <row r="1070" s="85" customFormat="1" ht="12.75"/>
    <row r="1071" s="85" customFormat="1" ht="12.75"/>
    <row r="1072" s="85" customFormat="1" ht="12.75"/>
    <row r="1073" s="85" customFormat="1" ht="12.75"/>
    <row r="1074" s="85" customFormat="1" ht="12.75"/>
    <row r="1075" s="85" customFormat="1" ht="12.75"/>
    <row r="1076" s="85" customFormat="1" ht="12.75"/>
    <row r="1077" s="85" customFormat="1" ht="12.75"/>
    <row r="1078" s="85" customFormat="1" ht="12.75"/>
    <row r="1079" s="85" customFormat="1" ht="12.75"/>
    <row r="1080" s="85" customFormat="1" ht="12.75"/>
    <row r="1081" s="85" customFormat="1" ht="12.75"/>
    <row r="1082" s="85" customFormat="1" ht="12.75"/>
    <row r="1083" s="85" customFormat="1" ht="12.75"/>
    <row r="1084" s="85" customFormat="1" ht="12.75"/>
    <row r="1085" s="85" customFormat="1" ht="12.75"/>
    <row r="1086" s="85" customFormat="1" ht="12.75"/>
    <row r="1087" s="85" customFormat="1" ht="12.75"/>
    <row r="1088" s="85" customFormat="1" ht="12.75"/>
    <row r="1089" s="85" customFormat="1" ht="12.75"/>
    <row r="1090" s="85" customFormat="1" ht="12.75"/>
    <row r="1091" s="85" customFormat="1" ht="12.75"/>
    <row r="1092" s="85" customFormat="1" ht="12.75"/>
    <row r="1093" s="85" customFormat="1" ht="12.75"/>
    <row r="1094" s="85" customFormat="1" ht="12.75"/>
    <row r="1095" s="85" customFormat="1" ht="12.75"/>
    <row r="1096" s="85" customFormat="1" ht="12.75"/>
    <row r="1097" s="85" customFormat="1" ht="12.75"/>
    <row r="1098" s="85" customFormat="1" ht="12.75"/>
    <row r="1099" s="85" customFormat="1" ht="12.75"/>
    <row r="1100" s="85" customFormat="1" ht="12.75"/>
    <row r="1101" s="85" customFormat="1" ht="12.75"/>
    <row r="1102" s="85" customFormat="1" ht="12.75"/>
    <row r="1103" s="85" customFormat="1" ht="12.75"/>
    <row r="1104" s="85" customFormat="1" ht="12.75"/>
    <row r="1105" s="85" customFormat="1" ht="12.75"/>
    <row r="1106" s="85" customFormat="1" ht="12.75"/>
    <row r="1107" s="85" customFormat="1" ht="12.75"/>
    <row r="1108" s="85" customFormat="1" ht="12.75"/>
    <row r="1109" s="85" customFormat="1" ht="12.75"/>
    <row r="1110" s="85" customFormat="1" ht="12.75"/>
    <row r="1111" s="85" customFormat="1" ht="12.75"/>
    <row r="1112" s="85" customFormat="1" ht="12.75"/>
    <row r="1113" s="85" customFormat="1" ht="12.75"/>
    <row r="1114" s="85" customFormat="1" ht="12.75"/>
    <row r="1115" s="85" customFormat="1" ht="12.75"/>
    <row r="1116" s="85" customFormat="1" ht="12.75"/>
    <row r="1117" s="85" customFormat="1" ht="12.75"/>
    <row r="1118" s="85" customFormat="1" ht="12.75"/>
    <row r="1119" s="85" customFormat="1" ht="12.75"/>
    <row r="1120" s="85" customFormat="1" ht="12.75"/>
    <row r="1121" s="85" customFormat="1" ht="12.75"/>
    <row r="1122" s="85" customFormat="1" ht="12.75"/>
    <row r="1123" s="85" customFormat="1" ht="12.75"/>
    <row r="1124" s="85" customFormat="1" ht="12.75"/>
    <row r="1125" s="85" customFormat="1" ht="12.75"/>
    <row r="1126" s="85" customFormat="1" ht="12.75"/>
    <row r="1127" s="85" customFormat="1" ht="12.75"/>
    <row r="1128" s="85" customFormat="1" ht="12.75"/>
    <row r="1129" s="85" customFormat="1" ht="12.75"/>
    <row r="1130" s="85" customFormat="1" ht="12.75"/>
    <row r="1131" s="85" customFormat="1" ht="12.75"/>
    <row r="1132" s="85" customFormat="1" ht="12.75"/>
    <row r="1133" s="85" customFormat="1" ht="12.75"/>
    <row r="1134" s="85" customFormat="1" ht="12.75"/>
    <row r="1135" s="85" customFormat="1" ht="12.75"/>
    <row r="1136" s="85" customFormat="1" ht="12.75"/>
    <row r="1137" s="85" customFormat="1" ht="12.75"/>
    <row r="1138" s="85" customFormat="1" ht="12.75"/>
    <row r="1139" s="85" customFormat="1" ht="12.75"/>
    <row r="1140" s="85" customFormat="1" ht="12.75"/>
    <row r="1141" s="85" customFormat="1" ht="12.75"/>
    <row r="1142" s="85" customFormat="1" ht="12.75"/>
    <row r="1143" s="85" customFormat="1" ht="12.75"/>
    <row r="1144" s="85" customFormat="1" ht="12.75"/>
    <row r="1145" s="85" customFormat="1" ht="12.75"/>
    <row r="1146" s="85" customFormat="1" ht="12.75"/>
    <row r="1147" s="85" customFormat="1" ht="12.75"/>
    <row r="1148" s="85" customFormat="1" ht="12.75"/>
    <row r="1149" s="85" customFormat="1" ht="12.75"/>
    <row r="1150" s="85" customFormat="1" ht="12.75"/>
    <row r="1151" s="85" customFormat="1" ht="12.75"/>
    <row r="1152" s="85" customFormat="1" ht="12.75"/>
    <row r="1153" s="85" customFormat="1" ht="12.75"/>
    <row r="1154" s="85" customFormat="1" ht="12.75"/>
    <row r="1155" s="85" customFormat="1" ht="12.75"/>
    <row r="1156" s="85" customFormat="1" ht="12.75"/>
    <row r="1157" s="85" customFormat="1" ht="12.75"/>
    <row r="1158" s="85" customFormat="1" ht="12.75"/>
    <row r="1159" s="85" customFormat="1" ht="12.75"/>
    <row r="1160" s="85" customFormat="1" ht="12.75"/>
    <row r="1161" s="85" customFormat="1" ht="12.75"/>
    <row r="1162" s="85" customFormat="1" ht="12.75"/>
    <row r="1163" s="85" customFormat="1" ht="12.75"/>
    <row r="1164" s="85" customFormat="1" ht="12.75"/>
    <row r="1165" s="85" customFormat="1" ht="12.75"/>
    <row r="1166" s="85" customFormat="1" ht="12.75"/>
    <row r="1167" s="85" customFormat="1" ht="12.75"/>
    <row r="1168" s="85" customFormat="1" ht="12.75"/>
    <row r="1169" s="85" customFormat="1" ht="12.75"/>
    <row r="1170" s="85" customFormat="1" ht="12.75"/>
    <row r="1171" s="85" customFormat="1" ht="12.75"/>
    <row r="1172" s="85" customFormat="1" ht="12.75"/>
    <row r="1173" s="85" customFormat="1" ht="12.75"/>
    <row r="1174" s="85" customFormat="1" ht="12.75"/>
    <row r="1175" s="85" customFormat="1" ht="12.75"/>
    <row r="1176" s="85" customFormat="1" ht="12.75"/>
    <row r="1177" s="85" customFormat="1" ht="12.75"/>
    <row r="1178" s="85" customFormat="1" ht="12.75"/>
    <row r="1179" s="85" customFormat="1" ht="12.75"/>
    <row r="1180" s="85" customFormat="1" ht="12.75"/>
    <row r="1181" s="85" customFormat="1" ht="12.75"/>
    <row r="1182" s="85" customFormat="1" ht="12.75"/>
    <row r="1183" s="85" customFormat="1" ht="12.75"/>
    <row r="1184" s="85" customFormat="1" ht="12.75"/>
    <row r="1185" s="85" customFormat="1" ht="12.75"/>
    <row r="1186" s="85" customFormat="1" ht="12.75"/>
    <row r="1187" s="85" customFormat="1" ht="12.75"/>
    <row r="1188" s="85" customFormat="1" ht="12.75"/>
    <row r="1189" s="85" customFormat="1" ht="12.75"/>
    <row r="1190" s="85" customFormat="1" ht="12.75"/>
    <row r="1191" s="85" customFormat="1" ht="12.75"/>
    <row r="1192" s="85" customFormat="1" ht="12.75"/>
    <row r="1193" s="85" customFormat="1" ht="12.75"/>
    <row r="1194" s="85" customFormat="1" ht="12.75"/>
    <row r="1195" s="85" customFormat="1" ht="12.75"/>
    <row r="1196" s="85" customFormat="1" ht="12.75"/>
    <row r="1197" s="85" customFormat="1" ht="12.75"/>
    <row r="1198" s="85" customFormat="1" ht="12.75"/>
    <row r="1199" s="85" customFormat="1" ht="12.75"/>
    <row r="1200" s="85" customFormat="1" ht="12.75"/>
    <row r="1201" s="85" customFormat="1" ht="12.75"/>
    <row r="1202" s="85" customFormat="1" ht="12.75"/>
    <row r="1203" s="85" customFormat="1" ht="12.75"/>
    <row r="1204" s="85" customFormat="1" ht="12.75"/>
    <row r="1205" s="85" customFormat="1" ht="12.75"/>
    <row r="1206" s="85" customFormat="1" ht="12.75"/>
    <row r="1207" s="85" customFormat="1" ht="12.75"/>
    <row r="1208" s="85" customFormat="1" ht="12.75"/>
    <row r="1209" s="85" customFormat="1" ht="12.75"/>
    <row r="1210" s="85" customFormat="1" ht="12.75"/>
    <row r="1211" s="85" customFormat="1" ht="12.75"/>
    <row r="1212" s="85" customFormat="1" ht="12.75"/>
    <row r="1213" s="85" customFormat="1" ht="12.75"/>
    <row r="1214" s="85" customFormat="1" ht="12.75"/>
    <row r="1215" s="85" customFormat="1" ht="12.75"/>
    <row r="1216" s="85" customFormat="1" ht="12.75"/>
    <row r="1217" s="85" customFormat="1" ht="12.75"/>
    <row r="1218" s="85" customFormat="1" ht="12.75"/>
    <row r="1219" s="85" customFormat="1" ht="12.75"/>
    <row r="1220" s="85" customFormat="1" ht="12.75"/>
    <row r="1221" s="85" customFormat="1" ht="12.75"/>
    <row r="1222" s="85" customFormat="1" ht="12.75"/>
    <row r="1223" s="85" customFormat="1" ht="12.75"/>
    <row r="1224" s="85" customFormat="1" ht="12.75"/>
    <row r="1225" s="85" customFormat="1" ht="12.75"/>
    <row r="1226" s="85" customFormat="1" ht="12.75"/>
    <row r="1227" s="85" customFormat="1" ht="12.75"/>
    <row r="1228" s="85" customFormat="1" ht="12.75"/>
    <row r="1229" s="85" customFormat="1" ht="12.75"/>
    <row r="1230" s="85" customFormat="1" ht="12.75"/>
    <row r="1231" s="85" customFormat="1" ht="12.75"/>
    <row r="1232" s="85" customFormat="1" ht="12.75"/>
    <row r="1233" s="85" customFormat="1" ht="12.75"/>
    <row r="1234" s="85" customFormat="1" ht="12.75"/>
    <row r="1235" s="85" customFormat="1" ht="12.75"/>
    <row r="1236" s="85" customFormat="1" ht="12.75"/>
    <row r="1237" s="85" customFormat="1" ht="12.75"/>
    <row r="1238" s="85" customFormat="1" ht="12.75"/>
    <row r="1239" s="85" customFormat="1" ht="12.75"/>
    <row r="1240" s="85" customFormat="1" ht="12.75"/>
    <row r="1241" s="85" customFormat="1" ht="12.75"/>
    <row r="1242" s="85" customFormat="1" ht="12.75"/>
    <row r="1243" s="85" customFormat="1" ht="12.75"/>
    <row r="1244" s="85" customFormat="1" ht="12.75"/>
    <row r="1245" s="85" customFormat="1" ht="12.75"/>
    <row r="1246" s="85" customFormat="1" ht="12.75"/>
    <row r="1247" s="85" customFormat="1" ht="12.75"/>
    <row r="1248" s="85" customFormat="1" ht="12.75"/>
    <row r="1249" s="85" customFormat="1" ht="12.75"/>
    <row r="1250" s="85" customFormat="1" ht="12.75"/>
    <row r="1251" s="85" customFormat="1" ht="12.75"/>
    <row r="1252" s="85" customFormat="1" ht="12.75"/>
    <row r="1253" s="85" customFormat="1" ht="12.75"/>
    <row r="1254" s="85" customFormat="1" ht="12.75"/>
    <row r="1255" s="85" customFormat="1" ht="12.75"/>
    <row r="1256" s="85" customFormat="1" ht="12.75"/>
    <row r="1257" s="85" customFormat="1" ht="12.75"/>
    <row r="1258" s="85" customFormat="1" ht="12.75"/>
    <row r="1259" s="85" customFormat="1" ht="12.75"/>
    <row r="1260" s="85" customFormat="1" ht="12.75"/>
    <row r="1261" s="85" customFormat="1" ht="12.75"/>
    <row r="1262" s="85" customFormat="1" ht="12.75"/>
    <row r="1263" s="85" customFormat="1" ht="12.75"/>
    <row r="1264" s="85" customFormat="1" ht="12.75"/>
    <row r="1265" s="85" customFormat="1" ht="12.75"/>
    <row r="1266" s="85" customFormat="1" ht="12.75"/>
    <row r="1267" s="85" customFormat="1" ht="12.75"/>
    <row r="1268" s="85" customFormat="1" ht="12.75"/>
    <row r="1269" s="85" customFormat="1" ht="12.75"/>
    <row r="1270" s="85" customFormat="1" ht="12.75"/>
    <row r="1271" s="85" customFormat="1" ht="12.75"/>
    <row r="1272" s="85" customFormat="1" ht="12.75"/>
    <row r="1273" s="85" customFormat="1" ht="12.75"/>
    <row r="1274" s="85" customFormat="1" ht="12.75"/>
    <row r="1275" s="85" customFormat="1" ht="12.75"/>
    <row r="1276" s="85" customFormat="1" ht="12.75"/>
    <row r="1277" s="85" customFormat="1" ht="12.75"/>
    <row r="1278" s="85" customFormat="1" ht="12.75"/>
    <row r="1279" s="85" customFormat="1" ht="12.75"/>
    <row r="1280" s="85" customFormat="1" ht="12.75"/>
    <row r="1281" s="85" customFormat="1" ht="12.75"/>
    <row r="1282" s="85" customFormat="1" ht="12.75"/>
    <row r="1283" s="85" customFormat="1" ht="12.75"/>
    <row r="1284" s="85" customFormat="1" ht="12.75"/>
    <row r="1285" s="85" customFormat="1" ht="12.75"/>
    <row r="1286" s="85" customFormat="1" ht="12.75"/>
    <row r="1287" s="85" customFormat="1" ht="12.75"/>
    <row r="1288" s="85" customFormat="1" ht="12.75"/>
    <row r="1289" s="85" customFormat="1" ht="12.75"/>
    <row r="1290" s="85" customFormat="1" ht="12.75"/>
    <row r="1291" s="85" customFormat="1" ht="12.75"/>
    <row r="1292" s="85" customFormat="1" ht="12.75"/>
    <row r="1293" s="85" customFormat="1" ht="12.75"/>
    <row r="1294" s="85" customFormat="1" ht="12.75"/>
    <row r="1295" s="85" customFormat="1" ht="12.75"/>
    <row r="1296" s="85" customFormat="1" ht="12.75"/>
    <row r="1297" s="85" customFormat="1" ht="12.75"/>
    <row r="1298" s="85" customFormat="1" ht="12.75"/>
    <row r="1299" s="85" customFormat="1" ht="12.75"/>
    <row r="1300" s="85" customFormat="1" ht="12.75"/>
    <row r="1301" s="85" customFormat="1" ht="12.75"/>
    <row r="1302" s="85" customFormat="1" ht="12.75"/>
    <row r="1303" s="85" customFormat="1" ht="12.75"/>
    <row r="1304" s="85" customFormat="1" ht="12.75"/>
    <row r="1305" s="85" customFormat="1" ht="12.75"/>
    <row r="1306" s="85" customFormat="1" ht="12.75"/>
    <row r="1307" s="85" customFormat="1" ht="12.75"/>
    <row r="1308" s="85" customFormat="1" ht="12.75"/>
    <row r="1309" s="85" customFormat="1" ht="12.75"/>
    <row r="1310" s="85" customFormat="1" ht="12.75"/>
    <row r="1311" s="85" customFormat="1" ht="12.75"/>
    <row r="1312" s="85" customFormat="1" ht="12.75"/>
    <row r="1313" s="85" customFormat="1" ht="12.75"/>
    <row r="1314" s="85" customFormat="1" ht="12.75"/>
    <row r="1315" s="85" customFormat="1" ht="12.75"/>
    <row r="1316" s="85" customFormat="1" ht="12.75"/>
    <row r="1317" s="85" customFormat="1" ht="12.75"/>
    <row r="1318" s="85" customFormat="1" ht="12.75"/>
    <row r="1319" s="85" customFormat="1" ht="12.75"/>
    <row r="1320" s="85" customFormat="1" ht="12.75"/>
    <row r="1321" s="85" customFormat="1" ht="12.75"/>
    <row r="1322" s="85" customFormat="1" ht="12.75"/>
    <row r="1323" s="85" customFormat="1" ht="12.75"/>
    <row r="1324" s="85" customFormat="1" ht="12.75"/>
    <row r="1325" s="85" customFormat="1" ht="12.75"/>
    <row r="1326" s="85" customFormat="1" ht="12.75"/>
    <row r="1327" s="85" customFormat="1" ht="12.75"/>
    <row r="1328" s="85" customFormat="1" ht="12.75"/>
    <row r="1329" s="85" customFormat="1" ht="12.75"/>
    <row r="1330" s="85" customFormat="1" ht="12.75"/>
    <row r="1331" s="85" customFormat="1" ht="12.75"/>
    <row r="1332" s="85" customFormat="1" ht="12.75"/>
    <row r="1333" s="85" customFormat="1" ht="12.75"/>
    <row r="1334" s="85" customFormat="1" ht="12.75"/>
    <row r="1335" s="85" customFormat="1" ht="12.75"/>
    <row r="1336" s="85" customFormat="1" ht="12.75"/>
    <row r="1337" s="85" customFormat="1" ht="12.75"/>
    <row r="1338" s="85" customFormat="1" ht="12.75"/>
    <row r="1339" s="85" customFormat="1" ht="12.75"/>
    <row r="1340" s="85" customFormat="1" ht="12.75"/>
    <row r="1341" s="85" customFormat="1" ht="12.75"/>
    <row r="1342" s="85" customFormat="1" ht="12.75"/>
    <row r="1343" s="85" customFormat="1" ht="12.75"/>
    <row r="1344" s="85" customFormat="1" ht="12.75"/>
    <row r="1345" s="85" customFormat="1" ht="12.75"/>
    <row r="1346" s="85" customFormat="1" ht="12.75"/>
    <row r="1347" s="85" customFormat="1" ht="12.75"/>
    <row r="1348" s="85" customFormat="1" ht="12.75"/>
    <row r="1349" s="85" customFormat="1" ht="12.75"/>
    <row r="1350" s="85" customFormat="1" ht="12.75"/>
    <row r="1351" s="85" customFormat="1" ht="12.75"/>
    <row r="1352" s="85" customFormat="1" ht="12.75"/>
    <row r="1353" s="85" customFormat="1" ht="12.75"/>
    <row r="1354" s="85" customFormat="1" ht="12.75"/>
    <row r="1355" s="85" customFormat="1" ht="12.75"/>
    <row r="1356" s="85" customFormat="1" ht="12.75"/>
    <row r="1357" s="85" customFormat="1" ht="12.75"/>
    <row r="1358" s="85" customFormat="1" ht="12.75"/>
    <row r="1359" s="85" customFormat="1" ht="12.75"/>
    <row r="1360" s="85" customFormat="1" ht="12.75"/>
    <row r="1361" s="85" customFormat="1" ht="12.75"/>
    <row r="1362" s="85" customFormat="1" ht="12.75"/>
    <row r="1363" s="85" customFormat="1" ht="12.75"/>
    <row r="1364" s="85" customFormat="1" ht="12.75"/>
    <row r="1365" s="85" customFormat="1" ht="12.75"/>
    <row r="1366" s="85" customFormat="1" ht="12.75"/>
    <row r="1367" s="85" customFormat="1" ht="12.75"/>
    <row r="1368" s="85" customFormat="1" ht="12.75"/>
    <row r="1369" s="85" customFormat="1" ht="12.75"/>
    <row r="1370" s="85" customFormat="1" ht="12.75"/>
    <row r="1371" s="85" customFormat="1" ht="12.75"/>
    <row r="1372" s="85" customFormat="1" ht="12.75"/>
    <row r="1373" s="85" customFormat="1" ht="12.75"/>
    <row r="1374" s="85" customFormat="1" ht="12.75"/>
    <row r="1375" s="85" customFormat="1" ht="12.75"/>
    <row r="1376" s="85" customFormat="1" ht="12.75"/>
    <row r="1377" s="85" customFormat="1" ht="12.75"/>
    <row r="1378" s="85" customFormat="1" ht="12.75"/>
    <row r="1379" s="85" customFormat="1" ht="12.75"/>
    <row r="1380" s="85" customFormat="1" ht="12.75"/>
    <row r="1381" s="85" customFormat="1" ht="12.75"/>
    <row r="1382" s="85" customFormat="1" ht="12.75"/>
    <row r="1383" s="85" customFormat="1" ht="12.75"/>
    <row r="1384" s="85" customFormat="1" ht="12.75"/>
    <row r="1385" s="85" customFormat="1" ht="12.75"/>
    <row r="1386" s="85" customFormat="1" ht="12.75"/>
    <row r="1387" s="85" customFormat="1" ht="12.75"/>
    <row r="1388" s="85" customFormat="1" ht="12.75"/>
    <row r="1389" s="85" customFormat="1" ht="12.75"/>
    <row r="1390" s="85" customFormat="1" ht="12.75"/>
    <row r="1391" s="85" customFormat="1" ht="12.75"/>
    <row r="1392" s="85" customFormat="1" ht="12.75"/>
    <row r="1393" s="85" customFormat="1" ht="12.75"/>
    <row r="1394" s="85" customFormat="1" ht="12.75"/>
    <row r="1395" s="85" customFormat="1" ht="12.75"/>
    <row r="1396" s="85" customFormat="1" ht="12.75"/>
    <row r="1397" s="85" customFormat="1" ht="12.75"/>
    <row r="1398" s="85" customFormat="1" ht="12.75"/>
    <row r="1399" s="85" customFormat="1" ht="12.75"/>
    <row r="1400" s="85" customFormat="1" ht="12.75"/>
    <row r="1401" s="85" customFormat="1" ht="12.75"/>
    <row r="1402" s="85" customFormat="1" ht="12.75"/>
    <row r="1403" s="85" customFormat="1" ht="12.75"/>
    <row r="1404" s="85" customFormat="1" ht="12.75"/>
    <row r="1405" s="85" customFormat="1" ht="12.75"/>
    <row r="1406" s="85" customFormat="1" ht="12.75"/>
    <row r="1407" s="85" customFormat="1" ht="12.75"/>
    <row r="1408" s="85" customFormat="1" ht="12.75"/>
    <row r="1409" s="85" customFormat="1" ht="12.75"/>
    <row r="1410" s="85" customFormat="1" ht="12.75"/>
    <row r="1411" s="85" customFormat="1" ht="12.75"/>
    <row r="1412" s="85" customFormat="1" ht="12.75"/>
    <row r="1413" s="85" customFormat="1" ht="12.75"/>
    <row r="1414" s="85" customFormat="1" ht="12.75"/>
    <row r="1415" s="85" customFormat="1" ht="12.75"/>
    <row r="1416" s="85" customFormat="1" ht="12.75"/>
    <row r="1417" s="85" customFormat="1" ht="12.75"/>
    <row r="1418" s="85" customFormat="1" ht="12.75"/>
    <row r="1419" s="85" customFormat="1" ht="12.75"/>
    <row r="1420" s="85" customFormat="1" ht="12.75"/>
    <row r="1421" s="85" customFormat="1" ht="12.75"/>
    <row r="1422" s="85" customFormat="1" ht="12.75"/>
    <row r="1423" s="85" customFormat="1" ht="12.75"/>
    <row r="1424" s="85" customFormat="1" ht="12.75"/>
    <row r="1425" s="85" customFormat="1" ht="12.75"/>
    <row r="1426" s="85" customFormat="1" ht="12.75"/>
    <row r="1427" s="85" customFormat="1" ht="12.75"/>
    <row r="1428" s="85" customFormat="1" ht="12.75"/>
    <row r="1429" s="85" customFormat="1" ht="12.75"/>
    <row r="1430" s="85" customFormat="1" ht="12.75"/>
    <row r="1431" s="85" customFormat="1" ht="12.75"/>
    <row r="1432" s="85" customFormat="1" ht="12.75"/>
    <row r="1433" s="85" customFormat="1" ht="12.75"/>
    <row r="1434" s="85" customFormat="1" ht="12.75"/>
    <row r="1435" s="85" customFormat="1" ht="12.75"/>
    <row r="1436" s="85" customFormat="1" ht="12.75"/>
    <row r="1437" s="85" customFormat="1" ht="12.75"/>
    <row r="1438" s="85" customFormat="1" ht="12.75"/>
    <row r="1439" s="85" customFormat="1" ht="12.75"/>
    <row r="1440" s="85" customFormat="1" ht="12.75"/>
    <row r="1441" s="85" customFormat="1" ht="12.75"/>
    <row r="1442" s="85" customFormat="1" ht="12.75"/>
    <row r="1443" s="85" customFormat="1" ht="12.75"/>
    <row r="1444" s="85" customFormat="1" ht="12.75"/>
    <row r="1445" s="85" customFormat="1" ht="12.75"/>
    <row r="1446" s="85" customFormat="1" ht="12.75"/>
    <row r="1447" s="85" customFormat="1" ht="12.75"/>
    <row r="1448" s="85" customFormat="1" ht="12.75"/>
    <row r="1449" s="85" customFormat="1" ht="12.75"/>
    <row r="1450" s="85" customFormat="1" ht="12.75"/>
    <row r="1451" s="85" customFormat="1" ht="12.75"/>
    <row r="1452" s="85" customFormat="1" ht="12.75"/>
    <row r="1453" s="85" customFormat="1" ht="12.75"/>
    <row r="1454" s="85" customFormat="1" ht="12.75"/>
    <row r="1455" s="85" customFormat="1" ht="12.75"/>
    <row r="1456" s="85" customFormat="1" ht="12.75"/>
    <row r="1457" s="85" customFormat="1" ht="12.75"/>
    <row r="1458" s="85" customFormat="1" ht="12.75"/>
    <row r="1459" s="85" customFormat="1" ht="12.75"/>
    <row r="1460" s="85" customFormat="1" ht="12.75"/>
    <row r="1461" s="85" customFormat="1" ht="12.75"/>
    <row r="1462" s="85" customFormat="1" ht="12.75"/>
    <row r="1463" s="85" customFormat="1" ht="12.75"/>
    <row r="1464" s="85" customFormat="1" ht="12.75"/>
    <row r="1465" s="85" customFormat="1" ht="12.75"/>
    <row r="1466" s="85" customFormat="1" ht="12.75"/>
    <row r="1467" s="85" customFormat="1" ht="12.75"/>
    <row r="1468" s="85" customFormat="1" ht="12.75"/>
    <row r="1469" s="85" customFormat="1" ht="12.75"/>
    <row r="1470" s="85" customFormat="1" ht="12.75"/>
    <row r="1471" s="85" customFormat="1" ht="12.75"/>
    <row r="1472" s="85" customFormat="1" ht="12.75"/>
    <row r="1473" s="85" customFormat="1" ht="12.75"/>
    <row r="1474" s="85" customFormat="1" ht="12.75"/>
    <row r="1475" s="85" customFormat="1" ht="12.75"/>
    <row r="1476" s="85" customFormat="1" ht="12.75"/>
    <row r="1477" s="85" customFormat="1" ht="12.75"/>
    <row r="1478" s="85" customFormat="1" ht="12.75"/>
    <row r="1479" s="85" customFormat="1" ht="12.75"/>
    <row r="1480" s="85" customFormat="1" ht="12.75"/>
    <row r="1481" s="85" customFormat="1" ht="12.75"/>
    <row r="1482" s="85" customFormat="1" ht="12.75"/>
    <row r="1483" s="85" customFormat="1" ht="12.75"/>
    <row r="1484" s="85" customFormat="1" ht="12.75"/>
    <row r="1485" s="85" customFormat="1" ht="12.75"/>
    <row r="1486" s="85" customFormat="1" ht="12.75"/>
    <row r="1487" s="85" customFormat="1" ht="12.75"/>
    <row r="1488" s="85" customFormat="1" ht="12.75"/>
    <row r="1489" s="85" customFormat="1" ht="12.75"/>
    <row r="1490" s="85" customFormat="1" ht="12.75"/>
    <row r="1491" s="85" customFormat="1" ht="12.75"/>
    <row r="1492" s="85" customFormat="1" ht="12.75"/>
    <row r="1493" s="85" customFormat="1" ht="12.75"/>
    <row r="1494" s="85" customFormat="1" ht="12.75"/>
    <row r="1495" s="85" customFormat="1" ht="12.75"/>
    <row r="1496" s="85" customFormat="1" ht="12.75"/>
    <row r="1497" s="85" customFormat="1" ht="12.75"/>
    <row r="1498" s="85" customFormat="1" ht="12.75"/>
    <row r="1499" s="85" customFormat="1" ht="12.75"/>
    <row r="1500" s="85" customFormat="1" ht="12.75"/>
    <row r="1501" s="85" customFormat="1" ht="12.75"/>
    <row r="1502" s="85" customFormat="1" ht="12.75"/>
    <row r="1503" s="85" customFormat="1" ht="12.75"/>
    <row r="1504" s="85" customFormat="1" ht="12.75"/>
    <row r="1505" s="85" customFormat="1" ht="12.75"/>
    <row r="1506" s="85" customFormat="1" ht="12.75"/>
    <row r="1507" s="85" customFormat="1" ht="12.75"/>
    <row r="1508" s="85" customFormat="1" ht="12.75"/>
    <row r="1509" s="85" customFormat="1" ht="12.75"/>
    <row r="1510" s="85" customFormat="1" ht="12.75"/>
    <row r="1511" s="85" customFormat="1" ht="12.75"/>
    <row r="1512" s="85" customFormat="1" ht="12.75"/>
    <row r="1513" s="85" customFormat="1" ht="12.75"/>
    <row r="1514" s="85" customFormat="1" ht="12.75"/>
    <row r="1515" s="85" customFormat="1" ht="12.75"/>
    <row r="1516" s="85" customFormat="1" ht="12.75"/>
    <row r="1517" s="85" customFormat="1" ht="12.75"/>
    <row r="1518" s="85" customFormat="1" ht="12.75"/>
    <row r="1519" s="85" customFormat="1" ht="12.75"/>
    <row r="1520" s="85" customFormat="1" ht="12.75"/>
    <row r="1521" s="85" customFormat="1" ht="12.75"/>
    <row r="1522" s="85" customFormat="1" ht="12.75"/>
    <row r="1523" s="85" customFormat="1" ht="12.75"/>
    <row r="1524" s="85" customFormat="1" ht="12.75"/>
    <row r="1525" s="85" customFormat="1" ht="12.75"/>
    <row r="1526" s="85" customFormat="1" ht="12.75"/>
    <row r="1527" s="85" customFormat="1" ht="12.75"/>
    <row r="1528" s="85" customFormat="1" ht="12.75"/>
    <row r="1529" s="85" customFormat="1" ht="12.75"/>
    <row r="1530" s="85" customFormat="1" ht="12.75"/>
    <row r="1531" s="85" customFormat="1" ht="12.75"/>
    <row r="1532" s="85" customFormat="1" ht="12.75"/>
    <row r="1533" s="85" customFormat="1" ht="12.75"/>
    <row r="1534" s="85" customFormat="1" ht="12.75"/>
    <row r="1535" s="85" customFormat="1" ht="12.75"/>
    <row r="1536" s="85" customFormat="1" ht="12.75"/>
    <row r="1537" s="85" customFormat="1" ht="12.75"/>
    <row r="1538" s="85" customFormat="1" ht="12.75"/>
    <row r="1539" s="85" customFormat="1" ht="12.75"/>
    <row r="1540" s="85" customFormat="1" ht="12.75"/>
    <row r="1541" s="85" customFormat="1" ht="12.75"/>
    <row r="1542" s="85" customFormat="1" ht="12.75"/>
    <row r="1543" s="85" customFormat="1" ht="12.75"/>
    <row r="1544" s="85" customFormat="1" ht="12.75"/>
    <row r="1545" s="85" customFormat="1" ht="12.75"/>
    <row r="1546" s="85" customFormat="1" ht="12.75"/>
    <row r="1547" s="85" customFormat="1" ht="12.75"/>
  </sheetData>
  <sheetProtection password="F6F0" sheet="1" objects="1" scenarios="1"/>
  <mergeCells count="1">
    <mergeCell ref="B31:B32"/>
  </mergeCells>
  <printOptions/>
  <pageMargins left="1" right="1" top="1" bottom="1" header="0.5" footer="0.5"/>
  <pageSetup horizontalDpi="600" verticalDpi="600" orientation="portrait" r:id="rId4"/>
  <headerFooter alignWithMargins="0">
    <oddHeader>&amp;L&amp;6Office of Nuclear Reactor Regulation
Division of Systems Safety and Analysis
Plant Systems Branch
Fire Protection Engineering and Special Projects Section</oddHeader>
    <oddFooter>&amp;C&amp;7&amp;P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MXS3</cp:lastModifiedBy>
  <cp:lastPrinted>2004-06-23T18:20:19Z</cp:lastPrinted>
  <dcterms:created xsi:type="dcterms:W3CDTF">2001-04-10T10:59:19Z</dcterms:created>
  <dcterms:modified xsi:type="dcterms:W3CDTF">2005-01-18T21:04:04Z</dcterms:modified>
  <cp:category/>
  <cp:version/>
  <cp:contentType/>
  <cp:contentStatus/>
</cp:coreProperties>
</file>