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710" activeTab="0"/>
  </bookViews>
  <sheets>
    <sheet name="States_With_SetAside" sheetId="1" r:id="rId1"/>
    <sheet name="Tribes" sheetId="2" r:id="rId2"/>
    <sheet name="$95.7M_BG_Ratios" sheetId="3" r:id="rId3"/>
    <sheet name="$25M_Formula" sheetId="4" r:id="rId4"/>
    <sheet name="Census-Heating_Fuel_Users" sheetId="5" r:id="rId5"/>
  </sheets>
  <definedNames>
    <definedName name="_Fill" hidden="1">#REF!</definedName>
    <definedName name="_xlnm.Print_Area" localSheetId="3">'$25M_Formula'!$A$1:$G$76</definedName>
    <definedName name="_xlnm.Print_Area" localSheetId="2">'$95.7M_BG_Ratios'!$A$1:$C$77</definedName>
    <definedName name="_xlnm.Print_Area" localSheetId="4">'Census-Heating_Fuel_Users'!$A$1:$K$73</definedName>
    <definedName name="_xlnm.Print_Area" localSheetId="1">'Tribes'!$A$1:$I$193</definedName>
    <definedName name="Print_Area_MI" localSheetId="1">'Tribes'!$A$1:$I$191</definedName>
    <definedName name="PRINT_AREA_MI">#REF!</definedName>
    <definedName name="_xlnm.Print_Titles" localSheetId="3">'$25M_Formula'!$A:$B,'$25M_Formula'!$1:$10</definedName>
    <definedName name="_xlnm.Print_Titles" localSheetId="2">'$95.7M_BG_Ratios'!$A:$B,'$95.7M_BG_Ratios'!$1:$10</definedName>
    <definedName name="_xlnm.Print_Titles" localSheetId="0">'States_With_SetAside'!$1:$6</definedName>
    <definedName name="_xlnm.Print_Titles" localSheetId="1">'Tribes'!$1:$9</definedName>
  </definedNames>
  <calcPr fullCalcOnLoad="1"/>
</workbook>
</file>

<file path=xl/sharedStrings.xml><?xml version="1.0" encoding="utf-8"?>
<sst xmlns="http://schemas.openxmlformats.org/spreadsheetml/2006/main" count="732" uniqueCount="288">
  <si>
    <t>Emergency Contingency Release</t>
  </si>
  <si>
    <t>Amount Allocated to States Meeting Fuel Oil Criterion</t>
  </si>
  <si>
    <t>Block Grant Allotment Ratios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</si>
  <si>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</si>
  <si>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</si>
  <si>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</si>
  <si>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</si>
  <si>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</si>
  <si>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</si>
  <si>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</si>
  <si>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</si>
  <si>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</si>
  <si>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</si>
  <si>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</si>
  <si>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</si>
  <si>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</si>
  <si>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</si>
  <si>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</si>
  <si>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</si>
  <si>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</si>
  <si>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</si>
  <si>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</si>
  <si>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</si>
  <si>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</si>
  <si>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</si>
  <si>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</si>
  <si>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</si>
  <si>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</si>
  <si>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</si>
  <si>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</si>
  <si>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</si>
  <si>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</si>
  <si>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</si>
  <si>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</si>
  <si>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</si>
  <si>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</si>
  <si>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</si>
  <si>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</si>
  <si>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</si>
  <si>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</si>
  <si>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</si>
  <si>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</si>
  <si>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</si>
  <si>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</si>
  <si>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</si>
  <si>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</si>
  <si>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</si>
  <si>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</si>
  <si>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</si>
  <si>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</si>
  <si>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</si>
  <si>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</si>
  <si>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</si>
  <si>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</si>
  <si>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to States</t>
  </si>
  <si>
    <t>Oil % Times Block Grant Allotment</t>
  </si>
  <si>
    <t>Distribution of Funding</t>
  </si>
  <si>
    <t>Tribal Allotments and State Allotments Net of Tribal Set-asides</t>
  </si>
  <si>
    <t xml:space="preserve"> </t>
  </si>
  <si>
    <t>SOURCE FOR ALLOTMENT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</si>
  <si>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</si>
  <si>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</si>
  <si>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</si>
  <si>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</si>
  <si>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Allotment</t>
  </si>
  <si>
    <t xml:space="preserve">  Household Number </t>
  </si>
  <si>
    <t xml:space="preserve">      $=Dollar Amount</t>
  </si>
  <si>
    <t>TRIBES</t>
  </si>
  <si>
    <t>STATE HHLD #</t>
  </si>
  <si>
    <t>TRIBAL HHLD #</t>
  </si>
  <si>
    <t>SOURCE</t>
  </si>
  <si>
    <t>STATE GROSS ALLOTMENT</t>
  </si>
  <si>
    <t>TRIBAL % OF STATE GROSS ALLOTMENT</t>
  </si>
  <si>
    <t>TRIBAL GRANT AMOUNT</t>
  </si>
  <si>
    <t>STATE TRIBAL SET-ASIDE</t>
  </si>
  <si>
    <t>STATE NET ALLOTMENT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</si>
  <si>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</si>
  <si>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</si>
  <si>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</si>
  <si>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</si>
  <si>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</si>
  <si>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United Cherokee Ani-Yun-Wiya Nation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</si>
  <si>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</si>
  <si>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</si>
  <si>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</si>
  <si>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</si>
  <si>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</si>
  <si>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</si>
  <si>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</si>
  <si>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</si>
  <si>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Yakutat Tlingit Tribe 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</si>
  <si>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</si>
  <si>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</si>
  <si>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</si>
  <si>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</si>
  <si>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</si>
  <si>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</si>
  <si>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</si>
  <si>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</si>
  <si>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Berry Creek Rancheria</t>
  </si>
  <si>
    <t xml:space="preserve">  Bishop Paiute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</si>
  <si>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</si>
  <si>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</si>
  <si>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</si>
  <si>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</si>
  <si>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</si>
  <si>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</si>
  <si>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</si>
  <si>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</si>
  <si>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</si>
  <si>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</si>
  <si>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</si>
  <si>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</si>
  <si>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</si>
  <si>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</si>
  <si>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</si>
  <si>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</si>
  <si>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Sherwood Valley Rancheria</t>
  </si>
  <si>
    <t xml:space="preserve">  Smith River Rancheria</t>
  </si>
  <si>
    <t xml:space="preserve">  S. Cal. Tribal Chairmen's Association</t>
  </si>
  <si>
    <t xml:space="preserve">  Southern Indian Health Council</t>
  </si>
  <si>
    <t xml:space="preserve">  Yurok Tribe</t>
  </si>
  <si>
    <t xml:space="preserve">  Poarch Band of Creek Indians (Ala.)</t>
  </si>
  <si>
    <t xml:space="preserve">  Coeur d'Alene Tribe</t>
  </si>
  <si>
    <t>C</t>
  </si>
  <si>
    <t xml:space="preserve">  Nez Perce Tribe</t>
  </si>
  <si>
    <t xml:space="preserve">  Shoshone-Bannock Tribes (Fort Hall) </t>
  </si>
  <si>
    <t xml:space="preserve">  Pokagon Band (Mich.)</t>
  </si>
  <si>
    <t>A/$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</si>
  <si>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</si>
  <si>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</si>
  <si>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</si>
  <si>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</si>
  <si>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</si>
  <si>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</si>
  <si>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</si>
  <si>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</si>
  <si>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</si>
  <si>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Keweenaw Bay Indian Community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</si>
  <si>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</si>
  <si>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</si>
  <si>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</si>
  <si>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</si>
  <si>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</si>
  <si>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</si>
  <si>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</si>
  <si>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</si>
  <si>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</si>
  <si>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</si>
  <si>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</si>
  <si>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</si>
  <si>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</si>
  <si>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</si>
  <si>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Jemez</t>
  </si>
  <si>
    <t xml:space="preserve">  Pueblo of Laguna</t>
  </si>
  <si>
    <t xml:space="preserve">  Pueblo of Nambe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</si>
  <si>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</si>
  <si>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</si>
  <si>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</si>
  <si>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</si>
  <si>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</si>
  <si>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</si>
  <si>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</si>
  <si>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</si>
  <si>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</si>
  <si>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</si>
  <si>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</si>
  <si>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</si>
  <si>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</si>
  <si>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</si>
  <si>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</si>
  <si>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</si>
  <si>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</si>
  <si>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</si>
  <si>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</si>
  <si>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</si>
  <si>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Kialegee Tribal Town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</si>
  <si>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</si>
  <si>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</si>
  <si>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</si>
  <si>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</si>
  <si>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</si>
  <si>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</si>
  <si>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</si>
  <si>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</si>
  <si>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</si>
  <si>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</si>
  <si>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</si>
  <si>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</si>
  <si>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</si>
  <si>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</si>
  <si>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</si>
  <si>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</si>
  <si>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</si>
  <si>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</si>
  <si>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Wyandotte Nation</t>
  </si>
  <si>
    <t xml:space="preserve">  Conf. Tribe of Coos-Lower Umpqua </t>
  </si>
  <si>
    <t xml:space="preserve">  Conf. Tribes of Grand Ronde</t>
  </si>
  <si>
    <t xml:space="preserve">  Conf. Tribes of Siletz Indians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</si>
  <si>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</si>
  <si>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</si>
  <si>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</si>
  <si>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</si>
  <si>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</si>
  <si>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</si>
  <si>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</si>
  <si>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</si>
  <si>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</si>
  <si>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</si>
  <si>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</si>
  <si>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</si>
  <si>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</si>
  <si>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</si>
  <si>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</si>
  <si>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</si>
  <si>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</si>
  <si>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</si>
  <si>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</si>
  <si>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</si>
  <si>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</si>
  <si>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</si>
  <si>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</si>
  <si>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</si>
  <si>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</si>
  <si>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</si>
  <si>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</si>
  <si>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</si>
  <si>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</si>
  <si>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</si>
  <si>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Tribe</t>
  </si>
  <si>
    <t xml:space="preserve">  Swinomish Indians</t>
  </si>
  <si>
    <t xml:space="preserve">  Tulalip Tribe</t>
  </si>
  <si>
    <t xml:space="preserve">  Yakama Indian Nation</t>
  </si>
  <si>
    <t xml:space="preserve">  Northern Arapaho Nation</t>
  </si>
  <si>
    <t xml:space="preserve"> TOTALS FOR STATES WITH TRIBES FUNDED DIRECTLY BY HHS</t>
  </si>
  <si>
    <t>State</t>
  </si>
  <si>
    <t>Gross Allotments</t>
  </si>
  <si>
    <t>Tribal Set-Aside</t>
  </si>
  <si>
    <t xml:space="preserve"> Net Allotments</t>
  </si>
  <si>
    <t>Total</t>
  </si>
  <si>
    <t>Territories</t>
  </si>
  <si>
    <t>Ratios by Territory</t>
  </si>
  <si>
    <t>Territory Allotments</t>
  </si>
  <si>
    <t>American Samoa</t>
  </si>
  <si>
    <t>Guam</t>
  </si>
  <si>
    <t>Northern Marianas</t>
  </si>
  <si>
    <t>Puerto Rico</t>
  </si>
  <si>
    <t>Virgin Islands</t>
  </si>
  <si>
    <t>Geography</t>
  </si>
  <si>
    <t>Total households</t>
  </si>
  <si>
    <t>Heating Fuel</t>
  </si>
  <si>
    <t>Utiliy gas</t>
  </si>
  <si>
    <t>Bottled, tank, or LP gas</t>
  </si>
  <si>
    <t>Electricity</t>
  </si>
  <si>
    <t>Fuel oil, kerosene, etc.</t>
  </si>
  <si>
    <t>Coal or coke</t>
  </si>
  <si>
    <t>Wood</t>
  </si>
  <si>
    <t>Solar energy</t>
  </si>
  <si>
    <t>Other fuel</t>
  </si>
  <si>
    <t>No fuel used</t>
  </si>
  <si>
    <t>United States</t>
  </si>
  <si>
    <t>Northeast Region</t>
  </si>
  <si>
    <t>Midwest Region</t>
  </si>
  <si>
    <t>South Region</t>
  </si>
  <si>
    <t>West Region</t>
  </si>
  <si>
    <t>New England Division</t>
  </si>
  <si>
    <t>Middle Atlantic Division</t>
  </si>
  <si>
    <t>East North Central Division</t>
  </si>
  <si>
    <t>West North Central Division</t>
  </si>
  <si>
    <t>South Atlantic Division</t>
  </si>
  <si>
    <t>East South Central Division</t>
  </si>
  <si>
    <t>West South Central Division</t>
  </si>
  <si>
    <t>Mountain Division</t>
  </si>
  <si>
    <t>Pacific Division</t>
  </si>
  <si>
    <t>Percentages of Total Low Income Households</t>
  </si>
  <si>
    <r>
      <t xml:space="preserve">Table11I(N).  </t>
    </r>
    <r>
      <rPr>
        <sz val="12"/>
        <color indexed="8"/>
        <rFont val="Arial"/>
        <family val="2"/>
      </rPr>
      <t>Number of Households with Household Income Less Than Or Equal To Greater of 150% of HHS Poverty Guidelines or 60% of HHS State Median Income Guidelines By Type of Heating Fuel</t>
    </r>
  </si>
  <si>
    <t xml:space="preserve">  N. Cal. Ind. Devel. Council, Inc.(NCIDC) (Calif.)</t>
  </si>
  <si>
    <t xml:space="preserve">  TOTAL to States</t>
  </si>
  <si>
    <t xml:space="preserve">  TOTAL to Territories</t>
  </si>
  <si>
    <t>Amount Allocated to States and Territories by Old-Formula Block Grant Ratios</t>
  </si>
  <si>
    <t>Amount Allocated to States, Only, by Old-Formula Block Grant Ratios</t>
  </si>
  <si>
    <t>Territories will not receive allocations from this portion of the EC release</t>
  </si>
  <si>
    <t>Cutoff for % LI HH Using FO*</t>
  </si>
  <si>
    <t>FO%--Percentage of Low Income Households Using Fuel Oil for Heat**</t>
  </si>
  <si>
    <t>Appropriation</t>
  </si>
  <si>
    <t>Total to States</t>
  </si>
  <si>
    <t>Total allocation available to the States, Tribes and Territories</t>
  </si>
  <si>
    <t>Exclusion Criteria: States with 30% or more HH using fuel oil.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</si>
</sst>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00_)"/>
    <numFmt numFmtId="166" formatCode="0.00000000%"/>
    <numFmt numFmtId="167" formatCode="#,##0.00000000"/>
    <numFmt numFmtId="168" formatCode="#,##0.00000000_);\(#,##0.00000000\)"/>
    <numFmt numFmtId="169" formatCode="0\ \°\F"/>
    <numFmt numFmtId="170" formatCode="0.0000%"/>
    <numFmt numFmtId="171" formatCode="&quot;$&quot;#,##0.00"/>
    <numFmt numFmtId="172" formatCode="0.00000_)"/>
    <numFmt numFmtId="173" formatCode="[$-409]d\-mmm\-yy;@"/>
    <numFmt numFmtId="174" formatCode="0.00\ \°\F"/>
    <numFmt numFmtId="175" formatCode="&quot;$&quot;#,##0.00000000"/>
    <numFmt numFmtId="176" formatCode="0.0%"/>
    <numFmt numFmtId="177" formatCode="0.000%"/>
    <numFmt numFmtId="178" formatCode="0.00000%"/>
    <numFmt numFmtId="179" formatCode="0.000000%"/>
    <numFmt numFmtId="180" formatCode="0.00000000_);\-0.00000000_)\,"/>
    <numFmt numFmtId="181" formatCode="0.00000000_);\-0.00000000_);"/>
    <numFmt numFmtId="182" formatCode="&quot;$&quot;#,##0.00000000_);[Red]\(&quot;$&quot;#,##0.00000000\)"/>
  </numFmts>
  <fonts count="20">
    <font>
      <sz val="10"/>
      <name val="Times New Roman"/>
      <family val="0"/>
    </font>
    <font>
      <sz val="10"/>
      <name val="Arial"/>
      <family val="0"/>
    </font>
    <font>
      <u val="single"/>
      <sz val="11.5"/>
      <color indexed="36"/>
      <name val="Times New Roman"/>
      <family val="0"/>
    </font>
    <font>
      <u val="single"/>
      <sz val="11.5"/>
      <color indexed="12"/>
      <name val="Times New Roman"/>
      <family val="0"/>
    </font>
    <font>
      <sz val="10"/>
      <name val="Courier"/>
      <family val="0"/>
    </font>
    <font>
      <sz val="8"/>
      <name val="Times New Roman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8"/>
      <name val="Courier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5" fontId="6" fillId="0" borderId="0" xfId="0" applyNumberFormat="1" applyFont="1" applyFill="1" applyAlignment="1" quotePrefix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right"/>
    </xf>
    <xf numFmtId="9" fontId="6" fillId="0" borderId="0" xfId="33" applyFont="1" applyFill="1" applyBorder="1" applyAlignment="1">
      <alignment horizontal="center"/>
    </xf>
    <xf numFmtId="11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1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165" fontId="1" fillId="0" borderId="0" xfId="0" applyNumberFormat="1" applyFont="1" applyFill="1" applyAlignment="1" applyProtection="1">
      <alignment/>
      <protection/>
    </xf>
    <xf numFmtId="10" fontId="1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1" xfId="30" applyFill="1" applyBorder="1">
      <alignment/>
      <protection/>
    </xf>
    <xf numFmtId="0" fontId="1" fillId="0" borderId="2" xfId="0" applyFont="1" applyFill="1" applyBorder="1" applyAlignment="1">
      <alignment/>
    </xf>
    <xf numFmtId="9" fontId="1" fillId="0" borderId="2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167" fontId="1" fillId="0" borderId="2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 quotePrefix="1">
      <alignment/>
    </xf>
    <xf numFmtId="168" fontId="1" fillId="0" borderId="0" xfId="27" applyNumberFormat="1" applyFont="1" applyFill="1" applyBorder="1" applyProtection="1">
      <alignment/>
      <protection/>
    </xf>
    <xf numFmtId="37" fontId="1" fillId="0" borderId="0" xfId="27" applyNumberFormat="1" applyFont="1" applyFill="1" applyBorder="1" applyAlignment="1" applyProtection="1">
      <alignment horizontal="center"/>
      <protection/>
    </xf>
    <xf numFmtId="37" fontId="1" fillId="0" borderId="0" xfId="27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37" fontId="1" fillId="0" borderId="0" xfId="27" applyNumberFormat="1" applyFont="1" applyFill="1" applyBorder="1" applyAlignment="1" applyProtection="1">
      <alignment horizontal="left"/>
      <protection/>
    </xf>
    <xf numFmtId="37" fontId="1" fillId="0" borderId="0" xfId="27" applyFont="1">
      <alignment/>
      <protection/>
    </xf>
    <xf numFmtId="37" fontId="1" fillId="0" borderId="0" xfId="29" applyFont="1">
      <alignment/>
      <protection/>
    </xf>
    <xf numFmtId="0" fontId="15" fillId="0" borderId="0" xfId="24" applyFont="1" applyFill="1" applyAlignment="1" applyProtection="1">
      <alignment horizontal="center" vertical="top"/>
      <protection/>
    </xf>
    <xf numFmtId="37" fontId="1" fillId="0" borderId="0" xfId="29" applyNumberFormat="1" applyFont="1" applyFill="1" applyBorder="1" applyAlignment="1" applyProtection="1">
      <alignment horizontal="center" wrapText="1"/>
      <protection/>
    </xf>
    <xf numFmtId="37" fontId="1" fillId="0" borderId="0" xfId="29" applyFont="1" applyBorder="1">
      <alignment/>
      <protection/>
    </xf>
    <xf numFmtId="37" fontId="6" fillId="0" borderId="0" xfId="29" applyNumberFormat="1" applyFont="1" applyFill="1" applyAlignment="1" applyProtection="1">
      <alignment horizontal="left"/>
      <protection/>
    </xf>
    <xf numFmtId="37" fontId="1" fillId="0" borderId="0" xfId="29" applyFont="1" applyFill="1">
      <alignment/>
      <protection/>
    </xf>
    <xf numFmtId="5" fontId="1" fillId="0" borderId="0" xfId="29" applyNumberFormat="1" applyFont="1" applyFill="1" applyProtection="1">
      <alignment/>
      <protection/>
    </xf>
    <xf numFmtId="37" fontId="1" fillId="0" borderId="0" xfId="29" applyNumberFormat="1" applyFont="1" applyFill="1" applyAlignment="1" applyProtection="1">
      <alignment horizontal="center"/>
      <protection/>
    </xf>
    <xf numFmtId="170" fontId="1" fillId="0" borderId="0" xfId="29" applyNumberFormat="1" applyFont="1" applyFill="1">
      <alignment/>
      <protection/>
    </xf>
    <xf numFmtId="37" fontId="1" fillId="0" borderId="0" xfId="29" applyNumberFormat="1" applyFont="1" applyFill="1" applyAlignment="1" applyProtection="1">
      <alignment horizontal="left"/>
      <protection/>
    </xf>
    <xf numFmtId="37" fontId="1" fillId="0" borderId="0" xfId="29" applyNumberFormat="1" applyFont="1" applyFill="1" applyProtection="1">
      <alignment/>
      <protection/>
    </xf>
    <xf numFmtId="37" fontId="1" fillId="0" borderId="0" xfId="29" applyFont="1" applyFill="1" applyAlignment="1">
      <alignment wrapText="1"/>
      <protection/>
    </xf>
    <xf numFmtId="37" fontId="1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 horizontal="center"/>
      <protection/>
    </xf>
    <xf numFmtId="3" fontId="1" fillId="0" borderId="0" xfId="29" applyNumberFormat="1" applyFont="1" applyFill="1" applyProtection="1">
      <alignment/>
      <protection/>
    </xf>
    <xf numFmtId="170" fontId="1" fillId="0" borderId="0" xfId="29" applyNumberFormat="1" applyFont="1" applyFill="1" applyProtection="1">
      <alignment/>
      <protection/>
    </xf>
    <xf numFmtId="5" fontId="1" fillId="0" borderId="0" xfId="29" applyNumberFormat="1" applyFont="1" applyFill="1">
      <alignment/>
      <protection/>
    </xf>
    <xf numFmtId="5" fontId="1" fillId="0" borderId="0" xfId="29" applyNumberFormat="1" applyFont="1" applyFill="1" applyAlignment="1" applyProtection="1">
      <alignment horizontal="left"/>
      <protection/>
    </xf>
    <xf numFmtId="37" fontId="1" fillId="0" borderId="0" xfId="0" applyNumberFormat="1" applyFont="1" applyFill="1" applyAlignment="1" applyProtection="1">
      <alignment horizontal="left"/>
      <protection/>
    </xf>
    <xf numFmtId="37" fontId="1" fillId="0" borderId="0" xfId="29" applyNumberFormat="1" applyFont="1" applyFill="1" applyAlignment="1" applyProtection="1">
      <alignment horizontal="right"/>
      <protection/>
    </xf>
    <xf numFmtId="0" fontId="1" fillId="0" borderId="0" xfId="0" applyFont="1" applyAlignment="1">
      <alignment/>
    </xf>
    <xf numFmtId="165" fontId="1" fillId="0" borderId="0" xfId="29" applyNumberFormat="1" applyFont="1" applyProtection="1">
      <alignment/>
      <protection/>
    </xf>
    <xf numFmtId="5" fontId="1" fillId="0" borderId="0" xfId="29" applyNumberFormat="1" applyFont="1" applyProtection="1">
      <alignment/>
      <protection/>
    </xf>
    <xf numFmtId="0" fontId="0" fillId="0" borderId="0" xfId="0" applyFont="1" applyAlignment="1">
      <alignment/>
    </xf>
    <xf numFmtId="0" fontId="1" fillId="0" borderId="0" xfId="26" applyFont="1" applyAlignment="1">
      <alignment horizontal="center"/>
      <protection/>
    </xf>
    <xf numFmtId="0" fontId="1" fillId="0" borderId="0" xfId="25" applyFont="1" applyAlignment="1">
      <alignment horizontal="left"/>
      <protection/>
    </xf>
    <xf numFmtId="0" fontId="1" fillId="0" borderId="0" xfId="26" applyFont="1">
      <alignment/>
      <protection/>
    </xf>
    <xf numFmtId="0" fontId="6" fillId="0" borderId="0" xfId="26" applyFont="1">
      <alignment/>
      <protection/>
    </xf>
    <xf numFmtId="164" fontId="6" fillId="0" borderId="0" xfId="25" applyNumberFormat="1" applyFont="1">
      <alignment/>
      <protection/>
    </xf>
    <xf numFmtId="37" fontId="13" fillId="0" borderId="0" xfId="27" applyFont="1">
      <alignment/>
      <protection/>
    </xf>
    <xf numFmtId="37" fontId="1" fillId="0" borderId="0" xfId="27" applyNumberFormat="1" applyFont="1" applyAlignment="1" applyProtection="1">
      <alignment horizontal="left"/>
      <protection/>
    </xf>
    <xf numFmtId="37" fontId="1" fillId="0" borderId="3" xfId="27" applyNumberFormat="1" applyFont="1" applyBorder="1" applyAlignment="1" applyProtection="1">
      <alignment horizontal="center"/>
      <protection/>
    </xf>
    <xf numFmtId="37" fontId="6" fillId="0" borderId="3" xfId="27" applyNumberFormat="1" applyFont="1" applyBorder="1" applyAlignment="1" applyProtection="1">
      <alignment horizontal="center"/>
      <protection/>
    </xf>
    <xf numFmtId="37" fontId="6" fillId="0" borderId="0" xfId="27" applyNumberFormat="1" applyFont="1" applyAlignment="1" applyProtection="1">
      <alignment horizontal="left"/>
      <protection/>
    </xf>
    <xf numFmtId="37" fontId="6" fillId="0" borderId="0" xfId="27" applyFont="1">
      <alignment/>
      <protection/>
    </xf>
    <xf numFmtId="5" fontId="6" fillId="0" borderId="0" xfId="27" applyNumberFormat="1" applyFont="1" applyProtection="1">
      <alignment/>
      <protection/>
    </xf>
    <xf numFmtId="5" fontId="1" fillId="0" borderId="0" xfId="27" applyNumberFormat="1" applyFont="1" applyProtection="1">
      <alignment/>
      <protection/>
    </xf>
    <xf numFmtId="37" fontId="1" fillId="0" borderId="4" xfId="27" applyNumberFormat="1" applyFont="1" applyBorder="1" applyAlignment="1" applyProtection="1">
      <alignment horizontal="left"/>
      <protection/>
    </xf>
    <xf numFmtId="5" fontId="6" fillId="0" borderId="4" xfId="27" applyNumberFormat="1" applyFont="1" applyBorder="1" applyProtection="1">
      <alignment/>
      <protection/>
    </xf>
    <xf numFmtId="5" fontId="1" fillId="0" borderId="4" xfId="27" applyNumberFormat="1" applyFont="1" applyBorder="1" applyProtection="1">
      <alignment/>
      <protection/>
    </xf>
    <xf numFmtId="37" fontId="1" fillId="0" borderId="0" xfId="27" applyNumberFormat="1" applyFont="1" applyAlignment="1" applyProtection="1">
      <alignment horizontal="center"/>
      <protection/>
    </xf>
    <xf numFmtId="37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7" fillId="0" borderId="0" xfId="0" applyFont="1" applyAlignment="1">
      <alignment wrapText="1"/>
    </xf>
    <xf numFmtId="37" fontId="1" fillId="0" borderId="4" xfId="29" applyNumberFormat="1" applyFont="1" applyFill="1" applyBorder="1" applyAlignment="1" applyProtection="1">
      <alignment horizontal="left"/>
      <protection/>
    </xf>
    <xf numFmtId="5" fontId="1" fillId="0" borderId="4" xfId="29" applyNumberFormat="1" applyFont="1" applyFill="1" applyBorder="1" applyProtection="1">
      <alignment/>
      <protection/>
    </xf>
    <xf numFmtId="37" fontId="1" fillId="0" borderId="4" xfId="29" applyFont="1" applyFill="1" applyBorder="1">
      <alignment/>
      <protection/>
    </xf>
    <xf numFmtId="37" fontId="1" fillId="0" borderId="4" xfId="29" applyNumberFormat="1" applyFont="1" applyFill="1" applyBorder="1" applyAlignment="1" applyProtection="1">
      <alignment horizontal="center"/>
      <protection/>
    </xf>
    <xf numFmtId="170" fontId="1" fillId="0" borderId="4" xfId="29" applyNumberFormat="1" applyFont="1" applyFill="1" applyBorder="1">
      <alignment/>
      <protection/>
    </xf>
    <xf numFmtId="37" fontId="1" fillId="0" borderId="0" xfId="29" applyNumberFormat="1" applyFont="1" applyFill="1" applyAlignment="1" applyProtection="1">
      <alignment horizontal="left" wrapText="1"/>
      <protection/>
    </xf>
    <xf numFmtId="0" fontId="18" fillId="0" borderId="0" xfId="32" applyFont="1" applyFill="1" applyAlignment="1">
      <alignment/>
      <protection/>
    </xf>
    <xf numFmtId="0" fontId="19" fillId="0" borderId="0" xfId="32" applyFont="1" applyFill="1">
      <alignment/>
      <protection/>
    </xf>
    <xf numFmtId="0" fontId="19" fillId="0" borderId="5" xfId="32" applyFont="1" applyFill="1" applyBorder="1" applyAlignment="1">
      <alignment horizontal="center"/>
      <protection/>
    </xf>
    <xf numFmtId="0" fontId="1" fillId="0" borderId="0" xfId="32" applyBorder="1" applyAlignment="1">
      <alignment/>
      <protection/>
    </xf>
    <xf numFmtId="0" fontId="18" fillId="0" borderId="0" xfId="32" applyFont="1" applyFill="1" applyBorder="1" applyAlignment="1">
      <alignment wrapText="1"/>
      <protection/>
    </xf>
    <xf numFmtId="0" fontId="19" fillId="0" borderId="0" xfId="32" applyFont="1" applyFill="1" applyBorder="1" applyAlignment="1">
      <alignment horizontal="center"/>
      <protection/>
    </xf>
    <xf numFmtId="0" fontId="18" fillId="0" borderId="0" xfId="32" applyFont="1" applyFill="1">
      <alignment/>
      <protection/>
    </xf>
    <xf numFmtId="3" fontId="18" fillId="0" borderId="0" xfId="32" applyNumberFormat="1" applyFont="1" applyFill="1" applyAlignment="1">
      <alignment/>
      <protection/>
    </xf>
    <xf numFmtId="10" fontId="18" fillId="0" borderId="0" xfId="33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15" fontId="14" fillId="0" borderId="0" xfId="31" applyNumberFormat="1" applyFont="1" applyFill="1" applyAlignment="1">
      <alignment horizontal="left"/>
      <protection/>
    </xf>
    <xf numFmtId="37" fontId="1" fillId="0" borderId="0" xfId="29" applyFont="1" applyFill="1" applyBorder="1" applyAlignment="1">
      <alignment horizontal="center" wrapText="1"/>
      <protection/>
    </xf>
    <xf numFmtId="6" fontId="1" fillId="0" borderId="0" xfId="0" applyNumberFormat="1" applyFont="1" applyFill="1" applyBorder="1" applyAlignment="1">
      <alignment/>
    </xf>
    <xf numFmtId="6" fontId="1" fillId="0" borderId="0" xfId="0" applyNumberFormat="1" applyFont="1" applyFill="1" applyAlignment="1">
      <alignment/>
    </xf>
    <xf numFmtId="9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37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181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2" xfId="28" applyFont="1" applyFill="1" applyBorder="1">
      <alignment/>
      <protection/>
    </xf>
    <xf numFmtId="164" fontId="6" fillId="0" borderId="2" xfId="28" applyNumberFormat="1" applyFont="1" applyFill="1" applyBorder="1">
      <alignment/>
      <protection/>
    </xf>
    <xf numFmtId="6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5" fontId="6" fillId="0" borderId="0" xfId="0" applyNumberFormat="1" applyFont="1" applyAlignment="1" quotePrefix="1">
      <alignment horizontal="center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31" applyFont="1" applyFill="1" applyAlignment="1">
      <alignment horizontal="left" wrapText="1"/>
      <protection/>
    </xf>
    <xf numFmtId="0" fontId="6" fillId="0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19" fillId="0" borderId="6" xfId="32" applyFont="1" applyFill="1" applyBorder="1" applyAlignment="1">
      <alignment horizontal="center"/>
      <protection/>
    </xf>
    <xf numFmtId="0" fontId="1" fillId="0" borderId="7" xfId="32" applyBorder="1" applyAlignment="1">
      <alignment/>
      <protection/>
    </xf>
    <xf numFmtId="0" fontId="19" fillId="0" borderId="6" xfId="32" applyFont="1" applyFill="1" applyBorder="1" applyAlignment="1">
      <alignment horizontal="center" wrapText="1"/>
      <protection/>
    </xf>
    <xf numFmtId="0" fontId="18" fillId="0" borderId="7" xfId="32" applyFont="1" applyFill="1" applyBorder="1" applyAlignment="1">
      <alignment wrapText="1"/>
      <protection/>
    </xf>
    <xf numFmtId="0" fontId="19" fillId="0" borderId="8" xfId="32" applyFont="1" applyFill="1" applyBorder="1" applyAlignment="1">
      <alignment horizontal="center"/>
      <protection/>
    </xf>
    <xf numFmtId="0" fontId="1" fillId="0" borderId="9" xfId="32" applyBorder="1" applyAlignment="1">
      <alignment horizontal="center"/>
      <protection/>
    </xf>
    <xf numFmtId="0" fontId="1" fillId="0" borderId="10" xfId="32" applyBorder="1" applyAlignment="1">
      <alignment horizontal="center"/>
      <protection/>
    </xf>
    <xf numFmtId="0" fontId="17" fillId="0" borderId="11" xfId="32" applyFont="1" applyFill="1" applyBorder="1" applyAlignment="1">
      <alignment wrapText="1"/>
      <protection/>
    </xf>
    <xf numFmtId="0" fontId="16" fillId="0" borderId="11" xfId="32" applyFont="1" applyFill="1" applyBorder="1" applyAlignment="1">
      <alignment wrapText="1"/>
      <protection/>
    </xf>
  </cellXfs>
  <cellStyles count="20">
    <cellStyle name="Normal" xfId="0"/>
    <cellStyle name="Book11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Followed Hyperlink" xfId="22"/>
    <cellStyle name="Hyperlink" xfId="23"/>
    <cellStyle name="Normal_$0.25B-1B_BG" xfId="24"/>
    <cellStyle name="Normal_$1B Contingency 2000 fuel user data (50_50 &amp; 60_40)" xfId="25"/>
    <cellStyle name="Normal_$203.25M cont_usage weighted" xfId="26"/>
    <cellStyle name="Normal_2005-LIHEAP Allocations-$1.884B-FINAL" xfId="27"/>
    <cellStyle name="Normal_2006-Contg-9-12-06-FINAL 14 STATES" xfId="28"/>
    <cellStyle name="Normal_2006-LIHEAP Alloc-$2 0B (2)" xfId="29"/>
    <cellStyle name="Normal_LIHEAP - Increases in Block Grant" xfId="30"/>
    <cellStyle name="Normal_Old_formula_anchorBG" xfId="31"/>
    <cellStyle name="Normal_State &amp; Region HTGFUEL 2000 (LI HH)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="130" zoomScaleNormal="13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33203125" defaultRowHeight="12.75"/>
  <cols>
    <col min="1" max="4" width="34.83203125" style="66" customWidth="1"/>
    <col min="5" max="5" width="12.83203125" style="66" bestFit="1" customWidth="1"/>
    <col min="6" max="16384" width="9.33203125" style="66" customWidth="1"/>
  </cols>
  <sheetData>
    <row r="1" spans="1:4" ht="27.75" customHeight="1">
      <c r="A1" s="124" t="str">
        <f>"Low Income Home Energy Assistance Program (LIHEAP) State Allotments (Gross and Net of Tribal Set-Asides) of "&amp;TEXT($D$4/1000000,"$0.00")&amp;" Million in Emergency Contingency Funds Reflecting LI Households using FO for Heat"</f>
        <v>Low Income Home Energy Assistance Program (LIHEAP) State Allotments (Gross and Net of Tribal Set-Asides) of $120.68 Million in Emergency Contingency Funds Reflecting LI Households using FO for Heat</v>
      </c>
      <c r="B1" s="124"/>
      <c r="C1" s="124"/>
      <c r="D1" s="124"/>
    </row>
    <row r="2" spans="1:4" ht="12.75">
      <c r="A2" s="122">
        <f>'$95.7M_BG_Ratios'!C2</f>
        <v>39708</v>
      </c>
      <c r="B2" s="123"/>
      <c r="C2" s="123"/>
      <c r="D2" s="123"/>
    </row>
    <row r="3" spans="1:4" ht="12.75">
      <c r="A3" s="67" t="str">
        <f>IF(COLUMN()&lt;=26,CHAR(64+COLUMN()),CHAR(64+ROUNDDOWN((COLUMN()-1)/26,0))&amp;CHAR(65+MOD((COLUMN()-1),26)))</f>
        <v>A</v>
      </c>
      <c r="B3" s="67" t="str">
        <f>IF(COLUMN()&lt;=26,CHAR(64+COLUMN()),CHAR(64+ROUNDDOWN((COLUMN()-1)/26,0))&amp;CHAR(65+MOD((COLUMN()-1),26)))</f>
        <v>B</v>
      </c>
      <c r="C3" s="67" t="str">
        <f>IF(COLUMN()&lt;=26,CHAR(64+COLUMN()),CHAR(64+ROUNDDOWN((COLUMN()-1)/26,0))&amp;CHAR(65+MOD((COLUMN()-1),26)))</f>
        <v>C</v>
      </c>
      <c r="D3" s="67" t="str">
        <f>IF(COLUMN()&lt;=26,CHAR(64+COLUMN()),CHAR(64+ROUNDDOWN((COLUMN()-1)/26,0))&amp;CHAR(65+MOD((COLUMN()-1),26)))</f>
        <v>D</v>
      </c>
    </row>
    <row r="4" spans="1:5" ht="12.75">
      <c r="A4" s="68" t="s">
        <v>286</v>
      </c>
      <c r="B4" s="69"/>
      <c r="C4" s="70"/>
      <c r="D4" s="71">
        <f>'$95.7M_BG_Ratios'!C5+'$25M_Formula'!G7</f>
        <v>120677759</v>
      </c>
      <c r="E4" s="117"/>
    </row>
    <row r="5" spans="1:4" ht="12.75">
      <c r="A5" s="72"/>
      <c r="B5" s="42"/>
      <c r="C5" s="73"/>
      <c r="D5" s="42"/>
    </row>
    <row r="6" spans="1:4" ht="12.75">
      <c r="A6" s="74" t="s">
        <v>235</v>
      </c>
      <c r="B6" s="75" t="s">
        <v>236</v>
      </c>
      <c r="C6" s="74" t="s">
        <v>237</v>
      </c>
      <c r="D6" s="75" t="s">
        <v>238</v>
      </c>
    </row>
    <row r="7" spans="1:4" ht="12.75">
      <c r="A7" s="42"/>
      <c r="B7" s="76"/>
      <c r="C7" s="42"/>
      <c r="D7" s="77"/>
    </row>
    <row r="8" spans="1:4" ht="12.75">
      <c r="A8" s="73" t="s">
        <v>3</v>
      </c>
      <c r="B8" s="78">
        <f>'$25M_Formula'!G11+'$95.7M_BG_Ratios'!C11</f>
        <v>821757</v>
      </c>
      <c r="C8" s="79">
        <f>Tribes!H10</f>
        <v>5657</v>
      </c>
      <c r="D8" s="78">
        <f aca="true" t="shared" si="0" ref="D8:D39">B8-C8</f>
        <v>816100</v>
      </c>
    </row>
    <row r="9" spans="1:4" ht="12.75">
      <c r="A9" s="73" t="s">
        <v>4</v>
      </c>
      <c r="B9" s="78">
        <f>'$25M_Formula'!G12+'$95.7M_BG_Ratios'!C12</f>
        <v>1692331</v>
      </c>
      <c r="C9" s="79">
        <f>Tribes!H15</f>
        <v>519544</v>
      </c>
      <c r="D9" s="78">
        <f t="shared" si="0"/>
        <v>1172787</v>
      </c>
    </row>
    <row r="10" spans="1:4" ht="12.75">
      <c r="A10" s="73" t="s">
        <v>5</v>
      </c>
      <c r="B10" s="78">
        <f>'$25M_Formula'!G13+'$95.7M_BG_Ratios'!C13</f>
        <v>397412</v>
      </c>
      <c r="C10" s="79">
        <f>Tribes!H25</f>
        <v>30141</v>
      </c>
      <c r="D10" s="78">
        <f t="shared" si="0"/>
        <v>367271</v>
      </c>
    </row>
    <row r="11" spans="1:4" ht="12.75">
      <c r="A11" s="73" t="s">
        <v>6</v>
      </c>
      <c r="B11" s="78">
        <f>'$25M_Formula'!G14+'$95.7M_BG_Ratios'!C14</f>
        <v>627040</v>
      </c>
      <c r="C11" s="79">
        <v>0</v>
      </c>
      <c r="D11" s="78">
        <f t="shared" si="0"/>
        <v>627040</v>
      </c>
    </row>
    <row r="12" spans="1:4" ht="12.75">
      <c r="A12" s="73" t="s">
        <v>7</v>
      </c>
      <c r="B12" s="78">
        <f>'$25M_Formula'!G15+'$95.7M_BG_Ratios'!C15</f>
        <v>4408489</v>
      </c>
      <c r="C12" s="79">
        <f>Tribes!H35</f>
        <v>37188</v>
      </c>
      <c r="D12" s="78">
        <f t="shared" si="0"/>
        <v>4371301</v>
      </c>
    </row>
    <row r="13" spans="1:4" ht="12.75">
      <c r="A13" s="73" t="s">
        <v>8</v>
      </c>
      <c r="B13" s="78">
        <f>'$25M_Formula'!G16+'$95.7M_BG_Ratios'!C16</f>
        <v>1537103</v>
      </c>
      <c r="C13" s="79">
        <v>0</v>
      </c>
      <c r="D13" s="78">
        <f t="shared" si="0"/>
        <v>1537103</v>
      </c>
    </row>
    <row r="14" spans="1:4" ht="12.75">
      <c r="A14" s="73" t="s">
        <v>9</v>
      </c>
      <c r="B14" s="78">
        <f>'$25M_Formula'!G17+'$95.7M_BG_Ratios'!C17</f>
        <v>6962123</v>
      </c>
      <c r="C14" s="79">
        <v>0</v>
      </c>
      <c r="D14" s="78">
        <f t="shared" si="0"/>
        <v>6962123</v>
      </c>
    </row>
    <row r="15" spans="1:4" ht="12.75">
      <c r="A15" s="73" t="s">
        <v>10</v>
      </c>
      <c r="B15" s="78">
        <f>'$25M_Formula'!G18+'$95.7M_BG_Ratios'!C18</f>
        <v>266152</v>
      </c>
      <c r="C15" s="79">
        <v>0</v>
      </c>
      <c r="D15" s="78">
        <f t="shared" si="0"/>
        <v>266152</v>
      </c>
    </row>
    <row r="16" spans="1:4" ht="12.75">
      <c r="A16" s="73" t="s">
        <v>11</v>
      </c>
      <c r="B16" s="78">
        <f>'$25M_Formula'!G19+'$95.7M_BG_Ratios'!C19</f>
        <v>311412</v>
      </c>
      <c r="C16" s="79">
        <v>0</v>
      </c>
      <c r="D16" s="78">
        <f t="shared" si="0"/>
        <v>311412</v>
      </c>
    </row>
    <row r="17" spans="1:4" ht="12.75">
      <c r="A17" s="73" t="s">
        <v>12</v>
      </c>
      <c r="B17" s="78">
        <f>'$25M_Formula'!G20+'$95.7M_BG_Ratios'!C20</f>
        <v>1300266</v>
      </c>
      <c r="C17" s="79">
        <f>Tribes!H59</f>
        <v>333</v>
      </c>
      <c r="D17" s="78">
        <f t="shared" si="0"/>
        <v>1299933</v>
      </c>
    </row>
    <row r="18" spans="1:4" ht="12.75">
      <c r="A18" s="73" t="s">
        <v>13</v>
      </c>
      <c r="B18" s="78">
        <f>'$25M_Formula'!G21+'$95.7M_BG_Ratios'!C21</f>
        <v>1028059</v>
      </c>
      <c r="C18" s="79">
        <v>0</v>
      </c>
      <c r="D18" s="78">
        <f t="shared" si="0"/>
        <v>1028059</v>
      </c>
    </row>
    <row r="19" spans="1:4" ht="12.75">
      <c r="A19" s="73" t="s">
        <v>14</v>
      </c>
      <c r="B19" s="78">
        <f>'$25M_Formula'!G22+'$95.7M_BG_Ratios'!C22</f>
        <v>103531</v>
      </c>
      <c r="C19" s="79">
        <v>0</v>
      </c>
      <c r="D19" s="78">
        <f t="shared" si="0"/>
        <v>103531</v>
      </c>
    </row>
    <row r="20" spans="1:4" ht="12.75">
      <c r="A20" s="73" t="s">
        <v>15</v>
      </c>
      <c r="B20" s="78">
        <f>'$25M_Formula'!G23+'$95.7M_BG_Ratios'!C23</f>
        <v>599573</v>
      </c>
      <c r="C20" s="79">
        <f>Tribes!H61</f>
        <v>29095</v>
      </c>
      <c r="D20" s="78">
        <f t="shared" si="0"/>
        <v>570478</v>
      </c>
    </row>
    <row r="21" spans="1:4" ht="12.75">
      <c r="A21" s="73" t="s">
        <v>16</v>
      </c>
      <c r="B21" s="78">
        <f>'$25M_Formula'!G24+'$95.7M_BG_Ratios'!C24</f>
        <v>5550061</v>
      </c>
      <c r="C21" s="79">
        <v>0</v>
      </c>
      <c r="D21" s="78">
        <f t="shared" si="0"/>
        <v>5550061</v>
      </c>
    </row>
    <row r="22" spans="1:4" ht="12.75">
      <c r="A22" s="73" t="s">
        <v>17</v>
      </c>
      <c r="B22" s="78">
        <f>'$25M_Formula'!G25+'$95.7M_BG_Ratios'!C25</f>
        <v>2512912</v>
      </c>
      <c r="C22" s="79">
        <f>Tribes!H65</f>
        <v>323</v>
      </c>
      <c r="D22" s="78">
        <f t="shared" si="0"/>
        <v>2512589</v>
      </c>
    </row>
    <row r="23" spans="1:4" ht="12.75">
      <c r="A23" s="73" t="s">
        <v>18</v>
      </c>
      <c r="B23" s="78">
        <f>'$25M_Formula'!G26+'$95.7M_BG_Ratios'!C26</f>
        <v>1780934</v>
      </c>
      <c r="C23" s="79">
        <v>0</v>
      </c>
      <c r="D23" s="78">
        <f t="shared" si="0"/>
        <v>1780934</v>
      </c>
    </row>
    <row r="24" spans="1:4" ht="12.75">
      <c r="A24" s="73" t="s">
        <v>19</v>
      </c>
      <c r="B24" s="78">
        <f>'$25M_Formula'!G27+'$95.7M_BG_Ratios'!C27</f>
        <v>817885</v>
      </c>
      <c r="C24" s="79">
        <f>Tribes!H67</f>
        <v>1988</v>
      </c>
      <c r="D24" s="78">
        <f t="shared" si="0"/>
        <v>815897</v>
      </c>
    </row>
    <row r="25" spans="1:4" ht="12.75">
      <c r="A25" s="73" t="s">
        <v>20</v>
      </c>
      <c r="B25" s="78">
        <f>'$25M_Formula'!G28+'$95.7M_BG_Ratios'!C28</f>
        <v>1307711</v>
      </c>
      <c r="C25" s="79">
        <v>0</v>
      </c>
      <c r="D25" s="78">
        <f t="shared" si="0"/>
        <v>1307711</v>
      </c>
    </row>
    <row r="26" spans="1:4" ht="12.75">
      <c r="A26" s="73" t="s">
        <v>21</v>
      </c>
      <c r="B26" s="78">
        <f>'$25M_Formula'!G29+'$95.7M_BG_Ratios'!C29</f>
        <v>840121</v>
      </c>
      <c r="C26" s="79">
        <v>0</v>
      </c>
      <c r="D26" s="78">
        <f t="shared" si="0"/>
        <v>840121</v>
      </c>
    </row>
    <row r="27" spans="1:4" ht="12.75">
      <c r="A27" s="73" t="s">
        <v>22</v>
      </c>
      <c r="B27" s="78">
        <f>'$25M_Formula'!G30+'$95.7M_BG_Ratios'!C30</f>
        <v>7067286</v>
      </c>
      <c r="C27" s="79">
        <f>Tribes!H69</f>
        <v>258309</v>
      </c>
      <c r="D27" s="78">
        <f t="shared" si="0"/>
        <v>6808977</v>
      </c>
    </row>
    <row r="28" spans="1:4" ht="12.75">
      <c r="A28" s="73" t="s">
        <v>23</v>
      </c>
      <c r="B28" s="78">
        <f>'$25M_Formula'!G31+'$95.7M_BG_Ratios'!C31</f>
        <v>1535360</v>
      </c>
      <c r="C28" s="79">
        <v>0</v>
      </c>
      <c r="D28" s="78">
        <f t="shared" si="0"/>
        <v>1535360</v>
      </c>
    </row>
    <row r="29" spans="1:4" ht="12.75">
      <c r="A29" s="73" t="s">
        <v>24</v>
      </c>
      <c r="B29" s="78">
        <f>'$25M_Formula'!G32+'$95.7M_BG_Ratios'!C32</f>
        <v>11501835</v>
      </c>
      <c r="C29" s="79">
        <f>Tribes!H75</f>
        <v>4601</v>
      </c>
      <c r="D29" s="78">
        <f t="shared" si="0"/>
        <v>11497234</v>
      </c>
    </row>
    <row r="30" spans="1:4" ht="12.75">
      <c r="A30" s="73" t="s">
        <v>25</v>
      </c>
      <c r="B30" s="78">
        <f>'$25M_Formula'!G33+'$95.7M_BG_Ratios'!C33</f>
        <v>5269296</v>
      </c>
      <c r="C30" s="79">
        <f>Tribes!H77</f>
        <v>40053</v>
      </c>
      <c r="D30" s="78">
        <f t="shared" si="0"/>
        <v>5229243</v>
      </c>
    </row>
    <row r="31" spans="1:4" ht="12.75">
      <c r="A31" s="73" t="s">
        <v>26</v>
      </c>
      <c r="B31" s="78">
        <f>'$25M_Formula'!G34+'$95.7M_BG_Ratios'!C34</f>
        <v>3796230</v>
      </c>
      <c r="C31" s="79">
        <v>0</v>
      </c>
      <c r="D31" s="78">
        <f t="shared" si="0"/>
        <v>3796230</v>
      </c>
    </row>
    <row r="32" spans="1:4" ht="12.75">
      <c r="A32" s="73" t="s">
        <v>27</v>
      </c>
      <c r="B32" s="78">
        <f>'$25M_Formula'!G35+'$95.7M_BG_Ratios'!C35</f>
        <v>704529</v>
      </c>
      <c r="C32" s="79">
        <f>Tribes!H84</f>
        <v>1335</v>
      </c>
      <c r="D32" s="78">
        <f t="shared" si="0"/>
        <v>703194</v>
      </c>
    </row>
    <row r="33" spans="1:4" ht="12.75">
      <c r="A33" s="73" t="s">
        <v>28</v>
      </c>
      <c r="B33" s="78">
        <f>'$25M_Formula'!G36+'$95.7M_BG_Ratios'!C36</f>
        <v>2216911</v>
      </c>
      <c r="C33" s="79">
        <v>0</v>
      </c>
      <c r="D33" s="78">
        <f t="shared" si="0"/>
        <v>2216911</v>
      </c>
    </row>
    <row r="34" spans="1:4" ht="12.75">
      <c r="A34" s="73" t="s">
        <v>29</v>
      </c>
      <c r="B34" s="78">
        <f>'$25M_Formula'!G37+'$95.7M_BG_Ratios'!C37</f>
        <v>703260</v>
      </c>
      <c r="C34" s="79">
        <f>Tribes!H86</f>
        <v>122933</v>
      </c>
      <c r="D34" s="78">
        <f t="shared" si="0"/>
        <v>580327</v>
      </c>
    </row>
    <row r="35" spans="1:4" ht="12.75">
      <c r="A35" s="73" t="s">
        <v>30</v>
      </c>
      <c r="B35" s="78">
        <f>'$25M_Formula'!G38+'$95.7M_BG_Ratios'!C38</f>
        <v>880740</v>
      </c>
      <c r="C35" s="79">
        <f>Tribes!H93</f>
        <v>727</v>
      </c>
      <c r="D35" s="78">
        <f t="shared" si="0"/>
        <v>880013</v>
      </c>
    </row>
    <row r="36" spans="1:4" ht="12.75">
      <c r="A36" s="73" t="s">
        <v>31</v>
      </c>
      <c r="B36" s="78">
        <f>'$25M_Formula'!G39+'$95.7M_BG_Ratios'!C39</f>
        <v>186652</v>
      </c>
      <c r="C36" s="79">
        <v>0</v>
      </c>
      <c r="D36" s="78">
        <f t="shared" si="0"/>
        <v>186652</v>
      </c>
    </row>
    <row r="37" spans="1:4" ht="12.75">
      <c r="A37" s="73" t="s">
        <v>32</v>
      </c>
      <c r="B37" s="78">
        <f>'$25M_Formula'!G40+'$95.7M_BG_Ratios'!C40</f>
        <v>3192599</v>
      </c>
      <c r="C37" s="79">
        <v>0</v>
      </c>
      <c r="D37" s="78">
        <f t="shared" si="0"/>
        <v>3192599</v>
      </c>
    </row>
    <row r="38" spans="1:4" ht="12.75">
      <c r="A38" s="73" t="s">
        <v>33</v>
      </c>
      <c r="B38" s="78">
        <f>'$25M_Formula'!G41+'$95.7M_BG_Ratios'!C41</f>
        <v>3723658</v>
      </c>
      <c r="C38" s="79">
        <v>0</v>
      </c>
      <c r="D38" s="78">
        <f t="shared" si="0"/>
        <v>3723658</v>
      </c>
    </row>
    <row r="39" spans="1:4" ht="12.75">
      <c r="A39" s="73" t="s">
        <v>34</v>
      </c>
      <c r="B39" s="78">
        <f>'$25M_Formula'!G42+'$95.7M_BG_Ratios'!C42</f>
        <v>497532</v>
      </c>
      <c r="C39" s="79">
        <f>Tribes!H95</f>
        <v>39609</v>
      </c>
      <c r="D39" s="78">
        <f t="shared" si="0"/>
        <v>457923</v>
      </c>
    </row>
    <row r="40" spans="1:4" ht="12.75">
      <c r="A40" s="73" t="s">
        <v>35</v>
      </c>
      <c r="B40" s="78">
        <f>'$25M_Formula'!G43+'$95.7M_BG_Ratios'!C43</f>
        <v>12158305</v>
      </c>
      <c r="C40" s="79">
        <f>Tribes!H103</f>
        <v>19655</v>
      </c>
      <c r="D40" s="78">
        <f aca="true" t="shared" si="1" ref="D40:D58">B40-C40</f>
        <v>12138650</v>
      </c>
    </row>
    <row r="41" spans="1:4" ht="12.75">
      <c r="A41" s="73" t="s">
        <v>36</v>
      </c>
      <c r="B41" s="78">
        <f>'$25M_Formula'!G44+'$95.7M_BG_Ratios'!C44</f>
        <v>1811957</v>
      </c>
      <c r="C41" s="79">
        <f>Tribes!H106</f>
        <v>32224</v>
      </c>
      <c r="D41" s="78">
        <f t="shared" si="1"/>
        <v>1779733</v>
      </c>
    </row>
    <row r="42" spans="1:4" ht="12.75">
      <c r="A42" s="73" t="s">
        <v>37</v>
      </c>
      <c r="B42" s="78">
        <f>'$25M_Formula'!G45+'$95.7M_BG_Ratios'!C45</f>
        <v>763954</v>
      </c>
      <c r="C42" s="79">
        <f>Tribes!H108</f>
        <v>156381</v>
      </c>
      <c r="D42" s="78">
        <f t="shared" si="1"/>
        <v>607573</v>
      </c>
    </row>
    <row r="43" spans="1:4" ht="12.75">
      <c r="A43" s="73" t="s">
        <v>38</v>
      </c>
      <c r="B43" s="78">
        <f>'$25M_Formula'!G46+'$95.7M_BG_Ratios'!C46</f>
        <v>4909858</v>
      </c>
      <c r="C43" s="79">
        <v>0</v>
      </c>
      <c r="D43" s="78">
        <f t="shared" si="1"/>
        <v>4909858</v>
      </c>
    </row>
    <row r="44" spans="1:4" ht="12.75">
      <c r="A44" s="73" t="s">
        <v>39</v>
      </c>
      <c r="B44" s="78">
        <f>'$25M_Formula'!G47+'$95.7M_BG_Ratios'!C47</f>
        <v>755364</v>
      </c>
      <c r="C44" s="79">
        <f>Tribes!H113</f>
        <v>69289</v>
      </c>
      <c r="D44" s="78">
        <f t="shared" si="1"/>
        <v>686075</v>
      </c>
    </row>
    <row r="45" spans="1:4" ht="12.75">
      <c r="A45" s="73" t="s">
        <v>40</v>
      </c>
      <c r="B45" s="78">
        <f>'$25M_Formula'!G48+'$95.7M_BG_Ratios'!C48</f>
        <v>1191320</v>
      </c>
      <c r="C45" s="79">
        <f>Tribes!H146</f>
        <v>27579</v>
      </c>
      <c r="D45" s="78">
        <f t="shared" si="1"/>
        <v>1163741</v>
      </c>
    </row>
    <row r="46" spans="1:4" ht="12.75">
      <c r="A46" s="73" t="s">
        <v>41</v>
      </c>
      <c r="B46" s="78">
        <f>'$25M_Formula'!G49+'$95.7M_BG_Ratios'!C49</f>
        <v>6530804</v>
      </c>
      <c r="C46" s="79">
        <v>0</v>
      </c>
      <c r="D46" s="78">
        <f t="shared" si="1"/>
        <v>6530804</v>
      </c>
    </row>
    <row r="47" spans="1:4" ht="12.75">
      <c r="A47" s="73" t="s">
        <v>42</v>
      </c>
      <c r="B47" s="78">
        <f>'$25M_Formula'!G50+'$95.7M_BG_Ratios'!C50</f>
        <v>1925448</v>
      </c>
      <c r="C47" s="79">
        <f>Tribes!H153</f>
        <v>5456</v>
      </c>
      <c r="D47" s="78">
        <f t="shared" si="1"/>
        <v>1919992</v>
      </c>
    </row>
    <row r="48" spans="1:4" ht="12.75">
      <c r="A48" s="73" t="s">
        <v>43</v>
      </c>
      <c r="B48" s="78">
        <f>'$25M_Formula'!G51+'$95.7M_BG_Ratios'!C51</f>
        <v>652643</v>
      </c>
      <c r="C48" s="79">
        <v>0</v>
      </c>
      <c r="D48" s="78">
        <f t="shared" si="1"/>
        <v>652643</v>
      </c>
    </row>
    <row r="49" spans="1:4" ht="12.75">
      <c r="A49" s="73" t="s">
        <v>44</v>
      </c>
      <c r="B49" s="78">
        <f>'$25M_Formula'!G52+'$95.7M_BG_Ratios'!C52</f>
        <v>620464</v>
      </c>
      <c r="C49" s="79">
        <f>Tribes!H155</f>
        <v>110318</v>
      </c>
      <c r="D49" s="78">
        <f t="shared" si="1"/>
        <v>510146</v>
      </c>
    </row>
    <row r="50" spans="1:4" ht="12.75">
      <c r="A50" s="73" t="s">
        <v>45</v>
      </c>
      <c r="B50" s="78">
        <f>'$25M_Formula'!G53+'$95.7M_BG_Ratios'!C53</f>
        <v>1324683</v>
      </c>
      <c r="C50" s="79">
        <v>0</v>
      </c>
      <c r="D50" s="78">
        <f t="shared" si="1"/>
        <v>1324683</v>
      </c>
    </row>
    <row r="51" spans="1:4" ht="12.75">
      <c r="A51" s="73" t="s">
        <v>46</v>
      </c>
      <c r="B51" s="78">
        <f>'$25M_Formula'!G54+'$95.7M_BG_Ratios'!C54</f>
        <v>2163208</v>
      </c>
      <c r="C51" s="79">
        <v>0</v>
      </c>
      <c r="D51" s="78">
        <f t="shared" si="1"/>
        <v>2163208</v>
      </c>
    </row>
    <row r="52" spans="1:4" ht="12.75">
      <c r="A52" s="73" t="s">
        <v>47</v>
      </c>
      <c r="B52" s="78">
        <f>'$25M_Formula'!G55+'$95.7M_BG_Ratios'!C55</f>
        <v>714295</v>
      </c>
      <c r="C52" s="79">
        <f>Tribes!H163</f>
        <v>14174</v>
      </c>
      <c r="D52" s="78">
        <f t="shared" si="1"/>
        <v>700121</v>
      </c>
    </row>
    <row r="53" spans="1:4" ht="12.75">
      <c r="A53" s="73" t="s">
        <v>48</v>
      </c>
      <c r="B53" s="78">
        <f>'$25M_Formula'!G56+'$95.7M_BG_Ratios'!C56</f>
        <v>2486774</v>
      </c>
      <c r="C53" s="79">
        <v>0</v>
      </c>
      <c r="D53" s="78">
        <f t="shared" si="1"/>
        <v>2486774</v>
      </c>
    </row>
    <row r="54" spans="1:4" ht="12.75">
      <c r="A54" s="73" t="s">
        <v>49</v>
      </c>
      <c r="B54" s="78">
        <f>'$25M_Formula'!G57+'$95.7M_BG_Ratios'!C57</f>
        <v>1870240</v>
      </c>
      <c r="C54" s="79">
        <v>0</v>
      </c>
      <c r="D54" s="78">
        <f t="shared" si="1"/>
        <v>1870240</v>
      </c>
    </row>
    <row r="55" spans="1:4" ht="12.75">
      <c r="A55" s="73" t="s">
        <v>50</v>
      </c>
      <c r="B55" s="78">
        <f>'$25M_Formula'!G58+'$95.7M_BG_Ratios'!C58</f>
        <v>1959557</v>
      </c>
      <c r="C55" s="79">
        <f>Tribes!H167</f>
        <v>79914</v>
      </c>
      <c r="D55" s="78">
        <f t="shared" si="1"/>
        <v>1879643</v>
      </c>
    </row>
    <row r="56" spans="1:4" ht="12.75">
      <c r="A56" s="73" t="s">
        <v>51</v>
      </c>
      <c r="B56" s="78">
        <f>'$25M_Formula'!G59+'$95.7M_BG_Ratios'!C59</f>
        <v>865411</v>
      </c>
      <c r="C56" s="79">
        <v>0</v>
      </c>
      <c r="D56" s="78">
        <f t="shared" si="1"/>
        <v>865411</v>
      </c>
    </row>
    <row r="57" spans="1:4" ht="12.75">
      <c r="A57" s="73" t="s">
        <v>52</v>
      </c>
      <c r="B57" s="78">
        <f>'$25M_Formula'!G60+'$95.7M_BG_Ratios'!C60</f>
        <v>3417152</v>
      </c>
      <c r="C57" s="79">
        <v>0</v>
      </c>
      <c r="D57" s="78">
        <f t="shared" si="1"/>
        <v>3417152</v>
      </c>
    </row>
    <row r="58" spans="1:4" ht="13.5" thickBot="1">
      <c r="A58" s="80" t="s">
        <v>53</v>
      </c>
      <c r="B58" s="81">
        <f>'$25M_Formula'!G61+'$95.7M_BG_Ratios'!C61</f>
        <v>285988</v>
      </c>
      <c r="C58" s="82">
        <f>Tribes!H189</f>
        <v>10173</v>
      </c>
      <c r="D58" s="81">
        <f t="shared" si="1"/>
        <v>275815</v>
      </c>
    </row>
    <row r="59" spans="1:4" ht="13.5" thickTop="1">
      <c r="A59" s="83" t="s">
        <v>239</v>
      </c>
      <c r="B59" s="78">
        <f>SUM(B8:B58)</f>
        <v>120548185</v>
      </c>
      <c r="C59" s="79">
        <f>SUM(C8:C58)</f>
        <v>1616999</v>
      </c>
      <c r="D59" s="78">
        <f>SUM(D8:D58)</f>
        <v>118931186</v>
      </c>
    </row>
    <row r="60" spans="1:4" ht="12.75">
      <c r="A60" s="83"/>
      <c r="B60" s="78"/>
      <c r="C60" s="79"/>
      <c r="D60" s="78"/>
    </row>
    <row r="61" spans="1:4" ht="12.75">
      <c r="A61" s="83"/>
      <c r="B61" s="78"/>
      <c r="C61" s="79"/>
      <c r="D61" s="78"/>
    </row>
    <row r="62" spans="1:4" ht="12.75">
      <c r="A62" s="83" t="s">
        <v>284</v>
      </c>
      <c r="B62" s="78">
        <f>B63+B64</f>
        <v>120677759</v>
      </c>
      <c r="C62" s="79"/>
      <c r="D62" s="78"/>
    </row>
    <row r="63" spans="1:4" ht="12.75">
      <c r="A63" s="83" t="s">
        <v>240</v>
      </c>
      <c r="B63" s="78">
        <v>129574</v>
      </c>
      <c r="C63" s="79"/>
      <c r="D63" s="78"/>
    </row>
    <row r="64" spans="1:4" ht="12.75">
      <c r="A64" s="83" t="s">
        <v>285</v>
      </c>
      <c r="B64" s="78">
        <v>120548185</v>
      </c>
      <c r="C64" s="79"/>
      <c r="D64" s="78"/>
    </row>
    <row r="65" spans="1:4" ht="12.75">
      <c r="A65" s="42"/>
      <c r="B65" s="42"/>
      <c r="C65" s="83" t="s">
        <v>58</v>
      </c>
      <c r="D65" s="42"/>
    </row>
    <row r="66" spans="1:3" s="63" customFormat="1" ht="12.75">
      <c r="A66" s="84" t="s">
        <v>240</v>
      </c>
      <c r="B66" s="84" t="s">
        <v>241</v>
      </c>
      <c r="C66" s="85" t="s">
        <v>242</v>
      </c>
    </row>
    <row r="67" spans="1:3" s="63" customFormat="1" ht="12.75">
      <c r="A67" s="84" t="s">
        <v>243</v>
      </c>
      <c r="B67" s="86">
        <v>0.01654258</v>
      </c>
      <c r="C67" s="120">
        <v>2143</v>
      </c>
    </row>
    <row r="68" spans="1:3" s="63" customFormat="1" ht="12.75">
      <c r="A68" s="84" t="s">
        <v>244</v>
      </c>
      <c r="B68" s="86">
        <v>0.03626904</v>
      </c>
      <c r="C68" s="120">
        <v>4700</v>
      </c>
    </row>
    <row r="69" spans="1:3" s="63" customFormat="1" ht="12.75">
      <c r="A69" s="84" t="s">
        <v>245</v>
      </c>
      <c r="B69" s="86">
        <v>0.01259719</v>
      </c>
      <c r="C69" s="120">
        <v>1632</v>
      </c>
    </row>
    <row r="70" spans="1:3" s="63" customFormat="1" ht="12.75">
      <c r="A70" s="84" t="s">
        <v>246</v>
      </c>
      <c r="B70" s="86">
        <v>0.90029483</v>
      </c>
      <c r="C70" s="120">
        <v>116655</v>
      </c>
    </row>
    <row r="71" spans="1:3" s="63" customFormat="1" ht="12.75">
      <c r="A71" s="84" t="s">
        <v>247</v>
      </c>
      <c r="B71" s="86">
        <v>0.03429636</v>
      </c>
      <c r="C71" s="120">
        <v>4444</v>
      </c>
    </row>
    <row r="72" spans="1:3" s="63" customFormat="1" ht="12.75">
      <c r="A72" s="63" t="s">
        <v>278</v>
      </c>
      <c r="C72" s="121">
        <v>129574</v>
      </c>
    </row>
  </sheetData>
  <mergeCells count="2">
    <mergeCell ref="A2:D2"/>
    <mergeCell ref="A1:D1"/>
  </mergeCells>
  <printOptions gridLines="1" horizontalCentered="1"/>
  <pageMargins left="0.75" right="0.75" top="0.75" bottom="0.76" header="0.5" footer="0.5"/>
  <pageSetup horizontalDpi="600" verticalDpi="600" orientation="portrait" scale="71" r:id="rId1"/>
  <headerFooter alignWithMargins="0">
    <oddFooter>&amp;L&amp;"Arial,Regular"'&amp;F' [&amp;A]&amp;R&amp;"Arial,Regular"Page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11"/>
  <sheetViews>
    <sheetView zoomScale="130" zoomScaleNormal="130" workbookViewId="0" topLeftCell="A1">
      <pane xSplit="1" ySplit="8" topLeftCell="B9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20.83203125" defaultRowHeight="12.75"/>
  <cols>
    <col min="1" max="1" width="48.16015625" style="43" customWidth="1"/>
    <col min="2" max="2" width="19" style="43" customWidth="1"/>
    <col min="3" max="3" width="18" style="43" customWidth="1"/>
    <col min="4" max="4" width="14" style="43" customWidth="1"/>
    <col min="5" max="5" width="16.83203125" style="43" bestFit="1" customWidth="1"/>
    <col min="6" max="6" width="18" style="43" customWidth="1"/>
    <col min="7" max="7" width="27" style="43" bestFit="1" customWidth="1"/>
    <col min="8" max="8" width="16.66015625" style="43" customWidth="1"/>
    <col min="9" max="9" width="17.33203125" style="43" customWidth="1"/>
    <col min="10" max="10" width="4.33203125" style="43" customWidth="1"/>
    <col min="11" max="16384" width="20.83203125" style="43" customWidth="1"/>
  </cols>
  <sheetData>
    <row r="1" spans="1:9" ht="30" customHeight="1">
      <c r="A1" s="125" t="str">
        <f>"Low Income Home Energy Assistance Program (LIHEAP) Indian Tribe and Tribal Organization Allotments of "&amp;TEXT(States_With_SetAside!$D$4/1000000,"$0.00")&amp;" Million in Emergency Contingency Funds Reflecting LI Households Using FO for Heat"</f>
        <v>Low Income Home Energy Assistance Program (LIHEAP) Indian Tribe and Tribal Organization Allotments of $120.68 Million in Emergency Contingency Funds Reflecting LI Households Using FO for Heat</v>
      </c>
      <c r="B1" s="125"/>
      <c r="C1" s="125"/>
      <c r="D1" s="125"/>
      <c r="E1" s="125"/>
      <c r="F1" s="125"/>
      <c r="G1" s="125"/>
      <c r="H1" s="125"/>
      <c r="I1" s="125"/>
    </row>
    <row r="2" spans="1:9" ht="14.25">
      <c r="A2" s="104" t="s">
        <v>57</v>
      </c>
      <c r="B2" s="48"/>
      <c r="C2" s="48"/>
      <c r="D2" s="48"/>
      <c r="E2" s="48"/>
      <c r="F2" s="6">
        <f>'$95.7M_BG_Ratios'!C2</f>
        <v>39708</v>
      </c>
      <c r="G2" s="48"/>
      <c r="H2" s="48"/>
      <c r="I2" s="48"/>
    </row>
    <row r="3" spans="1:9" ht="12.75">
      <c r="A3" s="52" t="s">
        <v>59</v>
      </c>
      <c r="B3" s="52" t="s">
        <v>60</v>
      </c>
      <c r="C3" s="48"/>
      <c r="D3" s="48"/>
      <c r="E3" s="48"/>
      <c r="F3" s="48"/>
      <c r="G3" s="48"/>
      <c r="H3" s="48"/>
      <c r="I3" s="48"/>
    </row>
    <row r="4" spans="1:9" ht="12.75">
      <c r="A4" s="52" t="s">
        <v>61</v>
      </c>
      <c r="B4" s="52" t="s">
        <v>62</v>
      </c>
      <c r="C4" s="48"/>
      <c r="D4" s="48"/>
      <c r="E4" s="48"/>
      <c r="F4" s="48"/>
      <c r="G4" s="48"/>
      <c r="H4" s="48"/>
      <c r="I4" s="48"/>
    </row>
    <row r="5" spans="1:9" ht="12.75">
      <c r="A5" s="52" t="s">
        <v>63</v>
      </c>
      <c r="B5" s="52" t="s">
        <v>64</v>
      </c>
      <c r="C5" s="48"/>
      <c r="D5" s="48"/>
      <c r="E5" s="48"/>
      <c r="F5" s="48"/>
      <c r="G5" s="48"/>
      <c r="H5" s="48"/>
      <c r="I5" s="48"/>
    </row>
    <row r="6" spans="1:9" ht="12.75">
      <c r="A6" s="52" t="s">
        <v>65</v>
      </c>
      <c r="B6" s="52" t="s">
        <v>66</v>
      </c>
      <c r="C6" s="48"/>
      <c r="D6" s="48"/>
      <c r="E6" s="48"/>
      <c r="F6" s="48"/>
      <c r="G6" s="48"/>
      <c r="H6" s="48"/>
      <c r="I6" s="48"/>
    </row>
    <row r="7" spans="1:9" ht="12.75">
      <c r="A7" s="44" t="str">
        <f aca="true" t="shared" si="0" ref="A7:I7">IF(COLUMN()&lt;=26,CHAR(64+COLUMN()),CHAR(64+ROUNDDOWN((COLUMN()-1)/26,0))&amp;CHAR(65+MOD((COLUMN()-1),26)))</f>
        <v>A</v>
      </c>
      <c r="B7" s="44" t="str">
        <f t="shared" si="0"/>
        <v>B</v>
      </c>
      <c r="C7" s="44" t="str">
        <f t="shared" si="0"/>
        <v>C</v>
      </c>
      <c r="D7" s="44" t="str">
        <f t="shared" si="0"/>
        <v>D</v>
      </c>
      <c r="E7" s="44" t="str">
        <f t="shared" si="0"/>
        <v>E</v>
      </c>
      <c r="F7" s="44" t="str">
        <f t="shared" si="0"/>
        <v>F</v>
      </c>
      <c r="G7" s="44" t="str">
        <f t="shared" si="0"/>
        <v>G</v>
      </c>
      <c r="H7" s="44" t="str">
        <f t="shared" si="0"/>
        <v>H</v>
      </c>
      <c r="I7" s="44" t="str">
        <f t="shared" si="0"/>
        <v>I</v>
      </c>
    </row>
    <row r="8" spans="1:9" s="46" customFormat="1" ht="38.25">
      <c r="A8" s="45" t="s">
        <v>67</v>
      </c>
      <c r="B8" s="45" t="s">
        <v>68</v>
      </c>
      <c r="C8" s="45" t="s">
        <v>69</v>
      </c>
      <c r="D8" s="45" t="s">
        <v>70</v>
      </c>
      <c r="E8" s="45" t="s">
        <v>71</v>
      </c>
      <c r="F8" s="105" t="s">
        <v>72</v>
      </c>
      <c r="G8" s="45" t="s">
        <v>73</v>
      </c>
      <c r="H8" s="45" t="s">
        <v>74</v>
      </c>
      <c r="I8" s="45" t="s">
        <v>75</v>
      </c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0" spans="1:11" s="48" customFormat="1" ht="12.75">
      <c r="A10" s="47" t="s">
        <v>3</v>
      </c>
      <c r="E10" s="49">
        <f>States_With_SetAside!B8</f>
        <v>821757</v>
      </c>
      <c r="H10" s="49">
        <f>SUM($G11:$G14)</f>
        <v>5657</v>
      </c>
      <c r="I10" s="49">
        <f>$E10-$H10</f>
        <v>816100</v>
      </c>
      <c r="K10" s="51"/>
    </row>
    <row r="11" spans="1:11" s="48" customFormat="1" ht="12.75">
      <c r="A11" s="48" t="s">
        <v>76</v>
      </c>
      <c r="B11" s="48">
        <v>449603</v>
      </c>
      <c r="C11" s="48">
        <v>96</v>
      </c>
      <c r="D11" s="50" t="s">
        <v>77</v>
      </c>
      <c r="E11" s="49"/>
      <c r="F11" s="51">
        <v>0.00021354247327066538</v>
      </c>
      <c r="G11" s="49">
        <f>ROUND(F11*$E$10,0)</f>
        <v>175</v>
      </c>
      <c r="K11" s="51"/>
    </row>
    <row r="12" spans="1:11" s="48" customFormat="1" ht="12.75">
      <c r="A12" s="52" t="s">
        <v>78</v>
      </c>
      <c r="B12" s="53">
        <v>449603</v>
      </c>
      <c r="C12" s="52" t="s">
        <v>58</v>
      </c>
      <c r="D12" s="50" t="s">
        <v>79</v>
      </c>
      <c r="E12" s="49"/>
      <c r="F12" s="51">
        <v>0.0031700011980352223</v>
      </c>
      <c r="G12" s="49">
        <f>ROUND(F12*$E$10,0)</f>
        <v>2605</v>
      </c>
      <c r="I12" s="49"/>
      <c r="K12" s="51"/>
    </row>
    <row r="13" spans="1:11" s="48" customFormat="1" ht="12.75">
      <c r="A13" s="52" t="s">
        <v>80</v>
      </c>
      <c r="B13" s="53">
        <v>449603</v>
      </c>
      <c r="C13" s="53">
        <v>1075</v>
      </c>
      <c r="D13" s="50" t="s">
        <v>77</v>
      </c>
      <c r="E13" s="49"/>
      <c r="F13" s="51">
        <v>0.002390986099869385</v>
      </c>
      <c r="G13" s="49">
        <f>ROUND(F13*$E$10,0)</f>
        <v>1965</v>
      </c>
      <c r="I13" s="49"/>
      <c r="K13" s="51"/>
    </row>
    <row r="14" spans="1:11" s="48" customFormat="1" ht="12.75">
      <c r="A14" s="54" t="s">
        <v>81</v>
      </c>
      <c r="B14" s="53">
        <v>449603</v>
      </c>
      <c r="C14" s="55">
        <v>234</v>
      </c>
      <c r="D14" s="56" t="s">
        <v>77</v>
      </c>
      <c r="E14" s="49"/>
      <c r="F14" s="51">
        <v>0.0011098481417304888</v>
      </c>
      <c r="G14" s="49">
        <f>ROUND(F14*$E$10,0)</f>
        <v>912</v>
      </c>
      <c r="I14" s="49"/>
      <c r="K14" s="51"/>
    </row>
    <row r="15" spans="1:11" s="48" customFormat="1" ht="12.75">
      <c r="A15" s="47" t="s">
        <v>4</v>
      </c>
      <c r="E15" s="49">
        <f>States_With_SetAside!B9</f>
        <v>1692331</v>
      </c>
      <c r="H15" s="49">
        <f>SUM(G16:G24)</f>
        <v>519544</v>
      </c>
      <c r="I15" s="49">
        <f>E15-H15</f>
        <v>1172787</v>
      </c>
      <c r="K15" s="51"/>
    </row>
    <row r="16" spans="1:11" s="48" customFormat="1" ht="12.75">
      <c r="A16" s="52" t="s">
        <v>82</v>
      </c>
      <c r="B16" s="53">
        <v>54295</v>
      </c>
      <c r="C16" s="57">
        <v>164</v>
      </c>
      <c r="D16" s="50" t="s">
        <v>79</v>
      </c>
      <c r="E16" s="49"/>
      <c r="F16" s="51">
        <v>0.008539969836873452</v>
      </c>
      <c r="G16" s="49">
        <f aca="true" t="shared" si="1" ref="G16:G24">ROUND(F16*$E$15,0)</f>
        <v>14452</v>
      </c>
      <c r="I16" s="52"/>
      <c r="K16" s="51"/>
    </row>
    <row r="17" spans="1:11" s="48" customFormat="1" ht="12.75">
      <c r="A17" s="52" t="s">
        <v>83</v>
      </c>
      <c r="B17" s="53">
        <v>54295</v>
      </c>
      <c r="C17" s="57">
        <v>2029</v>
      </c>
      <c r="D17" s="50" t="s">
        <v>79</v>
      </c>
      <c r="E17" s="49"/>
      <c r="F17" s="51">
        <v>0.13824944887183813</v>
      </c>
      <c r="G17" s="49">
        <f t="shared" si="1"/>
        <v>233964</v>
      </c>
      <c r="I17" s="52"/>
      <c r="K17" s="51"/>
    </row>
    <row r="18" spans="1:11" s="48" customFormat="1" ht="12.75">
      <c r="A18" s="52" t="s">
        <v>84</v>
      </c>
      <c r="B18" s="53">
        <v>54295</v>
      </c>
      <c r="C18" s="57">
        <v>111</v>
      </c>
      <c r="D18" s="50" t="s">
        <v>79</v>
      </c>
      <c r="E18" s="49"/>
      <c r="F18" s="51">
        <v>0.006801480265132589</v>
      </c>
      <c r="G18" s="49">
        <f t="shared" si="1"/>
        <v>11510</v>
      </c>
      <c r="K18" s="51"/>
    </row>
    <row r="19" spans="1:11" s="48" customFormat="1" ht="12.75">
      <c r="A19" s="52" t="s">
        <v>85</v>
      </c>
      <c r="B19" s="53">
        <v>54295</v>
      </c>
      <c r="C19" s="57">
        <v>229</v>
      </c>
      <c r="D19" s="50" t="s">
        <v>79</v>
      </c>
      <c r="E19" s="49"/>
      <c r="F19" s="51">
        <v>0.020739966327385367</v>
      </c>
      <c r="G19" s="49">
        <f t="shared" si="1"/>
        <v>35099</v>
      </c>
      <c r="I19" s="52" t="s">
        <v>58</v>
      </c>
      <c r="K19" s="51"/>
    </row>
    <row r="20" spans="1:11" s="48" customFormat="1" ht="12.75">
      <c r="A20" s="52" t="s">
        <v>86</v>
      </c>
      <c r="B20" s="53">
        <v>54295</v>
      </c>
      <c r="C20" s="57">
        <v>275</v>
      </c>
      <c r="D20" s="50" t="s">
        <v>79</v>
      </c>
      <c r="E20" s="49"/>
      <c r="F20" s="51">
        <v>0.008235013793211727</v>
      </c>
      <c r="G20" s="49">
        <f t="shared" si="1"/>
        <v>13936</v>
      </c>
      <c r="K20" s="51"/>
    </row>
    <row r="21" spans="1:11" s="48" customFormat="1" ht="12.75">
      <c r="A21" s="52" t="s">
        <v>87</v>
      </c>
      <c r="B21" s="53">
        <v>54295</v>
      </c>
      <c r="C21" s="57">
        <v>8</v>
      </c>
      <c r="D21" s="50" t="s">
        <v>79</v>
      </c>
      <c r="E21" s="49"/>
      <c r="F21" s="51">
        <v>0.0007015281973514447</v>
      </c>
      <c r="G21" s="49">
        <f t="shared" si="1"/>
        <v>1187</v>
      </c>
      <c r="K21" s="51"/>
    </row>
    <row r="22" spans="1:11" s="48" customFormat="1" ht="12.75">
      <c r="A22" s="52" t="s">
        <v>88</v>
      </c>
      <c r="B22" s="53">
        <v>54295</v>
      </c>
      <c r="C22" s="57">
        <v>1385</v>
      </c>
      <c r="D22" s="50" t="s">
        <v>79</v>
      </c>
      <c r="E22" s="49"/>
      <c r="F22" s="51">
        <v>0.07750750614853077</v>
      </c>
      <c r="G22" s="49">
        <f t="shared" si="1"/>
        <v>131168</v>
      </c>
      <c r="K22" s="51"/>
    </row>
    <row r="23" spans="1:11" s="48" customFormat="1" ht="12.75">
      <c r="A23" s="52" t="s">
        <v>89</v>
      </c>
      <c r="B23" s="53">
        <v>54295</v>
      </c>
      <c r="C23" s="57">
        <v>1171</v>
      </c>
      <c r="D23" s="50" t="s">
        <v>79</v>
      </c>
      <c r="E23" s="49"/>
      <c r="F23" s="51">
        <v>0.044224998822474396</v>
      </c>
      <c r="G23" s="49">
        <f t="shared" si="1"/>
        <v>74843</v>
      </c>
      <c r="I23" s="52" t="s">
        <v>58</v>
      </c>
      <c r="K23" s="51"/>
    </row>
    <row r="24" spans="1:11" s="48" customFormat="1" ht="12.75">
      <c r="A24" s="2" t="s">
        <v>90</v>
      </c>
      <c r="B24" s="53">
        <v>54295</v>
      </c>
      <c r="C24" s="2">
        <v>77</v>
      </c>
      <c r="D24" s="50" t="s">
        <v>79</v>
      </c>
      <c r="E24" s="49"/>
      <c r="F24" s="51">
        <v>0.0020000387890788426</v>
      </c>
      <c r="G24" s="49">
        <f t="shared" si="1"/>
        <v>3385</v>
      </c>
      <c r="I24" s="52"/>
      <c r="K24" s="51"/>
    </row>
    <row r="25" spans="1:11" s="48" customFormat="1" ht="12.75">
      <c r="A25" s="47" t="s">
        <v>5</v>
      </c>
      <c r="E25" s="49">
        <f>States_With_SetAside!B10</f>
        <v>397412</v>
      </c>
      <c r="H25" s="49">
        <f>SUM(G26:G34)</f>
        <v>30141</v>
      </c>
      <c r="I25" s="49">
        <f>E25-H25</f>
        <v>367271</v>
      </c>
      <c r="K25" s="51"/>
    </row>
    <row r="26" spans="1:11" s="48" customFormat="1" ht="12.75">
      <c r="A26" s="52" t="s">
        <v>91</v>
      </c>
      <c r="B26" s="53">
        <v>343522</v>
      </c>
      <c r="C26" s="57">
        <v>228</v>
      </c>
      <c r="D26" s="50" t="s">
        <v>77</v>
      </c>
      <c r="F26" s="51">
        <v>0.0006636655898817341</v>
      </c>
      <c r="G26" s="49">
        <f aca="true" t="shared" si="2" ref="G26:G34">ROUND(F26*$E$25,0)</f>
        <v>264</v>
      </c>
      <c r="K26" s="51"/>
    </row>
    <row r="27" spans="1:11" s="48" customFormat="1" ht="12.75">
      <c r="A27" s="52" t="s">
        <v>92</v>
      </c>
      <c r="B27" s="53">
        <v>343522</v>
      </c>
      <c r="C27" s="57">
        <v>680</v>
      </c>
      <c r="D27" s="50" t="s">
        <v>77</v>
      </c>
      <c r="E27" s="49"/>
      <c r="F27" s="51">
        <v>0.001979516756710249</v>
      </c>
      <c r="G27" s="49">
        <f t="shared" si="2"/>
        <v>787</v>
      </c>
      <c r="K27" s="51"/>
    </row>
    <row r="28" spans="1:11" s="48" customFormat="1" ht="12.75">
      <c r="A28" s="52" t="s">
        <v>93</v>
      </c>
      <c r="B28" s="53">
        <v>343522</v>
      </c>
      <c r="C28" s="57">
        <v>2301</v>
      </c>
      <c r="D28" s="50" t="s">
        <v>77</v>
      </c>
      <c r="E28" s="49"/>
      <c r="F28" s="51">
        <v>0.006698285441941829</v>
      </c>
      <c r="G28" s="49">
        <f t="shared" si="2"/>
        <v>2662</v>
      </c>
      <c r="K28" s="51"/>
    </row>
    <row r="29" spans="1:11" s="48" customFormat="1" ht="12.75">
      <c r="A29" s="52" t="s">
        <v>276</v>
      </c>
      <c r="B29" s="53">
        <v>343522</v>
      </c>
      <c r="C29" s="57">
        <v>142</v>
      </c>
      <c r="D29" s="50" t="s">
        <v>77</v>
      </c>
      <c r="E29" s="49"/>
      <c r="F29" s="51">
        <v>0.00041340130789974735</v>
      </c>
      <c r="G29" s="49">
        <f t="shared" si="2"/>
        <v>164</v>
      </c>
      <c r="K29" s="51"/>
    </row>
    <row r="30" spans="1:11" s="48" customFormat="1" ht="12.75">
      <c r="A30" s="52" t="s">
        <v>94</v>
      </c>
      <c r="B30" s="53">
        <v>343522</v>
      </c>
      <c r="C30" s="57">
        <v>19524</v>
      </c>
      <c r="D30" s="50" t="s">
        <v>77</v>
      </c>
      <c r="E30" s="49"/>
      <c r="F30" s="51">
        <v>0.05683476466940221</v>
      </c>
      <c r="G30" s="49">
        <f t="shared" si="2"/>
        <v>22587</v>
      </c>
      <c r="K30" s="51"/>
    </row>
    <row r="31" spans="1:11" s="48" customFormat="1" ht="12.75">
      <c r="A31" s="52" t="s">
        <v>95</v>
      </c>
      <c r="B31" s="53">
        <v>343522</v>
      </c>
      <c r="C31" s="57">
        <v>879</v>
      </c>
      <c r="D31" s="50" t="s">
        <v>77</v>
      </c>
      <c r="E31" s="49"/>
      <c r="F31" s="51">
        <v>0.0025588344620804298</v>
      </c>
      <c r="G31" s="49">
        <f t="shared" si="2"/>
        <v>1017</v>
      </c>
      <c r="K31" s="51"/>
    </row>
    <row r="32" spans="1:11" s="48" customFormat="1" ht="12.75">
      <c r="A32" s="52" t="s">
        <v>96</v>
      </c>
      <c r="B32" s="53">
        <v>343522</v>
      </c>
      <c r="C32" s="57">
        <v>50</v>
      </c>
      <c r="D32" s="50" t="s">
        <v>77</v>
      </c>
      <c r="E32" s="49"/>
      <c r="F32" s="51">
        <v>0.0001454940586703583</v>
      </c>
      <c r="G32" s="49">
        <f t="shared" si="2"/>
        <v>58</v>
      </c>
      <c r="K32" s="51"/>
    </row>
    <row r="33" spans="1:11" s="48" customFormat="1" ht="12.75">
      <c r="A33" s="52" t="s">
        <v>97</v>
      </c>
      <c r="B33" s="53">
        <v>343522</v>
      </c>
      <c r="C33" s="57">
        <v>849</v>
      </c>
      <c r="D33" s="50" t="s">
        <v>77</v>
      </c>
      <c r="E33" s="49"/>
      <c r="F33" s="51">
        <v>0.0024714655215333624</v>
      </c>
      <c r="G33" s="49">
        <f t="shared" si="2"/>
        <v>982</v>
      </c>
      <c r="K33" s="51"/>
    </row>
    <row r="34" spans="1:11" s="48" customFormat="1" ht="12.75">
      <c r="A34" s="52" t="s">
        <v>98</v>
      </c>
      <c r="B34" s="53">
        <v>343522</v>
      </c>
      <c r="C34" s="57">
        <v>1400</v>
      </c>
      <c r="D34" s="50" t="s">
        <v>77</v>
      </c>
      <c r="F34" s="51">
        <v>0.0040754045919085</v>
      </c>
      <c r="G34" s="49">
        <f t="shared" si="2"/>
        <v>1620</v>
      </c>
      <c r="K34" s="51"/>
    </row>
    <row r="35" spans="1:11" s="48" customFormat="1" ht="12.75">
      <c r="A35" s="47" t="s">
        <v>7</v>
      </c>
      <c r="E35" s="49">
        <f>States_With_SetAside!B12</f>
        <v>4408489</v>
      </c>
      <c r="H35" s="49">
        <f>SUM(G36:G58)</f>
        <v>37188</v>
      </c>
      <c r="I35" s="49">
        <f>E35-H35</f>
        <v>4371301</v>
      </c>
      <c r="K35" s="51"/>
    </row>
    <row r="36" spans="1:11" s="48" customFormat="1" ht="12.75">
      <c r="A36" s="52" t="s">
        <v>99</v>
      </c>
      <c r="B36" s="53">
        <v>1659723</v>
      </c>
      <c r="C36" s="48">
        <v>130</v>
      </c>
      <c r="D36" s="50" t="s">
        <v>77</v>
      </c>
      <c r="E36" s="49"/>
      <c r="F36" s="51">
        <v>7.832464904701942E-05</v>
      </c>
      <c r="G36" s="49">
        <f aca="true" t="shared" si="3" ref="G36:G58">ROUND(F36*$E$35,0)</f>
        <v>345</v>
      </c>
      <c r="H36" s="49"/>
      <c r="I36" s="49"/>
      <c r="K36" s="51"/>
    </row>
    <row r="37" spans="1:11" s="48" customFormat="1" ht="12.75">
      <c r="A37" s="2" t="s">
        <v>100</v>
      </c>
      <c r="B37" s="53">
        <v>1659723</v>
      </c>
      <c r="C37" s="48">
        <v>412</v>
      </c>
      <c r="D37" s="50" t="s">
        <v>77</v>
      </c>
      <c r="E37" s="49"/>
      <c r="F37" s="51">
        <v>0.00024823140164595707</v>
      </c>
      <c r="G37" s="49">
        <f t="shared" si="3"/>
        <v>1094</v>
      </c>
      <c r="H37" s="49"/>
      <c r="I37" s="49"/>
      <c r="K37" s="51"/>
    </row>
    <row r="38" spans="1:11" s="48" customFormat="1" ht="12.75">
      <c r="A38" s="52" t="s">
        <v>101</v>
      </c>
      <c r="B38" s="53">
        <v>1659723</v>
      </c>
      <c r="C38" s="57">
        <v>24</v>
      </c>
      <c r="D38" s="50" t="s">
        <v>77</v>
      </c>
      <c r="E38" s="49"/>
      <c r="F38" s="51">
        <v>1.4455745380444336E-05</v>
      </c>
      <c r="G38" s="49">
        <f t="shared" si="3"/>
        <v>64</v>
      </c>
      <c r="K38" s="51"/>
    </row>
    <row r="39" spans="1:11" s="48" customFormat="1" ht="12.75">
      <c r="A39" s="52" t="s">
        <v>102</v>
      </c>
      <c r="B39" s="53">
        <v>1659723</v>
      </c>
      <c r="C39" s="57">
        <v>108</v>
      </c>
      <c r="D39" s="50" t="s">
        <v>77</v>
      </c>
      <c r="E39" s="49"/>
      <c r="F39" s="51">
        <v>6.506719454212058E-05</v>
      </c>
      <c r="G39" s="49">
        <f t="shared" si="3"/>
        <v>287</v>
      </c>
      <c r="I39" s="49"/>
      <c r="K39" s="51"/>
    </row>
    <row r="40" spans="1:11" s="48" customFormat="1" ht="12.75">
      <c r="A40" s="52" t="s">
        <v>103</v>
      </c>
      <c r="B40" s="53">
        <v>1659723</v>
      </c>
      <c r="C40" s="57">
        <v>50</v>
      </c>
      <c r="D40" s="50" t="s">
        <v>77</v>
      </c>
      <c r="E40" s="49"/>
      <c r="F40" s="51">
        <v>3.0120675189848218E-05</v>
      </c>
      <c r="G40" s="49">
        <f t="shared" si="3"/>
        <v>133</v>
      </c>
      <c r="I40" s="49"/>
      <c r="K40" s="51"/>
    </row>
    <row r="41" spans="1:11" s="48" customFormat="1" ht="12.75">
      <c r="A41" s="52" t="s">
        <v>104</v>
      </c>
      <c r="B41" s="53">
        <v>1659723</v>
      </c>
      <c r="C41" s="57">
        <v>896</v>
      </c>
      <c r="D41" s="50" t="s">
        <v>77</v>
      </c>
      <c r="E41" s="49"/>
      <c r="F41" s="51">
        <v>0.0005398518265400753</v>
      </c>
      <c r="G41" s="49">
        <f t="shared" si="3"/>
        <v>2380</v>
      </c>
      <c r="K41" s="51"/>
    </row>
    <row r="42" spans="1:11" s="48" customFormat="1" ht="12.75">
      <c r="A42" s="52" t="s">
        <v>105</v>
      </c>
      <c r="B42" s="53">
        <v>1659723</v>
      </c>
      <c r="C42" s="57">
        <v>136</v>
      </c>
      <c r="D42" s="50" t="s">
        <v>77</v>
      </c>
      <c r="F42" s="51">
        <v>8.194130878048402E-05</v>
      </c>
      <c r="G42" s="49">
        <f t="shared" si="3"/>
        <v>361</v>
      </c>
      <c r="K42" s="51"/>
    </row>
    <row r="43" spans="1:11" s="48" customFormat="1" ht="12.75">
      <c r="A43" s="52" t="s">
        <v>106</v>
      </c>
      <c r="B43" s="53">
        <v>1659723</v>
      </c>
      <c r="C43" s="57">
        <v>650</v>
      </c>
      <c r="D43" s="50" t="s">
        <v>77</v>
      </c>
      <c r="E43" s="49"/>
      <c r="F43" s="51">
        <v>0.00039163413878851114</v>
      </c>
      <c r="G43" s="49">
        <f t="shared" si="3"/>
        <v>1727</v>
      </c>
      <c r="I43" s="49"/>
      <c r="K43" s="51"/>
    </row>
    <row r="44" spans="1:11" s="48" customFormat="1" ht="12.75">
      <c r="A44" s="52" t="s">
        <v>107</v>
      </c>
      <c r="B44" s="53">
        <v>1659723</v>
      </c>
      <c r="C44" s="57">
        <v>371</v>
      </c>
      <c r="D44" s="50" t="s">
        <v>77</v>
      </c>
      <c r="E44" s="49"/>
      <c r="F44" s="51">
        <v>0.00022353571605630577</v>
      </c>
      <c r="G44" s="49">
        <f t="shared" si="3"/>
        <v>985</v>
      </c>
      <c r="I44" s="49"/>
      <c r="K44" s="51"/>
    </row>
    <row r="45" spans="1:11" s="48" customFormat="1" ht="12.75">
      <c r="A45" s="52" t="s">
        <v>108</v>
      </c>
      <c r="B45" s="53">
        <v>1659723</v>
      </c>
      <c r="C45" s="57">
        <v>5787</v>
      </c>
      <c r="D45" s="50" t="s">
        <v>77</v>
      </c>
      <c r="E45" s="49"/>
      <c r="F45" s="51">
        <v>0.003486721428341808</v>
      </c>
      <c r="G45" s="49">
        <f t="shared" si="3"/>
        <v>15371</v>
      </c>
      <c r="K45" s="51"/>
    </row>
    <row r="46" spans="1:11" s="48" customFormat="1" ht="12.75">
      <c r="A46" s="52" t="s">
        <v>109</v>
      </c>
      <c r="B46" s="53">
        <v>1659723</v>
      </c>
      <c r="C46" s="57">
        <v>82</v>
      </c>
      <c r="D46" s="50" t="s">
        <v>79</v>
      </c>
      <c r="E46" s="49"/>
      <c r="F46" s="51">
        <v>0.0001000028203409789</v>
      </c>
      <c r="G46" s="49">
        <f t="shared" si="3"/>
        <v>441</v>
      </c>
      <c r="K46" s="51"/>
    </row>
    <row r="47" spans="1:11" s="48" customFormat="1" ht="12.75">
      <c r="A47" s="52" t="s">
        <v>110</v>
      </c>
      <c r="B47" s="53">
        <v>1659723</v>
      </c>
      <c r="C47" s="57">
        <v>779</v>
      </c>
      <c r="D47" s="50" t="s">
        <v>77</v>
      </c>
      <c r="E47" s="49"/>
      <c r="F47" s="51">
        <v>0.0004693596423977578</v>
      </c>
      <c r="G47" s="49">
        <f t="shared" si="3"/>
        <v>2069</v>
      </c>
      <c r="I47" s="49"/>
      <c r="K47" s="51"/>
    </row>
    <row r="48" spans="1:11" s="48" customFormat="1" ht="12.75">
      <c r="A48" s="52" t="s">
        <v>111</v>
      </c>
      <c r="B48" s="53">
        <v>1659723</v>
      </c>
      <c r="C48" s="57">
        <v>78</v>
      </c>
      <c r="D48" s="50" t="s">
        <v>77</v>
      </c>
      <c r="E48" s="49"/>
      <c r="F48" s="51">
        <v>4.6994789428211654E-05</v>
      </c>
      <c r="G48" s="49">
        <f t="shared" si="3"/>
        <v>207</v>
      </c>
      <c r="I48" s="49"/>
      <c r="K48" s="51"/>
    </row>
    <row r="49" spans="1:11" s="48" customFormat="1" ht="12.75">
      <c r="A49" s="52" t="s">
        <v>112</v>
      </c>
      <c r="B49" s="53">
        <v>1659723</v>
      </c>
      <c r="C49" s="57">
        <v>375</v>
      </c>
      <c r="D49" s="50" t="s">
        <v>77</v>
      </c>
      <c r="E49" s="49"/>
      <c r="F49" s="51">
        <v>0.0002259431913608108</v>
      </c>
      <c r="G49" s="49">
        <f t="shared" si="3"/>
        <v>996</v>
      </c>
      <c r="K49" s="51"/>
    </row>
    <row r="50" spans="1:11" s="48" customFormat="1" ht="12.75">
      <c r="A50" s="52" t="s">
        <v>113</v>
      </c>
      <c r="B50" s="53">
        <v>1659723</v>
      </c>
      <c r="C50" s="57">
        <v>962</v>
      </c>
      <c r="D50" s="50" t="s">
        <v>77</v>
      </c>
      <c r="E50" s="49"/>
      <c r="F50" s="51">
        <v>0.0005796132965013577</v>
      </c>
      <c r="G50" s="49">
        <f t="shared" si="3"/>
        <v>2555</v>
      </c>
      <c r="K50" s="51"/>
    </row>
    <row r="51" spans="1:11" s="48" customFormat="1" ht="12.75">
      <c r="A51" s="52" t="s">
        <v>114</v>
      </c>
      <c r="B51" s="53">
        <v>1659723</v>
      </c>
      <c r="C51" s="57">
        <v>44</v>
      </c>
      <c r="D51" s="50" t="s">
        <v>77</v>
      </c>
      <c r="E51" s="49"/>
      <c r="F51" s="51">
        <v>2.651490900979767E-05</v>
      </c>
      <c r="G51" s="49">
        <f t="shared" si="3"/>
        <v>117</v>
      </c>
      <c r="K51" s="51"/>
    </row>
    <row r="52" spans="1:11" s="48" customFormat="1" ht="12.75">
      <c r="A52" s="52" t="s">
        <v>115</v>
      </c>
      <c r="B52" s="53">
        <v>1659723</v>
      </c>
      <c r="C52" s="57">
        <v>894</v>
      </c>
      <c r="D52" s="50" t="s">
        <v>77</v>
      </c>
      <c r="E52" s="49"/>
      <c r="F52" s="51">
        <v>0.0005386426421111158</v>
      </c>
      <c r="G52" s="49">
        <f t="shared" si="3"/>
        <v>2375</v>
      </c>
      <c r="I52" s="49"/>
      <c r="K52" s="51"/>
    </row>
    <row r="53" spans="1:11" s="48" customFormat="1" ht="12.75">
      <c r="A53" s="52" t="s">
        <v>116</v>
      </c>
      <c r="B53" s="53">
        <v>1659723</v>
      </c>
      <c r="C53" s="57">
        <v>575</v>
      </c>
      <c r="D53" s="50" t="s">
        <v>77</v>
      </c>
      <c r="E53" s="49"/>
      <c r="F53" s="51">
        <v>0.00034644767922703177</v>
      </c>
      <c r="G53" s="49">
        <f t="shared" si="3"/>
        <v>1527</v>
      </c>
      <c r="I53" s="49"/>
      <c r="K53" s="51"/>
    </row>
    <row r="54" spans="1:11" s="48" customFormat="1" ht="12.75">
      <c r="A54" s="52" t="s">
        <v>117</v>
      </c>
      <c r="B54" s="53">
        <v>1659723</v>
      </c>
      <c r="C54" s="57">
        <v>146</v>
      </c>
      <c r="D54" s="50" t="s">
        <v>77</v>
      </c>
      <c r="E54" s="49"/>
      <c r="F54" s="51">
        <v>8.796544381845366E-05</v>
      </c>
      <c r="G54" s="49">
        <f t="shared" si="3"/>
        <v>388</v>
      </c>
      <c r="I54" s="49"/>
      <c r="K54" s="51"/>
    </row>
    <row r="55" spans="1:11" s="48" customFormat="1" ht="12.75">
      <c r="A55" s="52" t="s">
        <v>118</v>
      </c>
      <c r="B55" s="53">
        <v>1659723</v>
      </c>
      <c r="C55" s="57">
        <v>66</v>
      </c>
      <c r="D55" s="50" t="s">
        <v>77</v>
      </c>
      <c r="E55" s="49"/>
      <c r="F55" s="51">
        <v>3.9761469961282456E-05</v>
      </c>
      <c r="G55" s="49">
        <f t="shared" si="3"/>
        <v>175</v>
      </c>
      <c r="K55" s="51"/>
    </row>
    <row r="56" spans="1:11" s="48" customFormat="1" ht="12.75">
      <c r="A56" s="52" t="s">
        <v>119</v>
      </c>
      <c r="B56" s="53">
        <v>1659723</v>
      </c>
      <c r="C56" s="57">
        <v>101</v>
      </c>
      <c r="D56" s="50" t="s">
        <v>77</v>
      </c>
      <c r="E56" s="49"/>
      <c r="F56" s="51">
        <v>6.085138937088324E-05</v>
      </c>
      <c r="G56" s="49">
        <f t="shared" si="3"/>
        <v>268</v>
      </c>
      <c r="K56" s="51"/>
    </row>
    <row r="57" spans="1:11" s="48" customFormat="1" ht="12.75">
      <c r="A57" s="52" t="s">
        <v>120</v>
      </c>
      <c r="B57" s="53">
        <v>1659723</v>
      </c>
      <c r="C57" s="57">
        <v>85</v>
      </c>
      <c r="D57" s="50" t="s">
        <v>77</v>
      </c>
      <c r="E57" s="49"/>
      <c r="F57" s="51">
        <v>5.1210594599448995E-05</v>
      </c>
      <c r="G57" s="49">
        <f t="shared" si="3"/>
        <v>226</v>
      </c>
      <c r="K57" s="51"/>
    </row>
    <row r="58" spans="1:11" s="48" customFormat="1" ht="12.75">
      <c r="A58" s="52" t="s">
        <v>121</v>
      </c>
      <c r="B58" s="53">
        <v>1659723</v>
      </c>
      <c r="C58" s="57">
        <v>1166</v>
      </c>
      <c r="D58" s="50" t="s">
        <v>77</v>
      </c>
      <c r="E58" s="49"/>
      <c r="F58" s="51">
        <v>0.0007025252596720838</v>
      </c>
      <c r="G58" s="49">
        <f t="shared" si="3"/>
        <v>3097</v>
      </c>
      <c r="K58" s="51"/>
    </row>
    <row r="59" spans="1:11" s="48" customFormat="1" ht="12.75">
      <c r="A59" s="47" t="s">
        <v>12</v>
      </c>
      <c r="E59" s="49">
        <f>States_With_SetAside!B17</f>
        <v>1300266</v>
      </c>
      <c r="H59" s="49">
        <f>G60</f>
        <v>333</v>
      </c>
      <c r="I59" s="49">
        <f>$E59-$H59</f>
        <v>1299933</v>
      </c>
      <c r="K59" s="51"/>
    </row>
    <row r="60" spans="1:11" s="48" customFormat="1" ht="12.75">
      <c r="A60" s="52" t="s">
        <v>122</v>
      </c>
      <c r="B60" s="53">
        <v>1205419</v>
      </c>
      <c r="C60" s="53">
        <v>309</v>
      </c>
      <c r="D60" s="50" t="s">
        <v>77</v>
      </c>
      <c r="E60" s="49"/>
      <c r="F60" s="51">
        <v>0.00025635944837474353</v>
      </c>
      <c r="G60" s="49">
        <f>ROUND(F60*E59,0)</f>
        <v>333</v>
      </c>
      <c r="I60" s="49"/>
      <c r="K60" s="51"/>
    </row>
    <row r="61" spans="1:11" s="48" customFormat="1" ht="12.75">
      <c r="A61" s="47" t="s">
        <v>15</v>
      </c>
      <c r="D61" s="52" t="s">
        <v>58</v>
      </c>
      <c r="E61" s="49">
        <f>States_With_SetAside!B20</f>
        <v>599573</v>
      </c>
      <c r="H61" s="49">
        <f>SUM(G62:G64)</f>
        <v>29095</v>
      </c>
      <c r="I61" s="49">
        <f>E61-H61</f>
        <v>570478</v>
      </c>
      <c r="K61" s="51"/>
    </row>
    <row r="62" spans="1:11" s="48" customFormat="1" ht="12.75">
      <c r="A62" s="52" t="s">
        <v>123</v>
      </c>
      <c r="B62" s="53">
        <v>84047</v>
      </c>
      <c r="C62" s="48">
        <v>113</v>
      </c>
      <c r="D62" s="50" t="s">
        <v>124</v>
      </c>
      <c r="E62" s="49"/>
      <c r="F62" s="51">
        <v>0.0030250073142655287</v>
      </c>
      <c r="G62" s="49">
        <f>ROUND(F62*$E$61,0)</f>
        <v>1814</v>
      </c>
      <c r="H62" s="49"/>
      <c r="I62" s="49"/>
      <c r="K62" s="51"/>
    </row>
    <row r="63" spans="1:11" s="48" customFormat="1" ht="12.75">
      <c r="A63" s="52" t="s">
        <v>125</v>
      </c>
      <c r="B63" s="53">
        <v>84047</v>
      </c>
      <c r="C63" s="53">
        <v>593</v>
      </c>
      <c r="D63" s="50" t="s">
        <v>79</v>
      </c>
      <c r="E63" s="49"/>
      <c r="F63" s="51">
        <v>0.006999960166441253</v>
      </c>
      <c r="G63" s="49">
        <f>ROUND(F63*$E$61,0)</f>
        <v>4197</v>
      </c>
      <c r="I63" s="49"/>
      <c r="K63" s="51"/>
    </row>
    <row r="64" spans="1:11" s="48" customFormat="1" ht="12.75">
      <c r="A64" s="52" t="s">
        <v>126</v>
      </c>
      <c r="B64" s="53">
        <v>84047</v>
      </c>
      <c r="C64" s="53">
        <v>796</v>
      </c>
      <c r="D64" s="50" t="s">
        <v>79</v>
      </c>
      <c r="E64" s="49"/>
      <c r="F64" s="51">
        <v>0.038499982911160906</v>
      </c>
      <c r="G64" s="49">
        <f>ROUND(F64*$E$61,0)</f>
        <v>23084</v>
      </c>
      <c r="I64" s="49"/>
      <c r="K64" s="51"/>
    </row>
    <row r="65" spans="1:11" s="48" customFormat="1" ht="12.75">
      <c r="A65" s="47" t="s">
        <v>17</v>
      </c>
      <c r="E65" s="49">
        <f>States_With_SetAside!B22</f>
        <v>2512912</v>
      </c>
      <c r="H65" s="49">
        <f>G66</f>
        <v>323</v>
      </c>
      <c r="I65" s="49">
        <f>E65-H65</f>
        <v>2512589</v>
      </c>
      <c r="K65" s="51"/>
    </row>
    <row r="66" spans="1:11" s="48" customFormat="1" ht="12.75">
      <c r="A66" s="52" t="s">
        <v>127</v>
      </c>
      <c r="B66" s="53">
        <v>434091</v>
      </c>
      <c r="C66" s="53">
        <v>0</v>
      </c>
      <c r="D66" s="50" t="s">
        <v>128</v>
      </c>
      <c r="F66" s="51">
        <v>0.0001284699885605032</v>
      </c>
      <c r="G66" s="49">
        <f>ROUND(F66*E65,0)</f>
        <v>323</v>
      </c>
      <c r="I66" s="49"/>
      <c r="K66" s="51"/>
    </row>
    <row r="67" spans="1:11" s="48" customFormat="1" ht="12.75">
      <c r="A67" s="47" t="s">
        <v>19</v>
      </c>
      <c r="D67" s="52" t="s">
        <v>58</v>
      </c>
      <c r="E67" s="49">
        <f>States_With_SetAside!B24</f>
        <v>817885</v>
      </c>
      <c r="H67" s="49">
        <f>G68</f>
        <v>1988</v>
      </c>
      <c r="I67" s="49">
        <f>$E67-$H67</f>
        <v>815897</v>
      </c>
      <c r="K67" s="51"/>
    </row>
    <row r="68" spans="1:11" s="48" customFormat="1" ht="12.75">
      <c r="A68" s="52" t="s">
        <v>129</v>
      </c>
      <c r="B68" s="53">
        <v>222152</v>
      </c>
      <c r="C68" s="53">
        <v>120</v>
      </c>
      <c r="D68" s="50" t="s">
        <v>128</v>
      </c>
      <c r="E68" s="49"/>
      <c r="F68" s="51">
        <v>0.0024309024778294648</v>
      </c>
      <c r="G68" s="49">
        <f>ROUND(F68*E67,0)</f>
        <v>1988</v>
      </c>
      <c r="I68" s="49"/>
      <c r="K68" s="51"/>
    </row>
    <row r="69" spans="1:11" s="48" customFormat="1" ht="12.75">
      <c r="A69" s="47" t="s">
        <v>22</v>
      </c>
      <c r="E69" s="49">
        <f>States_With_SetAside!B27</f>
        <v>7067286</v>
      </c>
      <c r="H69" s="49">
        <f>SUM(G70:G74)</f>
        <v>258309</v>
      </c>
      <c r="I69" s="49">
        <f>SUM(E69-H69)</f>
        <v>6808977</v>
      </c>
      <c r="K69" s="51"/>
    </row>
    <row r="70" spans="1:11" s="48" customFormat="1" ht="12.75">
      <c r="A70" s="52" t="s">
        <v>130</v>
      </c>
      <c r="B70" s="53">
        <v>100697</v>
      </c>
      <c r="D70" s="50" t="s">
        <v>79</v>
      </c>
      <c r="F70" s="51">
        <v>0.004350013188356015</v>
      </c>
      <c r="G70" s="49">
        <f>ROUND(F70*$E$69,0)</f>
        <v>30743</v>
      </c>
      <c r="I70" s="49"/>
      <c r="K70" s="51"/>
    </row>
    <row r="71" spans="1:11" s="48" customFormat="1" ht="12.75">
      <c r="A71" s="52" t="s">
        <v>131</v>
      </c>
      <c r="B71" s="53">
        <v>100697</v>
      </c>
      <c r="D71" s="50" t="s">
        <v>79</v>
      </c>
      <c r="E71" s="49"/>
      <c r="F71" s="51">
        <v>0.004350013188356015</v>
      </c>
      <c r="G71" s="49">
        <f>ROUND(F71*$E$69,0)</f>
        <v>30743</v>
      </c>
      <c r="I71" s="49"/>
      <c r="K71" s="51"/>
    </row>
    <row r="72" spans="1:11" s="48" customFormat="1" ht="12.75">
      <c r="A72" s="52" t="s">
        <v>132</v>
      </c>
      <c r="B72" s="53">
        <v>100697</v>
      </c>
      <c r="C72" s="53">
        <v>83</v>
      </c>
      <c r="D72" s="50" t="s">
        <v>79</v>
      </c>
      <c r="E72" s="49"/>
      <c r="F72" s="51">
        <v>0.008299993872905717</v>
      </c>
      <c r="G72" s="49">
        <f>ROUND(F72*$E$69,0)</f>
        <v>58658</v>
      </c>
      <c r="I72" s="49"/>
      <c r="K72" s="51"/>
    </row>
    <row r="73" spans="1:11" s="48" customFormat="1" ht="12.75">
      <c r="A73" s="52" t="s">
        <v>133</v>
      </c>
      <c r="B73" s="53">
        <v>100697</v>
      </c>
      <c r="C73" s="53">
        <v>69</v>
      </c>
      <c r="D73" s="50" t="s">
        <v>79</v>
      </c>
      <c r="E73" s="49"/>
      <c r="F73" s="51">
        <v>0.011579984442476002</v>
      </c>
      <c r="G73" s="49">
        <f>ROUND(F73*$E$69,0)</f>
        <v>81839</v>
      </c>
      <c r="I73" s="49"/>
      <c r="K73" s="51"/>
    </row>
    <row r="74" spans="1:11" s="48" customFormat="1" ht="12.75">
      <c r="A74" s="52" t="s">
        <v>134</v>
      </c>
      <c r="B74" s="53">
        <v>100697</v>
      </c>
      <c r="C74" s="53">
        <v>95</v>
      </c>
      <c r="D74" s="50" t="s">
        <v>79</v>
      </c>
      <c r="E74" s="49"/>
      <c r="F74" s="51">
        <v>0.007969995958653636</v>
      </c>
      <c r="G74" s="49">
        <f>ROUND(F74*$E$69,0)</f>
        <v>56326</v>
      </c>
      <c r="I74" s="49"/>
      <c r="K74" s="51"/>
    </row>
    <row r="75" spans="1:11" s="48" customFormat="1" ht="12.75">
      <c r="A75" s="47" t="s">
        <v>24</v>
      </c>
      <c r="E75" s="49">
        <f>States_With_SetAside!B29</f>
        <v>11501835</v>
      </c>
      <c r="H75" s="49">
        <f>G76</f>
        <v>4601</v>
      </c>
      <c r="I75" s="49">
        <f>SUM(E75-H75)</f>
        <v>11497234</v>
      </c>
      <c r="K75" s="51"/>
    </row>
    <row r="76" spans="1:11" s="48" customFormat="1" ht="12.75">
      <c r="A76" s="52" t="s">
        <v>135</v>
      </c>
      <c r="B76" s="53">
        <v>531692</v>
      </c>
      <c r="C76" s="53">
        <v>127</v>
      </c>
      <c r="D76" s="50" t="s">
        <v>79</v>
      </c>
      <c r="E76" s="49"/>
      <c r="F76" s="51">
        <v>0.00040000044928943245</v>
      </c>
      <c r="G76" s="49">
        <f>ROUND(F76*$E$75,0)</f>
        <v>4601</v>
      </c>
      <c r="I76" s="49"/>
      <c r="K76" s="51"/>
    </row>
    <row r="77" spans="1:11" s="48" customFormat="1" ht="12.75">
      <c r="A77" s="47" t="s">
        <v>25</v>
      </c>
      <c r="E77" s="49">
        <f>States_With_SetAside!B30</f>
        <v>5269296</v>
      </c>
      <c r="H77" s="49">
        <f>SUM(G78:G83)</f>
        <v>40053</v>
      </c>
      <c r="I77" s="49">
        <f>E77-H77</f>
        <v>5229243</v>
      </c>
      <c r="K77" s="51"/>
    </row>
    <row r="78" spans="1:11" s="48" customFormat="1" ht="12.75">
      <c r="A78" s="52" t="s">
        <v>136</v>
      </c>
      <c r="B78" s="53">
        <v>856399</v>
      </c>
      <c r="C78" s="53">
        <v>335</v>
      </c>
      <c r="D78" s="50" t="s">
        <v>77</v>
      </c>
      <c r="E78" s="49"/>
      <c r="F78" s="51">
        <v>0.00039117441817126345</v>
      </c>
      <c r="G78" s="49">
        <f aca="true" t="shared" si="4" ref="G78:G83">ROUND(F78*$E$77,0)</f>
        <v>2061</v>
      </c>
      <c r="I78" s="49"/>
      <c r="K78" s="51"/>
    </row>
    <row r="79" spans="1:11" s="48" customFormat="1" ht="12.75">
      <c r="A79" s="52" t="s">
        <v>137</v>
      </c>
      <c r="B79" s="53">
        <v>856399</v>
      </c>
      <c r="C79" s="53">
        <v>637</v>
      </c>
      <c r="D79" s="50" t="s">
        <v>77</v>
      </c>
      <c r="E79" s="49"/>
      <c r="F79" s="51">
        <v>0.0007438087601703464</v>
      </c>
      <c r="G79" s="49">
        <f t="shared" si="4"/>
        <v>3919</v>
      </c>
      <c r="K79" s="51"/>
    </row>
    <row r="80" spans="1:11" s="48" customFormat="1" ht="12.75">
      <c r="A80" s="52" t="s">
        <v>138</v>
      </c>
      <c r="B80" s="53">
        <v>856399</v>
      </c>
      <c r="C80" s="53">
        <v>884</v>
      </c>
      <c r="D80" s="50" t="s">
        <v>77</v>
      </c>
      <c r="E80" s="49"/>
      <c r="F80" s="51">
        <v>0.0010322249647498967</v>
      </c>
      <c r="G80" s="49">
        <f t="shared" si="4"/>
        <v>5439</v>
      </c>
      <c r="K80" s="51"/>
    </row>
    <row r="81" spans="1:11" s="48" customFormat="1" ht="12.75">
      <c r="A81" s="52" t="s">
        <v>139</v>
      </c>
      <c r="B81" s="53">
        <v>856399</v>
      </c>
      <c r="C81" s="53">
        <v>162</v>
      </c>
      <c r="D81" s="50" t="s">
        <v>77</v>
      </c>
      <c r="E81" s="49"/>
      <c r="F81" s="51">
        <v>0.000189160798483448</v>
      </c>
      <c r="G81" s="49">
        <f t="shared" si="4"/>
        <v>997</v>
      </c>
      <c r="K81" s="51"/>
    </row>
    <row r="82" spans="1:11" s="48" customFormat="1" ht="12.75">
      <c r="A82" s="52" t="s">
        <v>140</v>
      </c>
      <c r="B82" s="53">
        <v>856399</v>
      </c>
      <c r="C82" s="53">
        <v>555</v>
      </c>
      <c r="D82" s="50" t="s">
        <v>77</v>
      </c>
      <c r="E82" s="49"/>
      <c r="F82" s="51">
        <v>0.0006480653552903159</v>
      </c>
      <c r="G82" s="49">
        <f t="shared" si="4"/>
        <v>3415</v>
      </c>
      <c r="K82" s="51"/>
    </row>
    <row r="83" spans="1:11" s="48" customFormat="1" ht="12.75">
      <c r="A83" s="52" t="s">
        <v>141</v>
      </c>
      <c r="B83" s="53">
        <v>856399</v>
      </c>
      <c r="C83" s="53">
        <v>1744</v>
      </c>
      <c r="D83" s="50" t="s">
        <v>128</v>
      </c>
      <c r="E83" s="49"/>
      <c r="F83" s="51">
        <v>0.004596860230460462</v>
      </c>
      <c r="G83" s="49">
        <f t="shared" si="4"/>
        <v>24222</v>
      </c>
      <c r="I83" s="49"/>
      <c r="K83" s="51"/>
    </row>
    <row r="84" spans="1:11" s="48" customFormat="1" ht="12.75">
      <c r="A84" s="47" t="s">
        <v>27</v>
      </c>
      <c r="E84" s="49">
        <f>States_With_SetAside!B32</f>
        <v>704529</v>
      </c>
      <c r="H84" s="49">
        <f>$G85</f>
        <v>1335</v>
      </c>
      <c r="I84" s="49">
        <f>$E84-$H84</f>
        <v>703194</v>
      </c>
      <c r="K84" s="51"/>
    </row>
    <row r="85" spans="1:11" s="48" customFormat="1" ht="12.75">
      <c r="A85" s="52" t="s">
        <v>142</v>
      </c>
      <c r="B85" s="53">
        <v>319230</v>
      </c>
      <c r="C85" s="53">
        <v>605</v>
      </c>
      <c r="D85" s="50" t="s">
        <v>124</v>
      </c>
      <c r="E85" s="49"/>
      <c r="F85" s="51">
        <v>0.0018951863711267473</v>
      </c>
      <c r="G85" s="49">
        <f>ROUND(F85*E84,0)</f>
        <v>1335</v>
      </c>
      <c r="I85" s="49"/>
      <c r="K85" s="51"/>
    </row>
    <row r="86" spans="1:11" s="48" customFormat="1" ht="12.75">
      <c r="A86" s="47" t="s">
        <v>29</v>
      </c>
      <c r="E86" s="49">
        <f>States_With_SetAside!B34</f>
        <v>703260</v>
      </c>
      <c r="H86" s="49">
        <f>SUM($G87:$G92)</f>
        <v>122933</v>
      </c>
      <c r="I86" s="49">
        <f>$E86-$H86</f>
        <v>580327</v>
      </c>
      <c r="K86" s="51"/>
    </row>
    <row r="87" spans="1:11" s="48" customFormat="1" ht="12.75">
      <c r="A87" s="52" t="s">
        <v>143</v>
      </c>
      <c r="C87" s="48">
        <v>928</v>
      </c>
      <c r="D87" s="50" t="s">
        <v>79</v>
      </c>
      <c r="E87" s="49"/>
      <c r="F87" s="51">
        <v>0.03899903333003372</v>
      </c>
      <c r="G87" s="49">
        <f aca="true" t="shared" si="5" ref="G87:G92">ROUND(F87*$E$86,0)</f>
        <v>27426</v>
      </c>
      <c r="I87" s="58"/>
      <c r="K87" s="51"/>
    </row>
    <row r="88" spans="1:11" s="48" customFormat="1" ht="12.75">
      <c r="A88" s="52" t="s">
        <v>144</v>
      </c>
      <c r="C88" s="48">
        <v>1135</v>
      </c>
      <c r="D88" s="50" t="s">
        <v>79</v>
      </c>
      <c r="E88" s="49"/>
      <c r="F88" s="51">
        <v>0.04452103132312409</v>
      </c>
      <c r="G88" s="49">
        <f t="shared" si="5"/>
        <v>31310</v>
      </c>
      <c r="K88" s="51"/>
    </row>
    <row r="89" spans="1:11" s="48" customFormat="1" ht="12.75">
      <c r="A89" s="52" t="s">
        <v>145</v>
      </c>
      <c r="C89" s="48">
        <v>246</v>
      </c>
      <c r="D89" s="50" t="s">
        <v>79</v>
      </c>
      <c r="E89" s="49"/>
      <c r="F89" s="51">
        <v>0.011390007761327236</v>
      </c>
      <c r="G89" s="49">
        <f t="shared" si="5"/>
        <v>8010</v>
      </c>
      <c r="K89" s="51"/>
    </row>
    <row r="90" spans="1:11" s="48" customFormat="1" ht="12.75">
      <c r="A90" s="52" t="s">
        <v>146</v>
      </c>
      <c r="C90" s="48">
        <v>871</v>
      </c>
      <c r="D90" s="50" t="s">
        <v>79</v>
      </c>
      <c r="E90" s="49"/>
      <c r="F90" s="51">
        <v>0.043658034006971345</v>
      </c>
      <c r="G90" s="49">
        <f t="shared" si="5"/>
        <v>30703</v>
      </c>
      <c r="K90" s="51"/>
    </row>
    <row r="91" spans="1:11" s="48" customFormat="1" ht="12.75">
      <c r="A91" s="52" t="s">
        <v>147</v>
      </c>
      <c r="C91" s="48">
        <v>381</v>
      </c>
      <c r="D91" s="50" t="s">
        <v>79</v>
      </c>
      <c r="E91" s="49"/>
      <c r="F91" s="51">
        <v>0.015702996663118376</v>
      </c>
      <c r="G91" s="49">
        <f t="shared" si="5"/>
        <v>11043</v>
      </c>
      <c r="K91" s="51"/>
    </row>
    <row r="92" spans="1:11" s="48" customFormat="1" ht="12.75">
      <c r="A92" s="52" t="s">
        <v>148</v>
      </c>
      <c r="C92" s="48">
        <v>536</v>
      </c>
      <c r="D92" s="50" t="s">
        <v>79</v>
      </c>
      <c r="E92" s="49"/>
      <c r="F92" s="51">
        <v>0.020534968784888342</v>
      </c>
      <c r="G92" s="49">
        <f t="shared" si="5"/>
        <v>14441</v>
      </c>
      <c r="K92" s="51"/>
    </row>
    <row r="93" spans="1:11" s="48" customFormat="1" ht="12.75">
      <c r="A93" s="47" t="s">
        <v>30</v>
      </c>
      <c r="D93" s="50"/>
      <c r="E93" s="49">
        <f>States_With_SetAside!B35</f>
        <v>880740</v>
      </c>
      <c r="G93" s="49"/>
      <c r="H93" s="59">
        <f>G94</f>
        <v>727</v>
      </c>
      <c r="I93" s="49">
        <f>$E93-$H93</f>
        <v>880013</v>
      </c>
      <c r="K93" s="51"/>
    </row>
    <row r="94" spans="1:11" s="48" customFormat="1" ht="12.75">
      <c r="A94" s="52" t="s">
        <v>149</v>
      </c>
      <c r="B94" s="48">
        <v>136572</v>
      </c>
      <c r="D94" s="50" t="s">
        <v>128</v>
      </c>
      <c r="E94" s="49"/>
      <c r="F94" s="51">
        <v>0.0008250634019971265</v>
      </c>
      <c r="G94" s="49">
        <f>ROUND(F94*E93,0)</f>
        <v>727</v>
      </c>
      <c r="K94" s="51"/>
    </row>
    <row r="95" spans="1:12" ht="12.75">
      <c r="A95" s="47" t="s">
        <v>34</v>
      </c>
      <c r="B95" s="48"/>
      <c r="C95" s="48"/>
      <c r="D95" s="48"/>
      <c r="E95" s="49">
        <f>States_With_SetAside!B39</f>
        <v>497532</v>
      </c>
      <c r="F95" s="48"/>
      <c r="G95" s="48"/>
      <c r="H95" s="49">
        <f>SUM($G96:$G102)</f>
        <v>39609</v>
      </c>
      <c r="I95" s="49">
        <f>E95-H95</f>
        <v>457923</v>
      </c>
      <c r="K95" s="51"/>
      <c r="L95" s="48"/>
    </row>
    <row r="96" spans="1:12" ht="12.75">
      <c r="A96" s="52" t="s">
        <v>150</v>
      </c>
      <c r="B96" s="53">
        <v>154990</v>
      </c>
      <c r="C96" s="53">
        <v>262</v>
      </c>
      <c r="D96" s="50" t="s">
        <v>124</v>
      </c>
      <c r="E96" s="49"/>
      <c r="F96" s="51">
        <v>0.0016904371623203845</v>
      </c>
      <c r="G96" s="49">
        <f aca="true" t="shared" si="6" ref="G96:G102">ROUND(F96*$E$95,0)</f>
        <v>841</v>
      </c>
      <c r="H96" s="48"/>
      <c r="I96" s="49"/>
      <c r="K96" s="51"/>
      <c r="L96" s="48"/>
    </row>
    <row r="97" spans="1:12" ht="12.75">
      <c r="A97" s="52" t="s">
        <v>151</v>
      </c>
      <c r="B97" s="53">
        <v>154990</v>
      </c>
      <c r="C97" s="53">
        <v>261</v>
      </c>
      <c r="D97" s="50" t="s">
        <v>124</v>
      </c>
      <c r="E97" s="49"/>
      <c r="F97" s="51">
        <v>0.0016839700070713998</v>
      </c>
      <c r="G97" s="49">
        <f t="shared" si="6"/>
        <v>838</v>
      </c>
      <c r="H97" s="48"/>
      <c r="I97" s="49"/>
      <c r="K97" s="51"/>
      <c r="L97" s="48"/>
    </row>
    <row r="98" spans="1:12" ht="12.75">
      <c r="A98" s="52" t="s">
        <v>152</v>
      </c>
      <c r="B98" s="53">
        <v>154990</v>
      </c>
      <c r="C98" s="53">
        <v>9939</v>
      </c>
      <c r="D98" s="50" t="s">
        <v>124</v>
      </c>
      <c r="E98" s="49"/>
      <c r="F98" s="51">
        <v>0.06412667052894187</v>
      </c>
      <c r="G98" s="49">
        <f t="shared" si="6"/>
        <v>31905</v>
      </c>
      <c r="H98" s="48"/>
      <c r="I98" s="49"/>
      <c r="K98" s="51"/>
      <c r="L98" s="48"/>
    </row>
    <row r="99" spans="1:12" ht="12.75">
      <c r="A99" s="52" t="s">
        <v>153</v>
      </c>
      <c r="B99" s="53">
        <v>154990</v>
      </c>
      <c r="C99" s="53">
        <v>200</v>
      </c>
      <c r="D99" s="50" t="s">
        <v>124</v>
      </c>
      <c r="E99" s="49"/>
      <c r="F99" s="51">
        <v>0.0012904387839354318</v>
      </c>
      <c r="G99" s="49">
        <f t="shared" si="6"/>
        <v>642</v>
      </c>
      <c r="H99" s="48"/>
      <c r="I99" s="49"/>
      <c r="K99" s="51"/>
      <c r="L99" s="48"/>
    </row>
    <row r="100" spans="1:12" ht="12.75">
      <c r="A100" s="52" t="s">
        <v>154</v>
      </c>
      <c r="B100" s="53">
        <v>154990</v>
      </c>
      <c r="C100" s="53">
        <v>520</v>
      </c>
      <c r="D100" s="50" t="s">
        <v>124</v>
      </c>
      <c r="E100" s="49"/>
      <c r="F100" s="51">
        <v>0.0033551022283500394</v>
      </c>
      <c r="G100" s="49">
        <f t="shared" si="6"/>
        <v>1669</v>
      </c>
      <c r="H100" s="48"/>
      <c r="I100" s="49"/>
      <c r="K100" s="51"/>
      <c r="L100" s="48"/>
    </row>
    <row r="101" spans="1:12" ht="12.75">
      <c r="A101" s="52" t="s">
        <v>155</v>
      </c>
      <c r="B101" s="53">
        <v>154990</v>
      </c>
      <c r="C101" s="53">
        <v>205</v>
      </c>
      <c r="D101" s="50" t="s">
        <v>124</v>
      </c>
      <c r="E101" s="49"/>
      <c r="F101" s="51">
        <v>0.0013226780354751457</v>
      </c>
      <c r="G101" s="49">
        <f t="shared" si="6"/>
        <v>658</v>
      </c>
      <c r="H101" s="48"/>
      <c r="I101" s="49"/>
      <c r="K101" s="51"/>
      <c r="L101" s="48"/>
    </row>
    <row r="102" spans="1:12" ht="12.75">
      <c r="A102" s="52" t="s">
        <v>156</v>
      </c>
      <c r="B102" s="53">
        <v>154990</v>
      </c>
      <c r="C102" s="53">
        <v>952</v>
      </c>
      <c r="D102" s="50" t="s">
        <v>124</v>
      </c>
      <c r="E102" s="49"/>
      <c r="F102" s="51">
        <v>0.006142349615957155</v>
      </c>
      <c r="G102" s="49">
        <f t="shared" si="6"/>
        <v>3056</v>
      </c>
      <c r="H102" s="48"/>
      <c r="I102" s="49"/>
      <c r="K102" s="51"/>
      <c r="L102" s="48"/>
    </row>
    <row r="103" spans="1:12" ht="12.75">
      <c r="A103" s="47" t="s">
        <v>35</v>
      </c>
      <c r="B103" s="48"/>
      <c r="C103" s="48"/>
      <c r="D103" s="48"/>
      <c r="E103" s="49">
        <f>States_With_SetAside!B40</f>
        <v>12158305</v>
      </c>
      <c r="F103" s="48"/>
      <c r="G103" s="48"/>
      <c r="H103" s="49">
        <f>SUM($G104:$G105)</f>
        <v>19655</v>
      </c>
      <c r="I103" s="49">
        <f>$E103-$H103</f>
        <v>12138650</v>
      </c>
      <c r="K103" s="51"/>
      <c r="L103" s="48"/>
    </row>
    <row r="104" spans="1:12" ht="12.75">
      <c r="A104" s="52" t="s">
        <v>157</v>
      </c>
      <c r="B104" s="53">
        <v>1622237</v>
      </c>
      <c r="C104" s="53">
        <v>547</v>
      </c>
      <c r="D104" s="50" t="s">
        <v>77</v>
      </c>
      <c r="E104" s="49"/>
      <c r="F104" s="51">
        <v>0.000806744044239148</v>
      </c>
      <c r="G104" s="49">
        <f>ROUND(F104*$E$103,0)</f>
        <v>9809</v>
      </c>
      <c r="H104" s="48"/>
      <c r="I104" s="49"/>
      <c r="K104" s="51"/>
      <c r="L104" s="48"/>
    </row>
    <row r="105" spans="1:12" ht="12.75">
      <c r="A105" s="52" t="s">
        <v>158</v>
      </c>
      <c r="B105" s="53">
        <v>1622237</v>
      </c>
      <c r="C105" s="53">
        <v>317</v>
      </c>
      <c r="D105" s="50" t="s">
        <v>77</v>
      </c>
      <c r="E105" s="49"/>
      <c r="F105" s="51">
        <v>0.0008098081033190203</v>
      </c>
      <c r="G105" s="49">
        <f>ROUND(F105*$E$103,0)</f>
        <v>9846</v>
      </c>
      <c r="H105" s="48"/>
      <c r="I105" s="49"/>
      <c r="K105" s="51"/>
      <c r="L105" s="48"/>
    </row>
    <row r="106" spans="1:12" ht="12.75">
      <c r="A106" s="47" t="s">
        <v>36</v>
      </c>
      <c r="B106" s="48"/>
      <c r="C106" s="48"/>
      <c r="D106" s="48"/>
      <c r="E106" s="49">
        <f>States_With_SetAside!B41</f>
        <v>1811957</v>
      </c>
      <c r="F106" s="48"/>
      <c r="G106" s="48"/>
      <c r="H106" s="49">
        <f>$G107</f>
        <v>32224</v>
      </c>
      <c r="I106" s="49">
        <f>E106-H106</f>
        <v>1779733</v>
      </c>
      <c r="K106" s="51"/>
      <c r="L106" s="48"/>
    </row>
    <row r="107" spans="1:12" ht="12.75">
      <c r="A107" s="52" t="s">
        <v>159</v>
      </c>
      <c r="B107" s="53">
        <v>618221</v>
      </c>
      <c r="C107" s="53">
        <v>6441</v>
      </c>
      <c r="D107" s="50" t="s">
        <v>79</v>
      </c>
      <c r="E107" s="49"/>
      <c r="F107" s="51">
        <v>0.01778432120481703</v>
      </c>
      <c r="G107" s="49">
        <f>ROUND(F107*E106,0)</f>
        <v>32224</v>
      </c>
      <c r="H107" s="48"/>
      <c r="I107" s="49"/>
      <c r="K107" s="51"/>
      <c r="L107" s="48"/>
    </row>
    <row r="108" spans="1:12" ht="12.75">
      <c r="A108" s="47" t="s">
        <v>37</v>
      </c>
      <c r="B108" s="48"/>
      <c r="C108" s="48"/>
      <c r="D108" s="52" t="s">
        <v>58</v>
      </c>
      <c r="E108" s="49">
        <f>States_With_SetAside!B42</f>
        <v>763954</v>
      </c>
      <c r="F108" s="48"/>
      <c r="G108" s="48"/>
      <c r="H108" s="49">
        <f>SUM(G109:G112)</f>
        <v>156381</v>
      </c>
      <c r="I108" s="49">
        <f>E108-H108</f>
        <v>607573</v>
      </c>
      <c r="K108" s="51"/>
      <c r="L108" s="48"/>
    </row>
    <row r="109" spans="1:11" s="48" customFormat="1" ht="12.75">
      <c r="A109" s="52" t="s">
        <v>160</v>
      </c>
      <c r="D109" s="50" t="s">
        <v>79</v>
      </c>
      <c r="E109" s="49"/>
      <c r="F109" s="51">
        <v>0.04459999745080546</v>
      </c>
      <c r="G109" s="49">
        <f>ROUND(F109*$E$108,0)</f>
        <v>34072</v>
      </c>
      <c r="I109" s="49"/>
      <c r="K109" s="51"/>
    </row>
    <row r="110" spans="1:11" s="48" customFormat="1" ht="12.75">
      <c r="A110" s="52" t="s">
        <v>161</v>
      </c>
      <c r="D110" s="50" t="s">
        <v>79</v>
      </c>
      <c r="E110" s="49"/>
      <c r="F110" s="51">
        <v>0.039400021065732</v>
      </c>
      <c r="G110" s="49">
        <f>ROUND(F110*$E$108,0)</f>
        <v>30100</v>
      </c>
      <c r="I110" s="49"/>
      <c r="K110" s="51"/>
    </row>
    <row r="111" spans="1:11" s="48" customFormat="1" ht="12.75">
      <c r="A111" s="52" t="s">
        <v>162</v>
      </c>
      <c r="D111" s="50" t="s">
        <v>79</v>
      </c>
      <c r="E111" s="49"/>
      <c r="F111" s="51">
        <v>0.03670003088837464</v>
      </c>
      <c r="G111" s="49">
        <f>ROUND(F111*$E$108,0)</f>
        <v>28037</v>
      </c>
      <c r="I111" s="49"/>
      <c r="K111" s="51"/>
    </row>
    <row r="112" spans="1:11" s="48" customFormat="1" ht="12.75">
      <c r="A112" s="52" t="s">
        <v>163</v>
      </c>
      <c r="D112" s="50" t="s">
        <v>79</v>
      </c>
      <c r="E112" s="49"/>
      <c r="F112" s="51">
        <v>0.08400001851653746</v>
      </c>
      <c r="G112" s="49">
        <f>ROUND(F112*$E$108,0)</f>
        <v>64172</v>
      </c>
      <c r="I112" s="49"/>
      <c r="K112" s="51"/>
    </row>
    <row r="113" spans="1:12" ht="12.75">
      <c r="A113" s="47" t="s">
        <v>39</v>
      </c>
      <c r="B113" s="48"/>
      <c r="C113" s="48"/>
      <c r="D113" s="48"/>
      <c r="E113" s="49">
        <f>States_With_SetAside!B44</f>
        <v>755364</v>
      </c>
      <c r="F113" s="48"/>
      <c r="G113" s="48"/>
      <c r="H113" s="49">
        <f>SUM(G114:G145)</f>
        <v>69289</v>
      </c>
      <c r="I113" s="49">
        <f>E113-H113</f>
        <v>686075</v>
      </c>
      <c r="K113" s="51"/>
      <c r="L113" s="48"/>
    </row>
    <row r="114" spans="1:12" ht="12.75">
      <c r="A114" s="52" t="s">
        <v>164</v>
      </c>
      <c r="B114" s="53">
        <v>334782</v>
      </c>
      <c r="C114" s="53">
        <v>195</v>
      </c>
      <c r="D114" s="50" t="s">
        <v>77</v>
      </c>
      <c r="E114" s="49"/>
      <c r="F114" s="51">
        <v>0.0005824966804619157</v>
      </c>
      <c r="G114" s="49">
        <f aca="true" t="shared" si="7" ref="G114:G145">ROUND(F114*$E$113,0)</f>
        <v>440</v>
      </c>
      <c r="H114" s="48"/>
      <c r="I114" s="49"/>
      <c r="K114" s="51"/>
      <c r="L114" s="48"/>
    </row>
    <row r="115" spans="1:12" ht="12.75">
      <c r="A115" s="52" t="s">
        <v>165</v>
      </c>
      <c r="B115" s="53">
        <v>334782</v>
      </c>
      <c r="C115" s="53">
        <v>125</v>
      </c>
      <c r="D115" s="50" t="s">
        <v>77</v>
      </c>
      <c r="E115" s="49"/>
      <c r="F115" s="51">
        <v>0.000373390417414629</v>
      </c>
      <c r="G115" s="49">
        <f t="shared" si="7"/>
        <v>282</v>
      </c>
      <c r="H115" s="48"/>
      <c r="I115" s="49"/>
      <c r="K115" s="51"/>
      <c r="L115" s="48"/>
    </row>
    <row r="116" spans="1:12" ht="12.75">
      <c r="A116" s="52" t="s">
        <v>166</v>
      </c>
      <c r="B116" s="53">
        <v>334782</v>
      </c>
      <c r="C116" s="53">
        <v>168</v>
      </c>
      <c r="D116" s="50" t="s">
        <v>77</v>
      </c>
      <c r="E116" s="49"/>
      <c r="F116" s="51">
        <v>0.0005018168848380158</v>
      </c>
      <c r="G116" s="49">
        <f t="shared" si="7"/>
        <v>379</v>
      </c>
      <c r="H116" s="48"/>
      <c r="I116" s="49"/>
      <c r="K116" s="51"/>
      <c r="L116" s="48"/>
    </row>
    <row r="117" spans="1:12" ht="12.75">
      <c r="A117" s="52" t="s">
        <v>167</v>
      </c>
      <c r="B117" s="53">
        <v>334782</v>
      </c>
      <c r="C117" s="53">
        <v>196</v>
      </c>
      <c r="D117" s="50" t="s">
        <v>77</v>
      </c>
      <c r="E117" s="49"/>
      <c r="F117" s="51">
        <v>0.0005854848210405787</v>
      </c>
      <c r="G117" s="49">
        <f t="shared" si="7"/>
        <v>442</v>
      </c>
      <c r="H117" s="48"/>
      <c r="I117" s="49"/>
      <c r="K117" s="51"/>
      <c r="L117" s="48"/>
    </row>
    <row r="118" spans="1:12" ht="12.75">
      <c r="A118" s="52" t="s">
        <v>168</v>
      </c>
      <c r="B118" s="53">
        <v>334782</v>
      </c>
      <c r="C118" s="53">
        <v>12117</v>
      </c>
      <c r="D118" s="50" t="s">
        <v>77</v>
      </c>
      <c r="E118" s="49"/>
      <c r="F118" s="51">
        <v>0.036193693815407296</v>
      </c>
      <c r="G118" s="49">
        <f t="shared" si="7"/>
        <v>27339</v>
      </c>
      <c r="H118" s="48"/>
      <c r="I118" s="60" t="s">
        <v>58</v>
      </c>
      <c r="K118" s="51"/>
      <c r="L118" s="48"/>
    </row>
    <row r="119" spans="1:12" ht="12.75">
      <c r="A119" s="52" t="s">
        <v>169</v>
      </c>
      <c r="B119" s="53">
        <v>334782</v>
      </c>
      <c r="C119" s="53">
        <v>635</v>
      </c>
      <c r="D119" s="50" t="s">
        <v>77</v>
      </c>
      <c r="E119" s="49"/>
      <c r="F119" s="51">
        <v>0.0018967699154006541</v>
      </c>
      <c r="G119" s="49">
        <f t="shared" si="7"/>
        <v>1433</v>
      </c>
      <c r="H119" s="48"/>
      <c r="I119" s="49"/>
      <c r="K119" s="51"/>
      <c r="L119" s="48"/>
    </row>
    <row r="120" spans="1:12" ht="12.75">
      <c r="A120" s="52" t="s">
        <v>170</v>
      </c>
      <c r="B120" s="53">
        <v>334782</v>
      </c>
      <c r="C120" s="53">
        <v>1377</v>
      </c>
      <c r="D120" s="50" t="s">
        <v>79</v>
      </c>
      <c r="E120" s="49"/>
      <c r="F120" s="51">
        <v>0.00487270362191248</v>
      </c>
      <c r="G120" s="49">
        <f t="shared" si="7"/>
        <v>3681</v>
      </c>
      <c r="H120" s="48"/>
      <c r="I120" s="49"/>
      <c r="K120" s="51"/>
      <c r="L120" s="48"/>
    </row>
    <row r="121" spans="1:12" ht="12.75">
      <c r="A121" s="52" t="s">
        <v>171</v>
      </c>
      <c r="B121" s="53">
        <v>334782</v>
      </c>
      <c r="C121" s="53">
        <v>4412</v>
      </c>
      <c r="D121" s="50" t="s">
        <v>79</v>
      </c>
      <c r="E121" s="49"/>
      <c r="F121" s="51">
        <v>0.013680025456414632</v>
      </c>
      <c r="G121" s="49">
        <f t="shared" si="7"/>
        <v>10333</v>
      </c>
      <c r="H121" s="48"/>
      <c r="I121" s="60" t="s">
        <v>58</v>
      </c>
      <c r="K121" s="51"/>
      <c r="L121" s="48"/>
    </row>
    <row r="122" spans="1:12" ht="12.75">
      <c r="A122" s="52" t="s">
        <v>172</v>
      </c>
      <c r="B122" s="53">
        <v>334782</v>
      </c>
      <c r="C122" s="53">
        <v>256</v>
      </c>
      <c r="D122" s="50" t="s">
        <v>77</v>
      </c>
      <c r="E122" s="49"/>
      <c r="F122" s="51">
        <v>0.0007646461008421153</v>
      </c>
      <c r="G122" s="49">
        <f t="shared" si="7"/>
        <v>578</v>
      </c>
      <c r="H122" s="48"/>
      <c r="I122" s="49"/>
      <c r="K122" s="51"/>
      <c r="L122" s="48"/>
    </row>
    <row r="123" spans="1:12" ht="12.75">
      <c r="A123" s="52" t="s">
        <v>173</v>
      </c>
      <c r="B123" s="53">
        <v>334782</v>
      </c>
      <c r="C123" s="53">
        <v>696</v>
      </c>
      <c r="D123" s="50" t="s">
        <v>79</v>
      </c>
      <c r="E123" s="49"/>
      <c r="F123" s="51">
        <v>0.0021843307630026237</v>
      </c>
      <c r="G123" s="49">
        <f t="shared" si="7"/>
        <v>1650</v>
      </c>
      <c r="H123" s="48"/>
      <c r="I123" s="49"/>
      <c r="K123" s="51"/>
      <c r="L123" s="48"/>
    </row>
    <row r="124" spans="1:12" ht="12.75">
      <c r="A124" s="52" t="s">
        <v>174</v>
      </c>
      <c r="B124" s="53">
        <v>334782</v>
      </c>
      <c r="C124" s="53"/>
      <c r="D124" s="50" t="s">
        <v>128</v>
      </c>
      <c r="E124" s="49"/>
      <c r="F124" s="51">
        <v>0.000254309836481954</v>
      </c>
      <c r="G124" s="49">
        <f t="shared" si="7"/>
        <v>192</v>
      </c>
      <c r="H124" s="48"/>
      <c r="I124" s="49"/>
      <c r="K124" s="51"/>
      <c r="L124" s="48"/>
    </row>
    <row r="125" spans="1:12" ht="12.75">
      <c r="A125" s="52" t="s">
        <v>175</v>
      </c>
      <c r="B125" s="53">
        <v>334782</v>
      </c>
      <c r="C125" s="53"/>
      <c r="D125" s="50" t="s">
        <v>128</v>
      </c>
      <c r="E125" s="49"/>
      <c r="F125" s="51">
        <v>0.000254309836481954</v>
      </c>
      <c r="G125" s="49">
        <f t="shared" si="7"/>
        <v>192</v>
      </c>
      <c r="H125" s="48"/>
      <c r="I125" s="49"/>
      <c r="K125" s="51"/>
      <c r="L125" s="48"/>
    </row>
    <row r="126" spans="1:12" ht="12.75">
      <c r="A126" s="52" t="s">
        <v>176</v>
      </c>
      <c r="B126" s="53">
        <v>334782</v>
      </c>
      <c r="C126" s="53"/>
      <c r="D126" s="4" t="s">
        <v>77</v>
      </c>
      <c r="E126" s="49"/>
      <c r="F126" s="51">
        <v>0.000254309836481954</v>
      </c>
      <c r="G126" s="49">
        <f t="shared" si="7"/>
        <v>192</v>
      </c>
      <c r="H126" s="48"/>
      <c r="I126" s="49"/>
      <c r="K126" s="51"/>
      <c r="L126" s="48"/>
    </row>
    <row r="127" spans="1:12" ht="12.75">
      <c r="A127" s="52" t="s">
        <v>177</v>
      </c>
      <c r="B127" s="53">
        <v>334782</v>
      </c>
      <c r="C127" s="53">
        <v>170</v>
      </c>
      <c r="D127" s="50" t="s">
        <v>77</v>
      </c>
      <c r="E127" s="48"/>
      <c r="F127" s="51">
        <v>0.0005077931659953417</v>
      </c>
      <c r="G127" s="49">
        <f t="shared" si="7"/>
        <v>384</v>
      </c>
      <c r="H127" s="48"/>
      <c r="I127" s="48"/>
      <c r="K127" s="51"/>
      <c r="L127" s="48"/>
    </row>
    <row r="128" spans="1:12" ht="12.75">
      <c r="A128" s="61" t="s">
        <v>178</v>
      </c>
      <c r="B128" s="53">
        <v>334782</v>
      </c>
      <c r="C128" s="53">
        <v>612</v>
      </c>
      <c r="D128" s="4" t="s">
        <v>77</v>
      </c>
      <c r="E128" s="48"/>
      <c r="F128" s="51">
        <v>0.001828042682091406</v>
      </c>
      <c r="G128" s="49">
        <f t="shared" si="7"/>
        <v>1381</v>
      </c>
      <c r="H128" s="48"/>
      <c r="I128" s="48"/>
      <c r="K128" s="51"/>
      <c r="L128" s="48"/>
    </row>
    <row r="129" spans="1:12" ht="12.75">
      <c r="A129" s="52" t="s">
        <v>179</v>
      </c>
      <c r="B129" s="53">
        <v>334782</v>
      </c>
      <c r="C129" s="53">
        <v>100</v>
      </c>
      <c r="D129" s="50" t="s">
        <v>128</v>
      </c>
      <c r="E129" s="49"/>
      <c r="F129" s="51">
        <v>0.00029868690294805497</v>
      </c>
      <c r="G129" s="49">
        <f t="shared" si="7"/>
        <v>226</v>
      </c>
      <c r="H129" s="48"/>
      <c r="I129" s="49"/>
      <c r="K129" s="51"/>
      <c r="L129" s="48"/>
    </row>
    <row r="130" spans="1:12" ht="12.75">
      <c r="A130" s="52" t="s">
        <v>180</v>
      </c>
      <c r="B130" s="53">
        <v>334782</v>
      </c>
      <c r="C130" s="52" t="s">
        <v>58</v>
      </c>
      <c r="D130" s="50" t="s">
        <v>128</v>
      </c>
      <c r="E130" s="48"/>
      <c r="F130" s="51">
        <v>0.000254309836481954</v>
      </c>
      <c r="G130" s="49">
        <f t="shared" si="7"/>
        <v>192</v>
      </c>
      <c r="H130" s="48"/>
      <c r="I130" s="48"/>
      <c r="K130" s="51"/>
      <c r="L130" s="48"/>
    </row>
    <row r="131" spans="1:12" ht="12.75">
      <c r="A131" s="52" t="s">
        <v>181</v>
      </c>
      <c r="B131" s="53">
        <v>334782</v>
      </c>
      <c r="C131" s="53">
        <v>3057</v>
      </c>
      <c r="D131" s="50" t="s">
        <v>77</v>
      </c>
      <c r="E131" s="49"/>
      <c r="F131" s="51">
        <v>0.00913131256618016</v>
      </c>
      <c r="G131" s="49">
        <f t="shared" si="7"/>
        <v>6897</v>
      </c>
      <c r="H131" s="48"/>
      <c r="I131" s="49"/>
      <c r="K131" s="51"/>
      <c r="L131" s="48"/>
    </row>
    <row r="132" spans="1:12" ht="12.75">
      <c r="A132" s="52" t="s">
        <v>182</v>
      </c>
      <c r="B132" s="53">
        <v>334782</v>
      </c>
      <c r="C132" s="53">
        <v>678</v>
      </c>
      <c r="D132" s="50" t="s">
        <v>79</v>
      </c>
      <c r="E132" s="49"/>
      <c r="F132" s="51">
        <v>0.003458486621236334</v>
      </c>
      <c r="G132" s="49">
        <f t="shared" si="7"/>
        <v>2612</v>
      </c>
      <c r="H132" s="48"/>
      <c r="I132" s="49"/>
      <c r="K132" s="51"/>
      <c r="L132" s="48"/>
    </row>
    <row r="133" spans="1:12" ht="12.75">
      <c r="A133" s="52" t="s">
        <v>183</v>
      </c>
      <c r="B133" s="53">
        <v>334782</v>
      </c>
      <c r="C133" s="53">
        <v>92</v>
      </c>
      <c r="D133" s="50" t="s">
        <v>128</v>
      </c>
      <c r="E133" s="49"/>
      <c r="F133" s="51">
        <v>0.00027478177831875134</v>
      </c>
      <c r="G133" s="49">
        <f t="shared" si="7"/>
        <v>208</v>
      </c>
      <c r="H133" s="48"/>
      <c r="I133" s="49"/>
      <c r="K133" s="51"/>
      <c r="L133" s="48"/>
    </row>
    <row r="134" spans="1:12" ht="12.75">
      <c r="A134" s="52" t="s">
        <v>184</v>
      </c>
      <c r="B134" s="53">
        <v>334782</v>
      </c>
      <c r="C134" s="53">
        <v>23</v>
      </c>
      <c r="D134" s="50" t="s">
        <v>128</v>
      </c>
      <c r="E134" s="49"/>
      <c r="F134" s="51">
        <v>0.000254309836481954</v>
      </c>
      <c r="G134" s="49">
        <f t="shared" si="7"/>
        <v>192</v>
      </c>
      <c r="H134" s="48"/>
      <c r="I134" s="49"/>
      <c r="K134" s="51"/>
      <c r="L134" s="48"/>
    </row>
    <row r="135" spans="1:12" ht="12.75">
      <c r="A135" s="52" t="s">
        <v>185</v>
      </c>
      <c r="B135" s="53">
        <v>334782</v>
      </c>
      <c r="C135" s="53">
        <v>104</v>
      </c>
      <c r="D135" s="50" t="s">
        <v>128</v>
      </c>
      <c r="E135" s="49"/>
      <c r="F135" s="51">
        <v>0.0003106394652627068</v>
      </c>
      <c r="G135" s="49">
        <f t="shared" si="7"/>
        <v>235</v>
      </c>
      <c r="H135" s="48"/>
      <c r="I135" s="49"/>
      <c r="K135" s="51"/>
      <c r="L135" s="48"/>
    </row>
    <row r="136" spans="1:12" ht="12.75">
      <c r="A136" s="52" t="s">
        <v>186</v>
      </c>
      <c r="B136" s="53">
        <v>334782</v>
      </c>
      <c r="C136" s="53">
        <v>225</v>
      </c>
      <c r="D136" s="50" t="s">
        <v>77</v>
      </c>
      <c r="E136" s="48"/>
      <c r="F136" s="51">
        <v>0.000672077320362684</v>
      </c>
      <c r="G136" s="49">
        <f t="shared" si="7"/>
        <v>508</v>
      </c>
      <c r="H136" s="48"/>
      <c r="I136" s="48"/>
      <c r="K136" s="51"/>
      <c r="L136" s="48"/>
    </row>
    <row r="137" spans="1:12" ht="12.75">
      <c r="A137" s="52" t="s">
        <v>187</v>
      </c>
      <c r="B137" s="53">
        <v>334782</v>
      </c>
      <c r="C137" s="53">
        <v>246</v>
      </c>
      <c r="D137" s="50" t="s">
        <v>77</v>
      </c>
      <c r="E137" s="48"/>
      <c r="F137" s="51">
        <v>0.0007348282725146061</v>
      </c>
      <c r="G137" s="49">
        <f t="shared" si="7"/>
        <v>555</v>
      </c>
      <c r="H137" s="48"/>
      <c r="I137" s="48"/>
      <c r="K137" s="51"/>
      <c r="L137" s="48"/>
    </row>
    <row r="138" spans="1:12" ht="12.75">
      <c r="A138" s="52" t="s">
        <v>188</v>
      </c>
      <c r="B138" s="53">
        <v>334782</v>
      </c>
      <c r="C138" s="53">
        <v>194</v>
      </c>
      <c r="D138" s="50" t="s">
        <v>79</v>
      </c>
      <c r="E138" s="49"/>
      <c r="F138" s="51">
        <v>0.000644103238349669</v>
      </c>
      <c r="G138" s="49">
        <f t="shared" si="7"/>
        <v>487</v>
      </c>
      <c r="H138" s="48"/>
      <c r="I138" s="49"/>
      <c r="K138" s="51"/>
      <c r="L138" s="48"/>
    </row>
    <row r="139" spans="1:12" ht="12.75">
      <c r="A139" s="52" t="s">
        <v>189</v>
      </c>
      <c r="B139" s="53">
        <v>334782</v>
      </c>
      <c r="C139" s="53">
        <v>606</v>
      </c>
      <c r="D139" s="50" t="s">
        <v>77</v>
      </c>
      <c r="E139" s="49"/>
      <c r="F139" s="51">
        <v>0.0018101138386194282</v>
      </c>
      <c r="G139" s="49">
        <f t="shared" si="7"/>
        <v>1367</v>
      </c>
      <c r="H139" s="48"/>
      <c r="I139" s="49"/>
      <c r="K139" s="51"/>
      <c r="L139" s="48"/>
    </row>
    <row r="140" spans="1:12" ht="12.75">
      <c r="A140" s="52" t="s">
        <v>190</v>
      </c>
      <c r="B140" s="53">
        <v>334782</v>
      </c>
      <c r="C140" s="53">
        <v>119</v>
      </c>
      <c r="D140" s="50" t="s">
        <v>128</v>
      </c>
      <c r="E140" s="49"/>
      <c r="F140" s="51">
        <v>0.0003554615739426512</v>
      </c>
      <c r="G140" s="49">
        <f t="shared" si="7"/>
        <v>269</v>
      </c>
      <c r="H140" s="48"/>
      <c r="I140" s="49"/>
      <c r="K140" s="51"/>
      <c r="L140" s="48"/>
    </row>
    <row r="141" spans="1:12" ht="12.75">
      <c r="A141" s="52" t="s">
        <v>191</v>
      </c>
      <c r="B141" s="53">
        <v>334782</v>
      </c>
      <c r="C141" s="53"/>
      <c r="D141" s="50" t="s">
        <v>128</v>
      </c>
      <c r="E141" s="49"/>
      <c r="F141" s="51">
        <v>0.000254309836481954</v>
      </c>
      <c r="G141" s="49">
        <f t="shared" si="7"/>
        <v>192</v>
      </c>
      <c r="H141" s="48"/>
      <c r="I141" s="49"/>
      <c r="K141" s="51"/>
      <c r="L141" s="48"/>
    </row>
    <row r="142" spans="1:12" ht="12.75">
      <c r="A142" s="52" t="s">
        <v>192</v>
      </c>
      <c r="B142" s="53">
        <v>334782</v>
      </c>
      <c r="C142" s="53">
        <v>34</v>
      </c>
      <c r="D142" s="50" t="s">
        <v>128</v>
      </c>
      <c r="E142" s="49"/>
      <c r="F142" s="51">
        <v>0.000254309836481954</v>
      </c>
      <c r="G142" s="49">
        <f t="shared" si="7"/>
        <v>192</v>
      </c>
      <c r="H142" s="48"/>
      <c r="I142" s="49"/>
      <c r="K142" s="51"/>
      <c r="L142" s="48"/>
    </row>
    <row r="143" spans="1:12" ht="12.75">
      <c r="A143" s="52" t="s">
        <v>193</v>
      </c>
      <c r="B143" s="53">
        <v>334782</v>
      </c>
      <c r="C143" s="53">
        <v>2600</v>
      </c>
      <c r="D143" s="50" t="s">
        <v>77</v>
      </c>
      <c r="E143" s="49"/>
      <c r="F143" s="51">
        <v>0.007766240941404152</v>
      </c>
      <c r="G143" s="49">
        <f t="shared" si="7"/>
        <v>5866</v>
      </c>
      <c r="H143" s="48"/>
      <c r="I143" s="49"/>
      <c r="K143" s="51"/>
      <c r="L143" s="48"/>
    </row>
    <row r="144" spans="1:12" ht="12.75">
      <c r="A144" s="52" t="s">
        <v>194</v>
      </c>
      <c r="B144" s="53">
        <v>334782</v>
      </c>
      <c r="C144" s="53">
        <v>89</v>
      </c>
      <c r="D144" s="50" t="s">
        <v>128</v>
      </c>
      <c r="E144" s="49"/>
      <c r="F144" s="51">
        <v>0.00026581735658276246</v>
      </c>
      <c r="G144" s="49">
        <f t="shared" si="7"/>
        <v>201</v>
      </c>
      <c r="H144" s="48"/>
      <c r="I144" s="49"/>
      <c r="K144" s="51"/>
      <c r="L144" s="48"/>
    </row>
    <row r="145" spans="1:12" ht="12.75">
      <c r="A145" s="52" t="s">
        <v>195</v>
      </c>
      <c r="B145" s="53">
        <v>334782</v>
      </c>
      <c r="C145" s="53">
        <v>75</v>
      </c>
      <c r="D145" s="4" t="s">
        <v>77</v>
      </c>
      <c r="E145" s="49"/>
      <c r="F145" s="51">
        <v>0.000254309836481954</v>
      </c>
      <c r="G145" s="49">
        <f t="shared" si="7"/>
        <v>192</v>
      </c>
      <c r="H145" s="48"/>
      <c r="I145" s="49"/>
      <c r="K145" s="51"/>
      <c r="L145" s="48"/>
    </row>
    <row r="146" spans="1:12" ht="12.75">
      <c r="A146" s="47" t="s">
        <v>40</v>
      </c>
      <c r="B146" s="48"/>
      <c r="C146" s="48"/>
      <c r="D146" s="52" t="s">
        <v>58</v>
      </c>
      <c r="E146" s="49">
        <f>States_With_SetAside!B45</f>
        <v>1191320</v>
      </c>
      <c r="F146" s="48"/>
      <c r="G146" s="48"/>
      <c r="H146" s="49">
        <f>SUM(G147:G152)</f>
        <v>27579</v>
      </c>
      <c r="I146" s="49">
        <f>E146-H146</f>
        <v>1163741</v>
      </c>
      <c r="K146" s="51"/>
      <c r="L146" s="48"/>
    </row>
    <row r="147" spans="1:12" ht="12.75">
      <c r="A147" s="52" t="s">
        <v>196</v>
      </c>
      <c r="B147" s="53">
        <v>239405</v>
      </c>
      <c r="C147" s="48">
        <v>120</v>
      </c>
      <c r="D147" s="50" t="s">
        <v>128</v>
      </c>
      <c r="E147" s="49"/>
      <c r="F147" s="51">
        <v>0.0015045870589653768</v>
      </c>
      <c r="G147" s="49">
        <f aca="true" t="shared" si="8" ref="G147:G152">ROUND(F147*$E$146,0)</f>
        <v>1792</v>
      </c>
      <c r="H147" s="49"/>
      <c r="I147" s="49"/>
      <c r="K147" s="51"/>
      <c r="L147" s="48"/>
    </row>
    <row r="148" spans="1:12" ht="12.75">
      <c r="A148" s="52" t="s">
        <v>197</v>
      </c>
      <c r="B148" s="53">
        <v>239405</v>
      </c>
      <c r="C148" s="48"/>
      <c r="D148" s="50" t="s">
        <v>128</v>
      </c>
      <c r="E148" s="49"/>
      <c r="F148" s="51">
        <v>0.004832774297911897</v>
      </c>
      <c r="G148" s="49">
        <f t="shared" si="8"/>
        <v>5757</v>
      </c>
      <c r="H148" s="49"/>
      <c r="I148" s="49"/>
      <c r="K148" s="51"/>
      <c r="L148" s="48"/>
    </row>
    <row r="149" spans="1:12" ht="12.75">
      <c r="A149" s="52" t="s">
        <v>198</v>
      </c>
      <c r="B149" s="53">
        <v>239405</v>
      </c>
      <c r="C149" s="48">
        <v>150</v>
      </c>
      <c r="D149" s="50" t="s">
        <v>124</v>
      </c>
      <c r="E149" s="49"/>
      <c r="F149" s="51">
        <v>0.004662796624763917</v>
      </c>
      <c r="G149" s="49">
        <f t="shared" si="8"/>
        <v>5555</v>
      </c>
      <c r="H149" s="49"/>
      <c r="I149" s="49"/>
      <c r="K149" s="51"/>
      <c r="L149" s="48"/>
    </row>
    <row r="150" spans="1:12" ht="12.75">
      <c r="A150" s="52" t="s">
        <v>199</v>
      </c>
      <c r="B150" s="53">
        <v>239405</v>
      </c>
      <c r="C150" s="48"/>
      <c r="D150" s="50" t="s">
        <v>128</v>
      </c>
      <c r="E150" s="49"/>
      <c r="F150" s="51">
        <v>0.004662796624763917</v>
      </c>
      <c r="G150" s="49">
        <f t="shared" si="8"/>
        <v>5555</v>
      </c>
      <c r="H150" s="49"/>
      <c r="I150" s="49"/>
      <c r="K150" s="51"/>
      <c r="L150" s="48"/>
    </row>
    <row r="151" spans="1:12" ht="12.75">
      <c r="A151" s="52" t="s">
        <v>200</v>
      </c>
      <c r="B151" s="53">
        <v>239405</v>
      </c>
      <c r="C151" s="48"/>
      <c r="D151" s="50" t="s">
        <v>128</v>
      </c>
      <c r="E151" s="49"/>
      <c r="F151" s="51">
        <v>0.00048797418128606815</v>
      </c>
      <c r="G151" s="49">
        <f t="shared" si="8"/>
        <v>581</v>
      </c>
      <c r="H151" s="49"/>
      <c r="I151" s="49"/>
      <c r="K151" s="51"/>
      <c r="L151" s="48"/>
    </row>
    <row r="152" spans="1:12" ht="12.75">
      <c r="A152" s="52" t="s">
        <v>201</v>
      </c>
      <c r="B152" s="53">
        <v>239405</v>
      </c>
      <c r="C152" s="48"/>
      <c r="D152" s="50" t="s">
        <v>79</v>
      </c>
      <c r="E152" s="49"/>
      <c r="F152" s="51">
        <v>0.006999989630548648</v>
      </c>
      <c r="G152" s="49">
        <f t="shared" si="8"/>
        <v>8339</v>
      </c>
      <c r="H152" s="49"/>
      <c r="I152" s="49"/>
      <c r="K152" s="51"/>
      <c r="L152" s="48"/>
    </row>
    <row r="153" spans="1:12" ht="12.75">
      <c r="A153" s="47" t="s">
        <v>42</v>
      </c>
      <c r="B153" s="48"/>
      <c r="C153" s="48"/>
      <c r="D153" s="48"/>
      <c r="E153" s="49">
        <f>States_With_SetAside!B47</f>
        <v>1925448</v>
      </c>
      <c r="F153" s="48"/>
      <c r="G153" s="48"/>
      <c r="H153" s="49">
        <f>$G154</f>
        <v>5456</v>
      </c>
      <c r="I153" s="49">
        <f>SUM($E153-$H153)</f>
        <v>1919992</v>
      </c>
      <c r="K153" s="51"/>
      <c r="L153" s="48"/>
    </row>
    <row r="154" spans="1:12" ht="12.75">
      <c r="A154" s="52" t="s">
        <v>202</v>
      </c>
      <c r="B154" s="53">
        <v>84702</v>
      </c>
      <c r="C154" s="62">
        <v>240</v>
      </c>
      <c r="D154" s="50" t="s">
        <v>77</v>
      </c>
      <c r="E154" s="49"/>
      <c r="F154" s="51">
        <v>0.0028334587773093784</v>
      </c>
      <c r="G154" s="49">
        <f>ROUND(F154*E153,0)</f>
        <v>5456</v>
      </c>
      <c r="H154" s="48"/>
      <c r="I154" s="48"/>
      <c r="K154" s="51"/>
      <c r="L154" s="48"/>
    </row>
    <row r="155" spans="1:12" ht="12.75">
      <c r="A155" s="47" t="s">
        <v>44</v>
      </c>
      <c r="B155" s="48"/>
      <c r="C155" s="48"/>
      <c r="D155" s="52" t="s">
        <v>58</v>
      </c>
      <c r="E155" s="49">
        <f>States_With_SetAside!B49</f>
        <v>620464</v>
      </c>
      <c r="F155" s="48"/>
      <c r="G155" s="48"/>
      <c r="H155" s="49">
        <f>SUM(G156:G162)</f>
        <v>110318</v>
      </c>
      <c r="I155" s="49">
        <f>E155-H155</f>
        <v>510146</v>
      </c>
      <c r="K155" s="51"/>
      <c r="L155" s="48"/>
    </row>
    <row r="156" spans="1:12" ht="12.75">
      <c r="A156" s="52" t="s">
        <v>203</v>
      </c>
      <c r="B156" s="48"/>
      <c r="C156" s="48"/>
      <c r="D156" s="50" t="s">
        <v>79</v>
      </c>
      <c r="E156" s="49"/>
      <c r="F156" s="51">
        <v>0.028199961460828243</v>
      </c>
      <c r="G156" s="49">
        <f aca="true" t="shared" si="9" ref="G156:G162">ROUND(F156*$E$155,0)</f>
        <v>17497</v>
      </c>
      <c r="H156" s="48"/>
      <c r="I156" s="49"/>
      <c r="K156" s="51"/>
      <c r="L156" s="48"/>
    </row>
    <row r="157" spans="1:12" ht="12.75">
      <c r="A157" s="52" t="s">
        <v>204</v>
      </c>
      <c r="B157" s="48"/>
      <c r="C157" s="48"/>
      <c r="D157" s="50" t="s">
        <v>79</v>
      </c>
      <c r="E157" s="49"/>
      <c r="F157" s="51">
        <v>0.0037999654584084572</v>
      </c>
      <c r="G157" s="49">
        <f t="shared" si="9"/>
        <v>2358</v>
      </c>
      <c r="H157" s="48"/>
      <c r="I157" s="49"/>
      <c r="K157" s="51"/>
      <c r="L157" s="48"/>
    </row>
    <row r="158" spans="1:12" ht="12.75">
      <c r="A158" s="52" t="s">
        <v>205</v>
      </c>
      <c r="B158" s="48"/>
      <c r="C158" s="48"/>
      <c r="D158" s="50" t="s">
        <v>79</v>
      </c>
      <c r="E158" s="49"/>
      <c r="F158" s="51">
        <v>0.058399962272836725</v>
      </c>
      <c r="G158" s="49">
        <f t="shared" si="9"/>
        <v>36235</v>
      </c>
      <c r="H158" s="48"/>
      <c r="I158" s="49"/>
      <c r="K158" s="51"/>
      <c r="L158" s="48"/>
    </row>
    <row r="159" spans="1:12" ht="12.75">
      <c r="A159" s="52" t="s">
        <v>206</v>
      </c>
      <c r="B159" s="48"/>
      <c r="C159" s="48"/>
      <c r="D159" s="50" t="s">
        <v>79</v>
      </c>
      <c r="E159" s="49"/>
      <c r="F159" s="51">
        <v>0.045999968144282664</v>
      </c>
      <c r="G159" s="49">
        <f t="shared" si="9"/>
        <v>28541</v>
      </c>
      <c r="H159" s="48"/>
      <c r="I159" s="49"/>
      <c r="K159" s="51"/>
      <c r="L159" s="48"/>
    </row>
    <row r="160" spans="1:12" ht="12.75">
      <c r="A160" s="52" t="s">
        <v>207</v>
      </c>
      <c r="B160" s="48"/>
      <c r="C160" s="48"/>
      <c r="D160" s="50" t="s">
        <v>79</v>
      </c>
      <c r="E160" s="49"/>
      <c r="F160" s="51">
        <v>0.01859999119283109</v>
      </c>
      <c r="G160" s="49">
        <f t="shared" si="9"/>
        <v>11541</v>
      </c>
      <c r="H160" s="48"/>
      <c r="I160" s="49"/>
      <c r="K160" s="51"/>
      <c r="L160" s="48"/>
    </row>
    <row r="161" spans="1:12" ht="12.75">
      <c r="A161" s="52" t="s">
        <v>208</v>
      </c>
      <c r="B161" s="48"/>
      <c r="C161" s="48"/>
      <c r="D161" s="50" t="s">
        <v>79</v>
      </c>
      <c r="E161" s="49"/>
      <c r="F161" s="51">
        <v>0.011600009619177391</v>
      </c>
      <c r="G161" s="49">
        <f t="shared" si="9"/>
        <v>7197</v>
      </c>
      <c r="H161" s="48"/>
      <c r="I161" s="49"/>
      <c r="K161" s="51"/>
      <c r="L161" s="48"/>
    </row>
    <row r="162" spans="1:12" ht="12.75">
      <c r="A162" s="52" t="s">
        <v>209</v>
      </c>
      <c r="B162" s="48"/>
      <c r="C162" s="48"/>
      <c r="D162" s="50" t="s">
        <v>79</v>
      </c>
      <c r="E162" s="49"/>
      <c r="F162" s="51">
        <v>0.011200017364489058</v>
      </c>
      <c r="G162" s="49">
        <f t="shared" si="9"/>
        <v>6949</v>
      </c>
      <c r="H162" s="48"/>
      <c r="I162" s="49"/>
      <c r="K162" s="51"/>
      <c r="L162" s="48"/>
    </row>
    <row r="163" spans="1:12" ht="12.75">
      <c r="A163" s="47" t="s">
        <v>47</v>
      </c>
      <c r="B163" s="48"/>
      <c r="C163" s="48"/>
      <c r="D163" s="52" t="s">
        <v>58</v>
      </c>
      <c r="E163" s="49">
        <f>States_With_SetAside!B52</f>
        <v>714295</v>
      </c>
      <c r="F163" s="48"/>
      <c r="G163" s="48"/>
      <c r="H163" s="49">
        <f>SUM(G164:G166)</f>
        <v>14174</v>
      </c>
      <c r="I163" s="49">
        <f>E163-H163</f>
        <v>700121</v>
      </c>
      <c r="K163" s="51"/>
      <c r="L163" s="48"/>
    </row>
    <row r="164" spans="1:12" ht="12.75">
      <c r="A164" s="52" t="s">
        <v>152</v>
      </c>
      <c r="B164" s="53">
        <v>110884</v>
      </c>
      <c r="C164" s="53">
        <v>997</v>
      </c>
      <c r="D164" s="50" t="s">
        <v>124</v>
      </c>
      <c r="E164" s="49"/>
      <c r="F164" s="51">
        <v>0.008991408465901927</v>
      </c>
      <c r="G164" s="49">
        <f>ROUND(F164*$E$163,0)</f>
        <v>6423</v>
      </c>
      <c r="H164" s="48"/>
      <c r="I164" s="49"/>
      <c r="K164" s="51"/>
      <c r="L164" s="48"/>
    </row>
    <row r="165" spans="1:12" ht="12.75">
      <c r="A165" s="52" t="s">
        <v>210</v>
      </c>
      <c r="B165" s="53">
        <v>110884</v>
      </c>
      <c r="C165" s="48"/>
      <c r="D165" s="50" t="s">
        <v>128</v>
      </c>
      <c r="E165" s="49"/>
      <c r="F165" s="51">
        <v>0.0040692778272986285</v>
      </c>
      <c r="G165" s="49">
        <f>ROUND(F165*$E$163,0)</f>
        <v>2907</v>
      </c>
      <c r="H165" s="48"/>
      <c r="I165" s="48"/>
      <c r="K165" s="51"/>
      <c r="L165" s="48"/>
    </row>
    <row r="166" spans="1:12" ht="12.75">
      <c r="A166" s="52" t="s">
        <v>211</v>
      </c>
      <c r="B166" s="53">
        <v>110884</v>
      </c>
      <c r="C166" s="48"/>
      <c r="D166" s="50" t="s">
        <v>128</v>
      </c>
      <c r="E166" s="49"/>
      <c r="F166" s="51">
        <v>0.00678212971216438</v>
      </c>
      <c r="G166" s="49">
        <f>ROUND(F166*$E$163,0)</f>
        <v>4844</v>
      </c>
      <c r="H166" s="48"/>
      <c r="I166" s="49"/>
      <c r="K166" s="51"/>
      <c r="L166" s="48"/>
    </row>
    <row r="167" spans="1:12" ht="12.75">
      <c r="A167" s="47" t="s">
        <v>50</v>
      </c>
      <c r="B167" s="48"/>
      <c r="C167" s="48"/>
      <c r="D167" s="48"/>
      <c r="E167" s="49">
        <f>States_With_SetAside!B55</f>
        <v>1959557</v>
      </c>
      <c r="F167" s="48"/>
      <c r="G167" s="48"/>
      <c r="H167" s="49">
        <f>SUM(G168:G188)</f>
        <v>79914</v>
      </c>
      <c r="I167" s="49">
        <f>E167-H167</f>
        <v>1879643</v>
      </c>
      <c r="K167" s="51"/>
      <c r="L167" s="48"/>
    </row>
    <row r="168" spans="1:12" ht="12.75">
      <c r="A168" s="52" t="s">
        <v>212</v>
      </c>
      <c r="B168" s="49"/>
      <c r="C168" s="48"/>
      <c r="D168" s="50" t="s">
        <v>79</v>
      </c>
      <c r="E168" s="49"/>
      <c r="F168" s="51">
        <v>0.00847000330361971</v>
      </c>
      <c r="G168" s="49">
        <f aca="true" t="shared" si="10" ref="G168:G188">ROUND(F168*$E$167,0)</f>
        <v>16597</v>
      </c>
      <c r="H168" s="48"/>
      <c r="I168" s="48"/>
      <c r="K168" s="51"/>
      <c r="L168" s="48"/>
    </row>
    <row r="169" spans="1:12" ht="12.75">
      <c r="A169" s="52" t="s">
        <v>213</v>
      </c>
      <c r="B169" s="49"/>
      <c r="C169" s="48"/>
      <c r="D169" s="50" t="s">
        <v>128</v>
      </c>
      <c r="E169" s="49"/>
      <c r="F169" s="51">
        <v>0.00020914931335118487</v>
      </c>
      <c r="G169" s="49">
        <f t="shared" si="10"/>
        <v>410</v>
      </c>
      <c r="H169" s="48"/>
      <c r="I169" s="48"/>
      <c r="K169" s="51"/>
      <c r="L169" s="48"/>
    </row>
    <row r="170" spans="1:12" ht="12.75">
      <c r="A170" s="52" t="s">
        <v>214</v>
      </c>
      <c r="B170" s="49"/>
      <c r="C170" s="48"/>
      <c r="D170" s="50" t="s">
        <v>79</v>
      </c>
      <c r="E170" s="49"/>
      <c r="F170" s="51">
        <v>0.00024699891131107425</v>
      </c>
      <c r="G170" s="49">
        <f t="shared" si="10"/>
        <v>484</v>
      </c>
      <c r="H170" s="48"/>
      <c r="I170" s="48"/>
      <c r="K170" s="51"/>
      <c r="L170" s="48"/>
    </row>
    <row r="171" spans="1:12" ht="12.75">
      <c r="A171" s="52" t="s">
        <v>215</v>
      </c>
      <c r="B171" s="49"/>
      <c r="C171" s="48"/>
      <c r="D171" s="50" t="s">
        <v>79</v>
      </c>
      <c r="E171" s="49"/>
      <c r="F171" s="51">
        <v>0.00024699891131107425</v>
      </c>
      <c r="G171" s="49">
        <f t="shared" si="10"/>
        <v>484</v>
      </c>
      <c r="H171" s="48"/>
      <c r="I171" s="48"/>
      <c r="K171" s="51"/>
      <c r="L171" s="48"/>
    </row>
    <row r="172" spans="1:12" ht="12.75">
      <c r="A172" s="52" t="s">
        <v>216</v>
      </c>
      <c r="B172" s="49"/>
      <c r="C172" s="48"/>
      <c r="D172" s="50" t="s">
        <v>79</v>
      </c>
      <c r="E172" s="49"/>
      <c r="F172" s="51">
        <v>0.0006040113503305141</v>
      </c>
      <c r="G172" s="49">
        <f t="shared" si="10"/>
        <v>1184</v>
      </c>
      <c r="H172" s="48"/>
      <c r="I172" s="48"/>
      <c r="K172" s="51"/>
      <c r="L172" s="48"/>
    </row>
    <row r="173" spans="1:12" ht="12.75">
      <c r="A173" s="52" t="s">
        <v>217</v>
      </c>
      <c r="B173" s="49"/>
      <c r="C173" s="48"/>
      <c r="D173" s="50" t="s">
        <v>79</v>
      </c>
      <c r="E173" s="49"/>
      <c r="F173" s="51">
        <v>0.0024989881845718463</v>
      </c>
      <c r="G173" s="49">
        <f t="shared" si="10"/>
        <v>4897</v>
      </c>
      <c r="H173" s="48"/>
      <c r="I173" s="48"/>
      <c r="K173" s="51"/>
      <c r="L173" s="48"/>
    </row>
    <row r="174" spans="1:12" ht="12.75">
      <c r="A174" s="52" t="s">
        <v>218</v>
      </c>
      <c r="B174" s="49"/>
      <c r="C174" s="48"/>
      <c r="D174" s="50" t="s">
        <v>79</v>
      </c>
      <c r="E174" s="49"/>
      <c r="F174" s="51">
        <v>0.0019489947124531927</v>
      </c>
      <c r="G174" s="49">
        <f t="shared" si="10"/>
        <v>3819</v>
      </c>
      <c r="H174" s="48"/>
      <c r="I174" s="48"/>
      <c r="K174" s="51"/>
      <c r="L174" s="48"/>
    </row>
    <row r="175" spans="1:12" ht="12.75">
      <c r="A175" s="52" t="s">
        <v>219</v>
      </c>
      <c r="B175" s="49"/>
      <c r="C175" s="48"/>
      <c r="D175" s="50" t="s">
        <v>79</v>
      </c>
      <c r="E175" s="49"/>
      <c r="F175" s="51">
        <v>0.0008919995715158512</v>
      </c>
      <c r="G175" s="49">
        <f t="shared" si="10"/>
        <v>1748</v>
      </c>
      <c r="H175" s="48"/>
      <c r="I175" s="48"/>
      <c r="K175" s="51"/>
      <c r="L175" s="48"/>
    </row>
    <row r="176" spans="1:12" ht="12.75">
      <c r="A176" s="52" t="s">
        <v>220</v>
      </c>
      <c r="B176" s="49"/>
      <c r="C176" s="48"/>
      <c r="D176" s="50" t="s">
        <v>79</v>
      </c>
      <c r="E176" s="49"/>
      <c r="F176" s="51">
        <v>0.0006859899700790399</v>
      </c>
      <c r="G176" s="49">
        <f t="shared" si="10"/>
        <v>1344</v>
      </c>
      <c r="H176" s="48"/>
      <c r="I176" s="48"/>
      <c r="K176" s="51"/>
      <c r="L176" s="48"/>
    </row>
    <row r="177" spans="1:12" ht="12.75">
      <c r="A177" s="52" t="s">
        <v>221</v>
      </c>
      <c r="B177" s="49"/>
      <c r="C177" s="48"/>
      <c r="D177" s="50" t="s">
        <v>79</v>
      </c>
      <c r="E177" s="49"/>
      <c r="F177" s="51">
        <v>0.0004119944807325645</v>
      </c>
      <c r="G177" s="49">
        <f t="shared" si="10"/>
        <v>807</v>
      </c>
      <c r="H177" s="48"/>
      <c r="I177" s="48"/>
      <c r="K177" s="51"/>
      <c r="L177" s="48"/>
    </row>
    <row r="178" spans="1:12" ht="12.75">
      <c r="A178" s="52" t="s">
        <v>222</v>
      </c>
      <c r="B178" s="49"/>
      <c r="C178" s="48"/>
      <c r="D178" s="50" t="s">
        <v>79</v>
      </c>
      <c r="E178" s="49"/>
      <c r="F178" s="51">
        <v>0.0027870011278982414</v>
      </c>
      <c r="G178" s="49">
        <f t="shared" si="10"/>
        <v>5461</v>
      </c>
      <c r="H178" s="48"/>
      <c r="I178" s="48"/>
      <c r="K178" s="51"/>
      <c r="L178" s="48"/>
    </row>
    <row r="179" spans="1:12" ht="12.75">
      <c r="A179" s="52" t="s">
        <v>223</v>
      </c>
      <c r="B179" s="49"/>
      <c r="C179" s="48"/>
      <c r="D179" s="50" t="s">
        <v>79</v>
      </c>
      <c r="E179" s="49"/>
      <c r="F179" s="51">
        <v>0.0007960034977874055</v>
      </c>
      <c r="G179" s="49">
        <f t="shared" si="10"/>
        <v>1560</v>
      </c>
      <c r="H179" s="48"/>
      <c r="I179" s="48"/>
      <c r="K179" s="51"/>
      <c r="L179" s="48"/>
    </row>
    <row r="180" spans="1:12" ht="12.75">
      <c r="A180" s="52" t="s">
        <v>224</v>
      </c>
      <c r="B180" s="49"/>
      <c r="C180" s="48"/>
      <c r="D180" s="50" t="s">
        <v>79</v>
      </c>
      <c r="E180" s="49"/>
      <c r="F180" s="51">
        <v>0.0021689970457288658</v>
      </c>
      <c r="G180" s="49">
        <f t="shared" si="10"/>
        <v>4250</v>
      </c>
      <c r="H180" s="48"/>
      <c r="I180" s="48"/>
      <c r="K180" s="51"/>
      <c r="L180" s="48"/>
    </row>
    <row r="181" spans="1:12" ht="12.75">
      <c r="A181" s="52" t="s">
        <v>225</v>
      </c>
      <c r="B181" s="49"/>
      <c r="C181" s="48"/>
      <c r="D181" s="50" t="s">
        <v>79</v>
      </c>
      <c r="E181" s="49"/>
      <c r="F181" s="51">
        <v>0.0008230000758228066</v>
      </c>
      <c r="G181" s="49">
        <f t="shared" si="10"/>
        <v>1613</v>
      </c>
      <c r="H181" s="48"/>
      <c r="I181" s="48"/>
      <c r="K181" s="51"/>
      <c r="L181" s="48"/>
    </row>
    <row r="182" spans="1:12" ht="12.75">
      <c r="A182" s="52" t="s">
        <v>226</v>
      </c>
      <c r="B182" s="49"/>
      <c r="C182" s="48"/>
      <c r="D182" s="50" t="s">
        <v>79</v>
      </c>
      <c r="E182" s="49"/>
      <c r="F182" s="51">
        <v>0.001316997898444955</v>
      </c>
      <c r="G182" s="49">
        <f t="shared" si="10"/>
        <v>2581</v>
      </c>
      <c r="H182" s="48"/>
      <c r="I182" s="48"/>
      <c r="K182" s="51"/>
      <c r="L182" s="48"/>
    </row>
    <row r="183" spans="1:12" ht="12.75">
      <c r="A183" s="52" t="s">
        <v>227</v>
      </c>
      <c r="B183" s="49"/>
      <c r="C183" s="48"/>
      <c r="D183" s="50" t="s">
        <v>79</v>
      </c>
      <c r="E183" s="49"/>
      <c r="F183" s="51">
        <v>0.0027820072554045135</v>
      </c>
      <c r="G183" s="49">
        <f t="shared" si="10"/>
        <v>5452</v>
      </c>
      <c r="H183" s="48"/>
      <c r="I183" s="48"/>
      <c r="K183" s="51"/>
      <c r="L183" s="48"/>
    </row>
    <row r="184" spans="1:12" ht="12.75">
      <c r="A184" s="52" t="s">
        <v>228</v>
      </c>
      <c r="B184" s="49"/>
      <c r="C184" s="48"/>
      <c r="D184" s="50" t="s">
        <v>79</v>
      </c>
      <c r="E184" s="49"/>
      <c r="F184" s="51">
        <v>0.0017439987187997618</v>
      </c>
      <c r="G184" s="49">
        <f t="shared" si="10"/>
        <v>3417</v>
      </c>
      <c r="H184" s="48"/>
      <c r="I184" s="48"/>
      <c r="K184" s="51"/>
      <c r="L184" s="48"/>
    </row>
    <row r="185" spans="1:12" ht="12.75">
      <c r="A185" s="2" t="s">
        <v>229</v>
      </c>
      <c r="B185" s="49"/>
      <c r="C185" s="48"/>
      <c r="D185" s="50" t="s">
        <v>79</v>
      </c>
      <c r="E185" s="49"/>
      <c r="F185" s="51">
        <v>0.00024699891131107425</v>
      </c>
      <c r="G185" s="49">
        <f t="shared" si="10"/>
        <v>484</v>
      </c>
      <c r="H185" s="48"/>
      <c r="I185" s="48"/>
      <c r="K185" s="51"/>
      <c r="L185" s="48"/>
    </row>
    <row r="186" spans="1:12" ht="12.75">
      <c r="A186" s="52" t="s">
        <v>230</v>
      </c>
      <c r="B186" s="49"/>
      <c r="C186" s="48"/>
      <c r="D186" s="50" t="s">
        <v>79</v>
      </c>
      <c r="E186" s="49"/>
      <c r="F186" s="51">
        <v>0.0010569951409373415</v>
      </c>
      <c r="G186" s="49">
        <f t="shared" si="10"/>
        <v>2071</v>
      </c>
      <c r="H186" s="48"/>
      <c r="I186" s="48"/>
      <c r="K186" s="51"/>
      <c r="L186" s="48"/>
    </row>
    <row r="187" spans="1:12" ht="12.75">
      <c r="A187" s="52" t="s">
        <v>231</v>
      </c>
      <c r="B187" s="49"/>
      <c r="C187" s="48"/>
      <c r="D187" s="50" t="s">
        <v>79</v>
      </c>
      <c r="E187" s="49"/>
      <c r="F187" s="51">
        <v>0.0018669913705636088</v>
      </c>
      <c r="G187" s="49">
        <f t="shared" si="10"/>
        <v>3658</v>
      </c>
      <c r="H187" s="48"/>
      <c r="I187" s="48"/>
      <c r="K187" s="51"/>
      <c r="L187" s="48"/>
    </row>
    <row r="188" spans="1:12" ht="12.75">
      <c r="A188" s="52" t="s">
        <v>232</v>
      </c>
      <c r="B188" s="49"/>
      <c r="C188" s="48"/>
      <c r="D188" s="50" t="s">
        <v>79</v>
      </c>
      <c r="E188" s="49"/>
      <c r="F188" s="51">
        <v>0.00897799385808072</v>
      </c>
      <c r="G188" s="49">
        <f t="shared" si="10"/>
        <v>17593</v>
      </c>
      <c r="H188" s="48"/>
      <c r="I188" s="48"/>
      <c r="K188" s="51"/>
      <c r="L188" s="48"/>
    </row>
    <row r="189" spans="1:12" ht="12.75">
      <c r="A189" s="47" t="s">
        <v>53</v>
      </c>
      <c r="B189" s="49"/>
      <c r="C189" s="48"/>
      <c r="D189" s="50"/>
      <c r="E189" s="49">
        <f>States_With_SetAside!B58</f>
        <v>285988</v>
      </c>
      <c r="F189" s="48"/>
      <c r="G189" s="49"/>
      <c r="H189" s="59">
        <f>G190</f>
        <v>10173</v>
      </c>
      <c r="I189" s="49">
        <f>E189-H189</f>
        <v>275815</v>
      </c>
      <c r="K189" s="51"/>
      <c r="L189" s="48"/>
    </row>
    <row r="190" spans="1:12" ht="13.5" thickBot="1">
      <c r="A190" s="88" t="s">
        <v>233</v>
      </c>
      <c r="B190" s="89"/>
      <c r="C190" s="90"/>
      <c r="D190" s="91" t="s">
        <v>128</v>
      </c>
      <c r="E190" s="89"/>
      <c r="F190" s="92">
        <v>0.03557256413479224</v>
      </c>
      <c r="G190" s="89">
        <f>ROUND(F190*E189,0)</f>
        <v>10173</v>
      </c>
      <c r="H190" s="90"/>
      <c r="I190" s="90"/>
      <c r="K190" s="51"/>
      <c r="L190" s="48"/>
    </row>
    <row r="191" spans="1:12" ht="26.25" thickTop="1">
      <c r="A191" s="93" t="s">
        <v>234</v>
      </c>
      <c r="B191" s="48"/>
      <c r="C191" s="48"/>
      <c r="D191" s="48"/>
      <c r="E191" s="49">
        <f>SUM(E10:E190)</f>
        <v>61361755</v>
      </c>
      <c r="F191" s="48"/>
      <c r="G191" s="49"/>
      <c r="H191" s="49">
        <f>SUM(H10:H190)</f>
        <v>1616999</v>
      </c>
      <c r="I191" s="49">
        <f>SUM(I10:I190)</f>
        <v>59744756</v>
      </c>
      <c r="K191" s="49"/>
      <c r="L191" s="48"/>
    </row>
    <row r="193" ht="12.75">
      <c r="A193" s="63"/>
    </row>
    <row r="443" ht="12.75">
      <c r="H443" s="64"/>
    </row>
    <row r="445" ht="12.75">
      <c r="E445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spans="5:8" ht="12.75">
      <c r="E500" s="64"/>
      <c r="G500" s="65"/>
      <c r="H500" s="65"/>
    </row>
    <row r="502" spans="5:8" ht="12.75">
      <c r="E502" s="65"/>
      <c r="H502" s="65"/>
    </row>
    <row r="504" ht="12.75">
      <c r="H504" s="65"/>
    </row>
    <row r="505" spans="5:8" ht="12.75">
      <c r="E505" s="65"/>
      <c r="H505" s="65"/>
    </row>
    <row r="506" spans="5:8" ht="12.75">
      <c r="E506" s="65"/>
      <c r="H506" s="65"/>
    </row>
    <row r="507" spans="5:8" ht="12.75">
      <c r="E507" s="65"/>
      <c r="H507" s="65"/>
    </row>
    <row r="508" spans="5:8" ht="12.75">
      <c r="E508" s="65"/>
      <c r="H508" s="65"/>
    </row>
    <row r="509" spans="5:8" ht="12.75">
      <c r="E509" s="65"/>
      <c r="H509" s="65"/>
    </row>
    <row r="510" spans="5:8" ht="12.75">
      <c r="E510" s="65"/>
      <c r="H510" s="65"/>
    </row>
    <row r="511" spans="5:8" ht="12.75">
      <c r="E511" s="65"/>
      <c r="H511" s="65"/>
    </row>
  </sheetData>
  <sheetProtection/>
  <mergeCells count="1">
    <mergeCell ref="A1:I1"/>
  </mergeCells>
  <printOptions gridLines="1" horizontalCentered="1"/>
  <pageMargins left="0.25" right="0.25" top="0.5" bottom="0.77" header="0.25" footer="0.5"/>
  <pageSetup fitToHeight="0" horizontalDpi="600" verticalDpi="600" orientation="landscape" scale="68" r:id="rId1"/>
  <headerFooter alignWithMargins="0">
    <oddFooter>&amp;L&amp;"Arial,Regular"'&amp;F' [&amp;A]&amp;R&amp;"Arial,Regular"Page &amp;P of &amp;N</oddFooter>
  </headerFooter>
  <rowBreaks count="4" manualBreakCount="4">
    <brk id="34" max="9" man="1"/>
    <brk id="68" max="9" man="1"/>
    <brk id="107" max="9" man="1"/>
    <brk id="15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J95"/>
  <sheetViews>
    <sheetView zoomScale="115" zoomScaleNormal="115" workbookViewId="0" topLeftCell="A1">
      <pane xSplit="1" ySplit="9" topLeftCell="B10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3" sqref="A3"/>
    </sheetView>
  </sheetViews>
  <sheetFormatPr defaultColWidth="9.33203125" defaultRowHeight="12.75"/>
  <cols>
    <col min="1" max="1" width="25.66015625" style="2" customWidth="1"/>
    <col min="2" max="3" width="42.66015625" style="2" customWidth="1"/>
    <col min="4" max="7" width="24.5" style="2" customWidth="1"/>
    <col min="8" max="8" width="19.83203125" style="18" customWidth="1"/>
    <col min="9" max="9" width="18.33203125" style="2" customWidth="1"/>
    <col min="10" max="11" width="15" style="2" bestFit="1" customWidth="1"/>
    <col min="12" max="12" width="10.66015625" style="2" bestFit="1" customWidth="1"/>
    <col min="13" max="16384" width="9.33203125" style="2" customWidth="1"/>
  </cols>
  <sheetData>
    <row r="1" spans="1:10" ht="27.75" customHeight="1">
      <c r="A1" s="126" t="str">
        <f>"Low Income Home Energy Assistance Program (LIHEAP) State Allotments of "&amp;TEXT('$95.7M_BG_Ratios'!$C$7/1000000,"$0.00")&amp;" Million in Emergency Contingency Funds by Old-Formula Block Grant Ratios"</f>
        <v>Low Income Home Energy Assistance Program (LIHEAP) State Allotments of $95.55 Million in Emergency Contingency Funds by Old-Formula Block Grant Ratios</v>
      </c>
      <c r="B1" s="126"/>
      <c r="C1" s="126"/>
      <c r="D1" s="103"/>
      <c r="E1" s="103"/>
      <c r="F1" s="103"/>
      <c r="G1" s="103"/>
      <c r="H1" s="103"/>
      <c r="I1" s="103"/>
      <c r="J1" s="1"/>
    </row>
    <row r="2" spans="1:3" ht="12.75">
      <c r="A2" s="3" t="s">
        <v>0</v>
      </c>
      <c r="B2" s="4"/>
      <c r="C2" s="6">
        <v>39708</v>
      </c>
    </row>
    <row r="3" spans="1:10" ht="12.75" customHeight="1">
      <c r="A3" s="7"/>
      <c r="H3" s="8"/>
      <c r="I3" s="8"/>
      <c r="J3" s="8"/>
    </row>
    <row r="4" spans="3:10" ht="12.75">
      <c r="C4" s="15" t="s">
        <v>279</v>
      </c>
      <c r="E4" s="9"/>
      <c r="H4" s="7"/>
      <c r="J4" s="7"/>
    </row>
    <row r="5" spans="1:9" ht="12.75">
      <c r="A5" s="7"/>
      <c r="C5" s="5">
        <v>95677759</v>
      </c>
      <c r="D5" s="12"/>
      <c r="E5" s="12"/>
      <c r="H5" s="10"/>
      <c r="I5" s="11"/>
    </row>
    <row r="6" spans="3:8" ht="12.75">
      <c r="C6" s="15" t="s">
        <v>280</v>
      </c>
      <c r="H6" s="2"/>
    </row>
    <row r="7" spans="3:8" ht="12.75">
      <c r="C7" s="5">
        <f>C66</f>
        <v>95548185</v>
      </c>
      <c r="D7" s="106"/>
      <c r="E7" s="106"/>
      <c r="F7" s="107"/>
      <c r="G7" s="107"/>
      <c r="H7" s="2"/>
    </row>
    <row r="8" spans="1:8" ht="12.75">
      <c r="A8" s="4" t="str">
        <f>IF(COLUMN()&lt;=26,CHAR(64+COLUMN()),CHAR(64+ROUNDDOWN((COLUMN()-1)/26,0))&amp;CHAR(65+MOD((COLUMN()-1),26)))</f>
        <v>A</v>
      </c>
      <c r="B8" s="4" t="str">
        <f>IF(COLUMN()&lt;=26,CHAR(64+COLUMN()),CHAR(64+ROUNDDOWN((COLUMN()-1)/26,0))&amp;CHAR(65+MOD((COLUMN()-1),26)))</f>
        <v>B</v>
      </c>
      <c r="C8" s="20" t="str">
        <f>IF(COLUMN()&lt;=26,CHAR(64+COLUMN()),CHAR(64+ROUNDDOWN((COLUMN()-1)/26,0))&amp;CHAR(65+MOD((COLUMN()-1),26)))</f>
        <v>C</v>
      </c>
      <c r="F8" s="107"/>
      <c r="G8" s="107"/>
      <c r="H8" s="2"/>
    </row>
    <row r="9" spans="2:3" s="21" customFormat="1" ht="22.5">
      <c r="B9" s="22" t="s">
        <v>2</v>
      </c>
      <c r="C9" s="23" t="str">
        <f>"Distribution of Funding (Col "&amp;B8&amp;" X "&amp;TEXT(C7/1000000,"$0.00")&amp;" Million)"</f>
        <v>Distribution of Funding (Col B X $95.55 Million)</v>
      </c>
    </row>
    <row r="10" spans="3:8" ht="12.75">
      <c r="C10" s="18"/>
      <c r="H10" s="2"/>
    </row>
    <row r="11" spans="1:8" ht="12.75">
      <c r="A11" s="2" t="s">
        <v>3</v>
      </c>
      <c r="B11" s="26">
        <v>0.00860045</v>
      </c>
      <c r="C11" s="5">
        <f>ROUND(B11*$C$7,0)</f>
        <v>821757</v>
      </c>
      <c r="G11" s="29"/>
      <c r="H11" s="29"/>
    </row>
    <row r="12" spans="1:8" ht="12.75">
      <c r="A12" s="2" t="s">
        <v>4</v>
      </c>
      <c r="B12" s="26">
        <v>0.00548986</v>
      </c>
      <c r="C12" s="5">
        <f aca="true" t="shared" si="0" ref="C12:C61">ROUND(B12*$C$7,0)</f>
        <v>524546</v>
      </c>
      <c r="G12" s="29"/>
      <c r="H12" s="29"/>
    </row>
    <row r="13" spans="1:8" ht="12.75">
      <c r="A13" s="2" t="s">
        <v>5</v>
      </c>
      <c r="B13" s="26">
        <v>0.00415928</v>
      </c>
      <c r="C13" s="5">
        <f t="shared" si="0"/>
        <v>397412</v>
      </c>
      <c r="G13" s="29"/>
      <c r="H13" s="29"/>
    </row>
    <row r="14" spans="1:8" ht="12.75">
      <c r="A14" s="2" t="s">
        <v>6</v>
      </c>
      <c r="B14" s="26">
        <v>0.00656255</v>
      </c>
      <c r="C14" s="5">
        <f t="shared" si="0"/>
        <v>627040</v>
      </c>
      <c r="G14" s="29"/>
      <c r="H14" s="29"/>
    </row>
    <row r="15" spans="1:8" ht="12.75">
      <c r="A15" s="2" t="s">
        <v>7</v>
      </c>
      <c r="B15" s="26">
        <v>0.04613891</v>
      </c>
      <c r="C15" s="5">
        <f t="shared" si="0"/>
        <v>4408489</v>
      </c>
      <c r="G15" s="29"/>
      <c r="H15" s="29"/>
    </row>
    <row r="16" spans="1:8" ht="12.75">
      <c r="A16" s="2" t="s">
        <v>8</v>
      </c>
      <c r="B16" s="26">
        <v>0.0160872</v>
      </c>
      <c r="C16" s="5">
        <f t="shared" si="0"/>
        <v>1537103</v>
      </c>
      <c r="G16" s="29"/>
      <c r="H16" s="29"/>
    </row>
    <row r="17" spans="1:8" ht="12.75">
      <c r="A17" s="2" t="s">
        <v>9</v>
      </c>
      <c r="B17" s="26">
        <v>0.02098632</v>
      </c>
      <c r="C17" s="5">
        <f t="shared" si="0"/>
        <v>2005205</v>
      </c>
      <c r="G17" s="29"/>
      <c r="H17" s="29"/>
    </row>
    <row r="18" spans="1:8" ht="12.75">
      <c r="A18" s="14" t="s">
        <v>10</v>
      </c>
      <c r="B18" s="26">
        <v>0.00278553</v>
      </c>
      <c r="C18" s="5">
        <f t="shared" si="0"/>
        <v>266152</v>
      </c>
      <c r="G18" s="29"/>
      <c r="H18" s="29"/>
    </row>
    <row r="19" spans="1:8" ht="12.75">
      <c r="A19" s="30" t="s">
        <v>11</v>
      </c>
      <c r="B19" s="26">
        <v>0.00325921</v>
      </c>
      <c r="C19" s="5">
        <f t="shared" si="0"/>
        <v>311412</v>
      </c>
      <c r="G19" s="29"/>
      <c r="H19" s="29"/>
    </row>
    <row r="20" spans="1:8" ht="12.75">
      <c r="A20" s="2" t="s">
        <v>12</v>
      </c>
      <c r="B20" s="26">
        <v>0.01360848</v>
      </c>
      <c r="C20" s="5">
        <f t="shared" si="0"/>
        <v>1300266</v>
      </c>
      <c r="G20" s="29"/>
      <c r="H20" s="29"/>
    </row>
    <row r="21" spans="1:8" ht="12.75">
      <c r="A21" s="2" t="s">
        <v>13</v>
      </c>
      <c r="B21" s="26">
        <v>0.01075959</v>
      </c>
      <c r="C21" s="5">
        <f t="shared" si="0"/>
        <v>1028059</v>
      </c>
      <c r="G21" s="29"/>
      <c r="H21" s="29"/>
    </row>
    <row r="22" spans="1:8" ht="12.75">
      <c r="A22" s="2" t="s">
        <v>14</v>
      </c>
      <c r="B22" s="26">
        <v>0.00108355</v>
      </c>
      <c r="C22" s="5">
        <f>ROUND(B22*$C$7,0)</f>
        <v>103531</v>
      </c>
      <c r="G22" s="29"/>
      <c r="H22" s="29"/>
    </row>
    <row r="23" spans="1:8" ht="12.75">
      <c r="A23" s="2" t="s">
        <v>15</v>
      </c>
      <c r="B23" s="26">
        <v>0.00627508</v>
      </c>
      <c r="C23" s="5">
        <f t="shared" si="0"/>
        <v>599573</v>
      </c>
      <c r="G23" s="29"/>
      <c r="H23" s="29"/>
    </row>
    <row r="24" spans="1:8" ht="12.75">
      <c r="A24" s="2" t="s">
        <v>16</v>
      </c>
      <c r="B24" s="26">
        <v>0.05808651</v>
      </c>
      <c r="C24" s="5">
        <f t="shared" si="0"/>
        <v>5550061</v>
      </c>
      <c r="G24" s="29"/>
      <c r="H24" s="29"/>
    </row>
    <row r="25" spans="1:8" ht="12.75">
      <c r="A25" s="2" t="s">
        <v>17</v>
      </c>
      <c r="B25" s="26">
        <v>0.02629994</v>
      </c>
      <c r="C25" s="5">
        <f t="shared" si="0"/>
        <v>2512912</v>
      </c>
      <c r="G25" s="29"/>
      <c r="H25" s="29"/>
    </row>
    <row r="26" spans="1:8" ht="12.75">
      <c r="A26" s="2" t="s">
        <v>18</v>
      </c>
      <c r="B26" s="26">
        <v>0.01863912</v>
      </c>
      <c r="C26" s="5">
        <f t="shared" si="0"/>
        <v>1780934</v>
      </c>
      <c r="G26" s="29"/>
      <c r="H26" s="29"/>
    </row>
    <row r="27" spans="1:8" ht="12.75">
      <c r="A27" s="2" t="s">
        <v>19</v>
      </c>
      <c r="B27" s="26">
        <v>0.00855992</v>
      </c>
      <c r="C27" s="5">
        <f t="shared" si="0"/>
        <v>817885</v>
      </c>
      <c r="G27" s="29"/>
      <c r="H27" s="29"/>
    </row>
    <row r="28" spans="1:8" ht="12.75">
      <c r="A28" s="2" t="s">
        <v>20</v>
      </c>
      <c r="B28" s="26">
        <v>0.0136864</v>
      </c>
      <c r="C28" s="5">
        <f t="shared" si="0"/>
        <v>1307711</v>
      </c>
      <c r="G28" s="29"/>
      <c r="H28" s="29"/>
    </row>
    <row r="29" spans="1:8" ht="12.75">
      <c r="A29" s="2" t="s">
        <v>21</v>
      </c>
      <c r="B29" s="26">
        <v>0.00879264</v>
      </c>
      <c r="C29" s="5">
        <f t="shared" si="0"/>
        <v>840121</v>
      </c>
      <c r="G29" s="29"/>
      <c r="H29" s="29"/>
    </row>
    <row r="30" spans="1:8" ht="12.75">
      <c r="A30" s="2" t="s">
        <v>22</v>
      </c>
      <c r="B30" s="26">
        <v>0.01359579</v>
      </c>
      <c r="C30" s="5">
        <f t="shared" si="0"/>
        <v>1299053</v>
      </c>
      <c r="G30" s="29"/>
      <c r="H30" s="29"/>
    </row>
    <row r="31" spans="1:8" ht="12.75">
      <c r="A31" s="2" t="s">
        <v>23</v>
      </c>
      <c r="B31" s="26">
        <v>0.01606896</v>
      </c>
      <c r="C31" s="5">
        <f t="shared" si="0"/>
        <v>1535360</v>
      </c>
      <c r="G31" s="29"/>
      <c r="H31" s="29"/>
    </row>
    <row r="32" spans="1:8" ht="12.75">
      <c r="A32" s="2" t="s">
        <v>24</v>
      </c>
      <c r="B32" s="26">
        <v>0.04197959</v>
      </c>
      <c r="C32" s="5">
        <f t="shared" si="0"/>
        <v>4011074</v>
      </c>
      <c r="G32" s="29"/>
      <c r="H32" s="29"/>
    </row>
    <row r="33" spans="1:8" ht="12.75">
      <c r="A33" s="2" t="s">
        <v>25</v>
      </c>
      <c r="B33" s="26">
        <v>0.05514805</v>
      </c>
      <c r="C33" s="5">
        <f t="shared" si="0"/>
        <v>5269296</v>
      </c>
      <c r="G33" s="29"/>
      <c r="H33" s="29"/>
    </row>
    <row r="34" spans="1:8" ht="12.75">
      <c r="A34" s="2" t="s">
        <v>26</v>
      </c>
      <c r="B34" s="26">
        <v>0.03973105</v>
      </c>
      <c r="C34" s="5">
        <f t="shared" si="0"/>
        <v>3796230</v>
      </c>
      <c r="G34" s="29"/>
      <c r="H34" s="29"/>
    </row>
    <row r="35" spans="1:8" ht="12.75">
      <c r="A35" s="2" t="s">
        <v>27</v>
      </c>
      <c r="B35" s="26">
        <v>0.00737355</v>
      </c>
      <c r="C35" s="5">
        <f t="shared" si="0"/>
        <v>704529</v>
      </c>
      <c r="G35" s="29"/>
      <c r="H35" s="29"/>
    </row>
    <row r="36" spans="1:8" ht="12.75">
      <c r="A36" s="2" t="s">
        <v>28</v>
      </c>
      <c r="B36" s="26">
        <v>0.02320202</v>
      </c>
      <c r="C36" s="5">
        <f t="shared" si="0"/>
        <v>2216911</v>
      </c>
      <c r="G36" s="29"/>
      <c r="H36" s="29"/>
    </row>
    <row r="37" spans="1:8" ht="12.75">
      <c r="A37" s="2" t="s">
        <v>29</v>
      </c>
      <c r="B37" s="26">
        <v>0.00736027</v>
      </c>
      <c r="C37" s="5">
        <f t="shared" si="0"/>
        <v>703260</v>
      </c>
      <c r="G37" s="29"/>
      <c r="H37" s="29"/>
    </row>
    <row r="38" spans="1:8" ht="12.75">
      <c r="A38" s="2" t="s">
        <v>30</v>
      </c>
      <c r="B38" s="26">
        <v>0.00921776</v>
      </c>
      <c r="C38" s="5">
        <f t="shared" si="0"/>
        <v>880740</v>
      </c>
      <c r="G38" s="29"/>
      <c r="H38" s="29"/>
    </row>
    <row r="39" spans="1:8" ht="12.75">
      <c r="A39" s="2" t="s">
        <v>31</v>
      </c>
      <c r="B39" s="26">
        <v>0.00195349</v>
      </c>
      <c r="C39" s="5">
        <f t="shared" si="0"/>
        <v>186652</v>
      </c>
      <c r="G39" s="29"/>
      <c r="H39" s="29"/>
    </row>
    <row r="40" spans="1:8" ht="12.75">
      <c r="A40" s="2" t="s">
        <v>32</v>
      </c>
      <c r="B40" s="26">
        <v>0.00794588</v>
      </c>
      <c r="C40" s="5">
        <f t="shared" si="0"/>
        <v>759214</v>
      </c>
      <c r="G40" s="29"/>
      <c r="H40" s="29"/>
    </row>
    <row r="41" spans="1:8" ht="12.75">
      <c r="A41" s="2" t="s">
        <v>33</v>
      </c>
      <c r="B41" s="26">
        <v>0.03897152</v>
      </c>
      <c r="C41" s="5">
        <f t="shared" si="0"/>
        <v>3723658</v>
      </c>
      <c r="G41" s="29"/>
      <c r="H41" s="29"/>
    </row>
    <row r="42" spans="1:8" ht="12.75">
      <c r="A42" s="2" t="s">
        <v>34</v>
      </c>
      <c r="B42" s="26">
        <v>0.00520713</v>
      </c>
      <c r="C42" s="5">
        <f t="shared" si="0"/>
        <v>497532</v>
      </c>
      <c r="G42" s="29"/>
      <c r="H42" s="29"/>
    </row>
    <row r="43" spans="1:8" ht="12.75">
      <c r="A43" s="14" t="s">
        <v>35</v>
      </c>
      <c r="B43" s="26">
        <v>0.12724791</v>
      </c>
      <c r="C43" s="5">
        <f>ROUND(B43*$C$7,0)-2</f>
        <v>12158305</v>
      </c>
      <c r="G43" s="29"/>
      <c r="H43" s="29"/>
    </row>
    <row r="44" spans="1:8" ht="12.75">
      <c r="A44" s="2" t="s">
        <v>36</v>
      </c>
      <c r="B44" s="26">
        <v>0.0189638</v>
      </c>
      <c r="C44" s="5">
        <f t="shared" si="0"/>
        <v>1811957</v>
      </c>
      <c r="G44" s="29"/>
      <c r="H44" s="29"/>
    </row>
    <row r="45" spans="1:8" ht="12.75">
      <c r="A45" s="2" t="s">
        <v>37</v>
      </c>
      <c r="B45" s="26">
        <v>0.00799548</v>
      </c>
      <c r="C45" s="5">
        <f t="shared" si="0"/>
        <v>763954</v>
      </c>
      <c r="G45" s="29"/>
      <c r="H45" s="29"/>
    </row>
    <row r="46" spans="1:8" ht="12.75">
      <c r="A46" s="2" t="s">
        <v>38</v>
      </c>
      <c r="B46" s="26">
        <v>0.0513862</v>
      </c>
      <c r="C46" s="5">
        <f t="shared" si="0"/>
        <v>4909858</v>
      </c>
      <c r="G46" s="29"/>
      <c r="H46" s="29"/>
    </row>
    <row r="47" spans="1:8" ht="12.75">
      <c r="A47" s="2" t="s">
        <v>39</v>
      </c>
      <c r="B47" s="26">
        <v>0.00790558</v>
      </c>
      <c r="C47" s="5">
        <f t="shared" si="0"/>
        <v>755364</v>
      </c>
      <c r="G47" s="29"/>
      <c r="H47" s="29"/>
    </row>
    <row r="48" spans="1:8" ht="12.75">
      <c r="A48" s="2" t="s">
        <v>40</v>
      </c>
      <c r="B48" s="26">
        <v>0.01246826</v>
      </c>
      <c r="C48" s="5">
        <f t="shared" si="0"/>
        <v>1191320</v>
      </c>
      <c r="G48" s="29"/>
      <c r="H48" s="29"/>
    </row>
    <row r="49" spans="1:8" ht="12.75">
      <c r="A49" s="14" t="s">
        <v>41</v>
      </c>
      <c r="B49" s="26">
        <v>0.0683509</v>
      </c>
      <c r="C49" s="5">
        <f t="shared" si="0"/>
        <v>6530804</v>
      </c>
      <c r="G49" s="29"/>
      <c r="H49" s="29"/>
    </row>
    <row r="50" spans="1:8" ht="12.75">
      <c r="A50" s="2" t="s">
        <v>42</v>
      </c>
      <c r="B50" s="26">
        <v>0.00691008</v>
      </c>
      <c r="C50" s="5">
        <f t="shared" si="0"/>
        <v>660246</v>
      </c>
      <c r="G50" s="29"/>
      <c r="H50" s="29"/>
    </row>
    <row r="51" spans="1:8" ht="12.75">
      <c r="A51" s="2" t="s">
        <v>43</v>
      </c>
      <c r="B51" s="26">
        <v>0.00683051</v>
      </c>
      <c r="C51" s="5">
        <f t="shared" si="0"/>
        <v>652643</v>
      </c>
      <c r="G51" s="29"/>
      <c r="H51" s="29"/>
    </row>
    <row r="52" spans="1:8" ht="12.75">
      <c r="A52" s="2" t="s">
        <v>44</v>
      </c>
      <c r="B52" s="26">
        <v>0.00649373</v>
      </c>
      <c r="C52" s="5">
        <f t="shared" si="0"/>
        <v>620464</v>
      </c>
      <c r="G52" s="29"/>
      <c r="H52" s="29"/>
    </row>
    <row r="53" spans="1:8" ht="12.75">
      <c r="A53" s="2" t="s">
        <v>45</v>
      </c>
      <c r="B53" s="26">
        <v>0.01386403</v>
      </c>
      <c r="C53" s="5">
        <f t="shared" si="0"/>
        <v>1324683</v>
      </c>
      <c r="G53" s="29"/>
      <c r="H53" s="29"/>
    </row>
    <row r="54" spans="1:8" ht="12.75">
      <c r="A54" s="2" t="s">
        <v>46</v>
      </c>
      <c r="B54" s="26">
        <v>0.02263997</v>
      </c>
      <c r="C54" s="5">
        <f t="shared" si="0"/>
        <v>2163208</v>
      </c>
      <c r="G54" s="29"/>
      <c r="H54" s="29"/>
    </row>
    <row r="55" spans="1:8" ht="12.75">
      <c r="A55" s="2" t="s">
        <v>47</v>
      </c>
      <c r="B55" s="26">
        <v>0.00747576</v>
      </c>
      <c r="C55" s="5">
        <f t="shared" si="0"/>
        <v>714295</v>
      </c>
      <c r="G55" s="29"/>
      <c r="H55" s="29"/>
    </row>
    <row r="56" spans="1:8" ht="12.75">
      <c r="A56" s="2" t="s">
        <v>48</v>
      </c>
      <c r="B56" s="26">
        <v>0.00595572</v>
      </c>
      <c r="C56" s="5">
        <f t="shared" si="0"/>
        <v>569058</v>
      </c>
      <c r="G56" s="29"/>
      <c r="H56" s="29"/>
    </row>
    <row r="57" spans="1:8" ht="12.75">
      <c r="A57" s="2" t="s">
        <v>49</v>
      </c>
      <c r="B57" s="26">
        <v>0.01957379</v>
      </c>
      <c r="C57" s="5">
        <f t="shared" si="0"/>
        <v>1870240</v>
      </c>
      <c r="G57" s="29"/>
      <c r="H57" s="29"/>
    </row>
    <row r="58" spans="1:8" ht="12.75">
      <c r="A58" s="2" t="s">
        <v>50</v>
      </c>
      <c r="B58" s="26">
        <v>0.02050857</v>
      </c>
      <c r="C58" s="5">
        <f t="shared" si="0"/>
        <v>1959557</v>
      </c>
      <c r="G58" s="29"/>
      <c r="H58" s="29"/>
    </row>
    <row r="59" spans="1:8" ht="12.75">
      <c r="A59" s="2" t="s">
        <v>51</v>
      </c>
      <c r="B59" s="26">
        <v>0.00905733</v>
      </c>
      <c r="C59" s="5">
        <f t="shared" si="0"/>
        <v>865411</v>
      </c>
      <c r="G59" s="29"/>
      <c r="H59" s="29"/>
    </row>
    <row r="60" spans="1:8" ht="12.75">
      <c r="A60" s="2" t="s">
        <v>52</v>
      </c>
      <c r="B60" s="26">
        <v>0.03576365</v>
      </c>
      <c r="C60" s="5">
        <f t="shared" si="0"/>
        <v>3417152</v>
      </c>
      <c r="G60" s="29"/>
      <c r="H60" s="29"/>
    </row>
    <row r="61" spans="1:8" ht="13.5" thickBot="1">
      <c r="A61" s="2" t="s">
        <v>53</v>
      </c>
      <c r="B61" s="26">
        <v>0.00299313</v>
      </c>
      <c r="C61" s="5">
        <f t="shared" si="0"/>
        <v>285988</v>
      </c>
      <c r="G61" s="29"/>
      <c r="H61" s="29"/>
    </row>
    <row r="62" spans="1:8" ht="13.5" thickTop="1">
      <c r="A62" s="31" t="s">
        <v>54</v>
      </c>
      <c r="B62" s="32">
        <f>SUM(B11:B61)</f>
        <v>1</v>
      </c>
      <c r="C62" s="33">
        <f>SUM(C11:C61)</f>
        <v>95548185</v>
      </c>
      <c r="H62" s="29"/>
    </row>
    <row r="63" spans="1:8" ht="12.75">
      <c r="A63" s="14"/>
      <c r="B63" s="108"/>
      <c r="C63" s="28"/>
      <c r="H63" s="29"/>
    </row>
    <row r="64" spans="1:8" ht="12.75">
      <c r="A64" s="2" t="s">
        <v>239</v>
      </c>
      <c r="B64" s="113"/>
      <c r="C64" s="29">
        <f>C5</f>
        <v>95677759</v>
      </c>
      <c r="H64" s="29"/>
    </row>
    <row r="65" spans="1:8" ht="13.5" thickBot="1">
      <c r="A65" s="2" t="s">
        <v>240</v>
      </c>
      <c r="B65" s="37">
        <v>0.00135428</v>
      </c>
      <c r="C65" s="29">
        <f>ROUND(C64*B65,0)</f>
        <v>129574</v>
      </c>
      <c r="H65" s="29"/>
    </row>
    <row r="66" spans="1:8" ht="13.5" thickTop="1">
      <c r="A66" s="114" t="s">
        <v>277</v>
      </c>
      <c r="B66" s="114"/>
      <c r="C66" s="33">
        <f>(C64-C65)</f>
        <v>95548185</v>
      </c>
      <c r="H66" s="29"/>
    </row>
    <row r="67" spans="1:8" ht="12.75">
      <c r="A67" s="14"/>
      <c r="B67" s="108"/>
      <c r="C67" s="28"/>
      <c r="H67" s="29"/>
    </row>
    <row r="68" spans="2:10" ht="12.75">
      <c r="B68" s="35"/>
      <c r="C68" s="87"/>
      <c r="D68" s="35"/>
      <c r="E68" s="35"/>
      <c r="F68" s="35"/>
      <c r="G68" s="35"/>
      <c r="H68" s="13"/>
      <c r="I68" s="28"/>
      <c r="J68" s="14"/>
    </row>
    <row r="69" spans="1:10" ht="12.75">
      <c r="A69" s="84" t="s">
        <v>240</v>
      </c>
      <c r="B69" s="84" t="s">
        <v>241</v>
      </c>
      <c r="C69" s="85" t="s">
        <v>242</v>
      </c>
      <c r="F69" s="13"/>
      <c r="G69" s="13"/>
      <c r="H69" s="13"/>
      <c r="I69" s="13"/>
      <c r="J69" s="36"/>
    </row>
    <row r="70" spans="1:10" ht="12.75">
      <c r="A70" s="84" t="s">
        <v>243</v>
      </c>
      <c r="B70" s="86">
        <v>0.01654258</v>
      </c>
      <c r="C70" s="5">
        <f>ROUND(B70*$C$65,0)</f>
        <v>2143</v>
      </c>
      <c r="D70" s="63"/>
      <c r="E70" s="63"/>
      <c r="F70" s="13"/>
      <c r="G70" s="13"/>
      <c r="H70" s="13"/>
      <c r="I70" s="13"/>
      <c r="J70" s="13"/>
    </row>
    <row r="71" spans="1:10" ht="12.75">
      <c r="A71" s="84" t="s">
        <v>244</v>
      </c>
      <c r="B71" s="86">
        <v>0.03626904</v>
      </c>
      <c r="C71" s="5">
        <f>ROUND(B71*$C$65,0)</f>
        <v>4700</v>
      </c>
      <c r="D71" s="63"/>
      <c r="E71" s="63"/>
      <c r="F71" s="13"/>
      <c r="G71" s="13"/>
      <c r="H71" s="13"/>
      <c r="I71" s="13"/>
      <c r="J71" s="13"/>
    </row>
    <row r="72" spans="1:10" ht="12.75">
      <c r="A72" s="84" t="s">
        <v>245</v>
      </c>
      <c r="B72" s="86">
        <v>0.01259719</v>
      </c>
      <c r="C72" s="5">
        <f>ROUND(B72*$C$65,0)</f>
        <v>1632</v>
      </c>
      <c r="D72" s="63"/>
      <c r="E72" s="63"/>
      <c r="F72" s="13"/>
      <c r="G72" s="13"/>
      <c r="H72" s="13"/>
      <c r="I72" s="13"/>
      <c r="J72" s="13"/>
    </row>
    <row r="73" spans="1:10" ht="12.75">
      <c r="A73" s="84" t="s">
        <v>246</v>
      </c>
      <c r="B73" s="86">
        <v>0.90029483</v>
      </c>
      <c r="C73" s="5">
        <f>ROUND(B73*$C$65,0)</f>
        <v>116655</v>
      </c>
      <c r="D73" s="63"/>
      <c r="E73" s="63"/>
      <c r="F73" s="13"/>
      <c r="G73" s="13"/>
      <c r="H73" s="13"/>
      <c r="I73" s="13"/>
      <c r="J73" s="13"/>
    </row>
    <row r="74" spans="1:10" ht="13.5" thickBot="1">
      <c r="A74" s="84" t="s">
        <v>247</v>
      </c>
      <c r="B74" s="86">
        <v>0.03429636</v>
      </c>
      <c r="C74" s="5">
        <f>ROUND(B74*$C$65,0)</f>
        <v>4444</v>
      </c>
      <c r="D74" s="63"/>
      <c r="E74" s="63"/>
      <c r="F74" s="13"/>
      <c r="G74" s="13"/>
      <c r="H74" s="13"/>
      <c r="I74" s="13"/>
      <c r="J74" s="13"/>
    </row>
    <row r="75" spans="1:10" ht="13.5" thickTop="1">
      <c r="A75" s="115" t="s">
        <v>278</v>
      </c>
      <c r="B75" s="115"/>
      <c r="C75" s="116">
        <f>SUM(C70:C74)</f>
        <v>129574</v>
      </c>
      <c r="D75" s="63"/>
      <c r="E75" s="63"/>
      <c r="F75" s="13"/>
      <c r="G75" s="13"/>
      <c r="H75" s="13"/>
      <c r="I75" s="13"/>
      <c r="J75" s="13"/>
    </row>
    <row r="76" spans="1:10" ht="12.75">
      <c r="A76" s="66"/>
      <c r="B76" s="66"/>
      <c r="C76" s="118"/>
      <c r="D76" s="66"/>
      <c r="E76" s="66"/>
      <c r="F76" s="13"/>
      <c r="G76" s="13"/>
      <c r="H76" s="13"/>
      <c r="I76" s="13"/>
      <c r="J76" s="13"/>
    </row>
    <row r="77" spans="1:8" ht="12.75">
      <c r="A77" s="63"/>
      <c r="B77" s="39"/>
      <c r="C77" s="119"/>
      <c r="F77" s="40"/>
      <c r="G77" s="40"/>
      <c r="H77" s="2"/>
    </row>
    <row r="78" spans="1:8" ht="12.75">
      <c r="A78" s="41"/>
      <c r="B78" s="37"/>
      <c r="H78" s="2"/>
    </row>
    <row r="79" spans="1:8" ht="12.75">
      <c r="A79" s="41"/>
      <c r="B79" s="37"/>
      <c r="H79" s="2"/>
    </row>
    <row r="80" spans="1:8" ht="12.75">
      <c r="A80" s="41"/>
      <c r="B80" s="37"/>
      <c r="H80" s="2"/>
    </row>
    <row r="81" spans="1:8" ht="12.75">
      <c r="A81" s="41"/>
      <c r="B81" s="37"/>
      <c r="H81" s="2"/>
    </row>
    <row r="82" spans="1:8" ht="12.75">
      <c r="A82" s="41"/>
      <c r="B82" s="37"/>
      <c r="H82" s="2"/>
    </row>
    <row r="83" spans="1:8" ht="12.75">
      <c r="A83" s="38"/>
      <c r="B83" s="41"/>
      <c r="H83" s="2"/>
    </row>
    <row r="84" spans="1:8" ht="12.75">
      <c r="A84" s="38"/>
      <c r="B84" s="41"/>
      <c r="H84" s="2"/>
    </row>
    <row r="85" ht="12.75">
      <c r="A85" s="42"/>
    </row>
    <row r="89" spans="6:8" ht="12.75">
      <c r="F89" s="18"/>
      <c r="G89" s="18"/>
      <c r="H89" s="2"/>
    </row>
    <row r="90" spans="6:8" ht="12.75">
      <c r="F90" s="18"/>
      <c r="G90" s="18"/>
      <c r="H90" s="2"/>
    </row>
    <row r="91" spans="6:8" ht="12.75">
      <c r="F91" s="18"/>
      <c r="G91" s="18"/>
      <c r="H91" s="2"/>
    </row>
    <row r="92" spans="6:8" ht="12.75">
      <c r="F92" s="18"/>
      <c r="G92" s="18"/>
      <c r="H92" s="2"/>
    </row>
    <row r="93" spans="6:8" ht="12.75">
      <c r="F93" s="18"/>
      <c r="G93" s="18"/>
      <c r="H93" s="2"/>
    </row>
    <row r="94" spans="6:8" ht="63" customHeight="1">
      <c r="F94" s="18"/>
      <c r="G94" s="18"/>
      <c r="H94" s="2"/>
    </row>
    <row r="95" spans="6:8" ht="12.75">
      <c r="F95" s="18"/>
      <c r="G95" s="18"/>
      <c r="H95" s="2"/>
    </row>
  </sheetData>
  <mergeCells count="1">
    <mergeCell ref="A1:C1"/>
  </mergeCells>
  <printOptions gridLines="1" horizontalCentered="1"/>
  <pageMargins left="0.25" right="0.25" top="0.25" bottom="0.6" header="0.5" footer="0.5"/>
  <pageSetup fitToHeight="2" horizontalDpi="600" verticalDpi="600" orientation="portrait" scale="70" r:id="rId1"/>
  <headerFooter alignWithMargins="0">
    <oddFooter>&amp;L&amp;"Arial,Regular"'&amp;F' [&amp;A]&amp;R&amp;"Arial,Regular"Page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H95"/>
  <sheetViews>
    <sheetView zoomScale="130" zoomScaleNormal="130" workbookViewId="0" topLeftCell="A1">
      <pane xSplit="1" ySplit="9" topLeftCell="B10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4" sqref="A4"/>
    </sheetView>
  </sheetViews>
  <sheetFormatPr defaultColWidth="9.33203125" defaultRowHeight="12.75"/>
  <cols>
    <col min="1" max="1" width="25.66015625" style="2" customWidth="1"/>
    <col min="2" max="2" width="20.33203125" style="2" customWidth="1"/>
    <col min="3" max="3" width="20.66015625" style="2" customWidth="1"/>
    <col min="4" max="5" width="24.5" style="2" customWidth="1"/>
    <col min="6" max="6" width="19.83203125" style="18" customWidth="1"/>
    <col min="7" max="7" width="18.33203125" style="2" customWidth="1"/>
    <col min="8" max="8" width="15" style="2" bestFit="1" customWidth="1"/>
    <col min="9" max="16384" width="9.33203125" style="2" customWidth="1"/>
  </cols>
  <sheetData>
    <row r="1" spans="1:8" ht="27.75" customHeight="1">
      <c r="A1" s="126" t="str">
        <f>"Low Income Home Energy Assistance Program (LIHEAP) State  Allotments of "&amp;TEXT('$25M_Formula'!$G$7/1000000,"$0.00")&amp;" Million in Emergency Contingency Funds Reflecting LI Households Using FO for Heat"</f>
        <v>Low Income Home Energy Assistance Program (LIHEAP) State  Allotments of $25.00 Million in Emergency Contingency Funds Reflecting LI Households Using FO for Heat</v>
      </c>
      <c r="B1" s="126"/>
      <c r="C1" s="126"/>
      <c r="D1" s="126"/>
      <c r="E1" s="126"/>
      <c r="F1" s="126"/>
      <c r="G1" s="126"/>
      <c r="H1" s="1"/>
    </row>
    <row r="2" spans="1:6" ht="12.75">
      <c r="A2" s="3" t="s">
        <v>0</v>
      </c>
      <c r="B2" s="4"/>
      <c r="F2" s="6">
        <v>39708</v>
      </c>
    </row>
    <row r="3" spans="1:8" ht="12.75" customHeight="1">
      <c r="A3" s="7" t="s">
        <v>287</v>
      </c>
      <c r="F3" s="8"/>
      <c r="G3" s="8"/>
      <c r="H3" s="8"/>
    </row>
    <row r="4" spans="3:8" ht="12.75">
      <c r="C4" s="9"/>
      <c r="D4" s="9"/>
      <c r="F4" s="7"/>
      <c r="H4" s="7"/>
    </row>
    <row r="5" spans="1:7" ht="12.75">
      <c r="A5" s="7"/>
      <c r="C5" s="12"/>
      <c r="D5" s="12"/>
      <c r="F5" s="10" t="s">
        <v>282</v>
      </c>
      <c r="G5" s="11">
        <v>0.3</v>
      </c>
    </row>
    <row r="6" spans="3:7" ht="12.75">
      <c r="C6" s="16"/>
      <c r="D6" s="16"/>
      <c r="E6" s="17"/>
      <c r="G6" s="15" t="s">
        <v>1</v>
      </c>
    </row>
    <row r="7" spans="7:8" ht="12.75">
      <c r="G7" s="5">
        <v>25000000</v>
      </c>
      <c r="H7" s="106"/>
    </row>
    <row r="8" spans="1:7" ht="12.75">
      <c r="A8" s="4" t="str">
        <f aca="true" t="shared" si="0" ref="A8:G8">IF(COLUMN()&lt;=26,CHAR(64+COLUMN()),CHAR(64+ROUNDDOWN((COLUMN()-1)/26,0))&amp;CHAR(65+MOD((COLUMN()-1),26)))</f>
        <v>A</v>
      </c>
      <c r="B8" s="4" t="str">
        <f t="shared" si="0"/>
        <v>B</v>
      </c>
      <c r="C8" s="19" t="str">
        <f t="shared" si="0"/>
        <v>C</v>
      </c>
      <c r="D8" s="19" t="str">
        <f t="shared" si="0"/>
        <v>D</v>
      </c>
      <c r="E8" s="19" t="str">
        <f t="shared" si="0"/>
        <v>E</v>
      </c>
      <c r="F8" s="19" t="str">
        <f t="shared" si="0"/>
        <v>F</v>
      </c>
      <c r="G8" s="20" t="str">
        <f t="shared" si="0"/>
        <v>G</v>
      </c>
    </row>
    <row r="9" spans="2:7" s="21" customFormat="1" ht="45">
      <c r="B9" s="22" t="s">
        <v>2</v>
      </c>
      <c r="C9" s="22" t="s">
        <v>283</v>
      </c>
      <c r="D9" s="24" t="s">
        <v>55</v>
      </c>
      <c r="E9" s="24" t="str">
        <f>"Oil Usage Times Block Grant Allotment Ratios for &gt;"&amp;TEXT($G$5,"0%")&amp;" OIL"</f>
        <v>Oil Usage Times Block Grant Allotment Ratios for &gt;30% OIL</v>
      </c>
      <c r="F9" s="24" t="str">
        <f>"Re-weighted Oil Usage Times Block Grant Allotment Ratios"</f>
        <v>Re-weighted Oil Usage Times Block Grant Allotment Ratios</v>
      </c>
      <c r="G9" s="23" t="s">
        <v>56</v>
      </c>
    </row>
    <row r="10" spans="3:7" ht="12.75">
      <c r="C10" s="25"/>
      <c r="D10" s="25"/>
      <c r="E10" s="25"/>
      <c r="F10" s="25"/>
      <c r="G10" s="18"/>
    </row>
    <row r="11" spans="1:7" ht="12.75">
      <c r="A11" s="2" t="s">
        <v>3</v>
      </c>
      <c r="B11" s="26">
        <v>0.00860045</v>
      </c>
      <c r="C11" s="27">
        <f>'Census-Heating_Fuel_Users'!F92</f>
        <v>0.007138133758481063</v>
      </c>
      <c r="D11" s="26">
        <f aca="true" t="shared" si="1" ref="D11:D42">B11*C11</f>
        <v>6.139116248312847E-05</v>
      </c>
      <c r="E11" s="112">
        <f aca="true" t="shared" si="2" ref="E11:E42">IF(C11&gt;=$G$5,D11,0)</f>
        <v>0</v>
      </c>
      <c r="F11" s="112">
        <f aca="true" t="shared" si="3" ref="F11:F42">E11/$E$62</f>
        <v>0</v>
      </c>
      <c r="G11" s="5">
        <f aca="true" t="shared" si="4" ref="G11:G42">ROUND(F11*$G$7,0)</f>
        <v>0</v>
      </c>
    </row>
    <row r="12" spans="1:7" ht="12.75">
      <c r="A12" s="2" t="s">
        <v>4</v>
      </c>
      <c r="B12" s="26">
        <v>0.00548986</v>
      </c>
      <c r="C12" s="27">
        <f>'Census-Heating_Fuel_Users'!F93</f>
        <v>0.376902780596712</v>
      </c>
      <c r="D12" s="26">
        <f t="shared" si="1"/>
        <v>0.0020691434990866655</v>
      </c>
      <c r="E12" s="112">
        <f t="shared" si="2"/>
        <v>0.0020691434990866655</v>
      </c>
      <c r="F12" s="112">
        <f t="shared" si="3"/>
        <v>0.046711385482388096</v>
      </c>
      <c r="G12" s="5">
        <f t="shared" si="4"/>
        <v>1167785</v>
      </c>
    </row>
    <row r="13" spans="1:7" ht="12.75">
      <c r="A13" s="2" t="s">
        <v>5</v>
      </c>
      <c r="B13" s="26">
        <v>0.00415928</v>
      </c>
      <c r="C13" s="27">
        <f>'Census-Heating_Fuel_Users'!F94</f>
        <v>0.0013770499265952725</v>
      </c>
      <c r="D13" s="26">
        <f t="shared" si="1"/>
        <v>5.727536218689185E-06</v>
      </c>
      <c r="E13" s="112">
        <f t="shared" si="2"/>
        <v>0</v>
      </c>
      <c r="F13" s="112">
        <f t="shared" si="3"/>
        <v>0</v>
      </c>
      <c r="G13" s="5">
        <f t="shared" si="4"/>
        <v>0</v>
      </c>
    </row>
    <row r="14" spans="1:7" ht="12.75">
      <c r="A14" s="2" t="s">
        <v>6</v>
      </c>
      <c r="B14" s="26">
        <v>0.00656255</v>
      </c>
      <c r="C14" s="27">
        <f>'Census-Heating_Fuel_Users'!F95</f>
        <v>0.001561393634597578</v>
      </c>
      <c r="D14" s="26">
        <f t="shared" si="1"/>
        <v>1.0246723796728336E-05</v>
      </c>
      <c r="E14" s="112">
        <f t="shared" si="2"/>
        <v>0</v>
      </c>
      <c r="F14" s="112">
        <f t="shared" si="3"/>
        <v>0</v>
      </c>
      <c r="G14" s="5">
        <f t="shared" si="4"/>
        <v>0</v>
      </c>
    </row>
    <row r="15" spans="1:7" ht="12.75">
      <c r="A15" s="2" t="s">
        <v>7</v>
      </c>
      <c r="B15" s="26">
        <v>0.04613891</v>
      </c>
      <c r="C15" s="27">
        <f>'Census-Heating_Fuel_Users'!F96</f>
        <v>0.0035464671481736016</v>
      </c>
      <c r="D15" s="26">
        <f t="shared" si="1"/>
        <v>0.00016363012856753846</v>
      </c>
      <c r="E15" s="112">
        <f t="shared" si="2"/>
        <v>0</v>
      </c>
      <c r="F15" s="112">
        <f t="shared" si="3"/>
        <v>0</v>
      </c>
      <c r="G15" s="5">
        <f t="shared" si="4"/>
        <v>0</v>
      </c>
    </row>
    <row r="16" spans="1:7" ht="12.75">
      <c r="A16" s="2" t="s">
        <v>8</v>
      </c>
      <c r="B16" s="26">
        <v>0.0160872</v>
      </c>
      <c r="C16" s="27">
        <f>'Census-Heating_Fuel_Users'!F97</f>
        <v>0.001823398151099777</v>
      </c>
      <c r="D16" s="26">
        <f t="shared" si="1"/>
        <v>2.9333370736372332E-05</v>
      </c>
      <c r="E16" s="112">
        <f t="shared" si="2"/>
        <v>0</v>
      </c>
      <c r="F16" s="112">
        <f t="shared" si="3"/>
        <v>0</v>
      </c>
      <c r="G16" s="5">
        <f t="shared" si="4"/>
        <v>0</v>
      </c>
    </row>
    <row r="17" spans="1:7" ht="12.75">
      <c r="A17" s="2" t="s">
        <v>9</v>
      </c>
      <c r="B17" s="26">
        <v>0.02098632</v>
      </c>
      <c r="C17" s="27">
        <f>'Census-Heating_Fuel_Users'!F98</f>
        <v>0.41850758563877255</v>
      </c>
      <c r="D17" s="26">
        <f t="shared" si="1"/>
        <v>0.008782934114642685</v>
      </c>
      <c r="E17" s="112">
        <f t="shared" si="2"/>
        <v>0.008782934114642685</v>
      </c>
      <c r="F17" s="112">
        <f t="shared" si="3"/>
        <v>0.1982767368607274</v>
      </c>
      <c r="G17" s="5">
        <f t="shared" si="4"/>
        <v>4956918</v>
      </c>
    </row>
    <row r="18" spans="1:7" ht="12.75">
      <c r="A18" s="14" t="s">
        <v>10</v>
      </c>
      <c r="B18" s="26">
        <v>0.00278553</v>
      </c>
      <c r="C18" s="27">
        <f>'Census-Heating_Fuel_Users'!F99</f>
        <v>0.28111737505542533</v>
      </c>
      <c r="D18" s="26">
        <f t="shared" si="1"/>
        <v>0.0007830608817381389</v>
      </c>
      <c r="E18" s="112">
        <f t="shared" si="2"/>
        <v>0</v>
      </c>
      <c r="F18" s="112">
        <f t="shared" si="3"/>
        <v>0</v>
      </c>
      <c r="G18" s="5">
        <f t="shared" si="4"/>
        <v>0</v>
      </c>
    </row>
    <row r="19" spans="1:7" ht="12.75">
      <c r="A19" s="30" t="s">
        <v>11</v>
      </c>
      <c r="B19" s="26">
        <v>0.00325921</v>
      </c>
      <c r="C19" s="27">
        <f>'Census-Heating_Fuel_Users'!F100</f>
        <v>0.06038647342995169</v>
      </c>
      <c r="D19" s="26">
        <f t="shared" si="1"/>
        <v>0.00019681219806763284</v>
      </c>
      <c r="E19" s="112">
        <f t="shared" si="2"/>
        <v>0</v>
      </c>
      <c r="F19" s="112">
        <f t="shared" si="3"/>
        <v>0</v>
      </c>
      <c r="G19" s="5">
        <f t="shared" si="4"/>
        <v>0</v>
      </c>
    </row>
    <row r="20" spans="1:7" ht="12.75">
      <c r="A20" s="2" t="s">
        <v>12</v>
      </c>
      <c r="B20" s="26">
        <v>0.01360848</v>
      </c>
      <c r="C20" s="27">
        <f>'Census-Heating_Fuel_Users'!F101</f>
        <v>0.014197600159656739</v>
      </c>
      <c r="D20" s="26">
        <f t="shared" si="1"/>
        <v>0.00019320775782068553</v>
      </c>
      <c r="E20" s="112">
        <f t="shared" si="2"/>
        <v>0</v>
      </c>
      <c r="F20" s="112">
        <f t="shared" si="3"/>
        <v>0</v>
      </c>
      <c r="G20" s="5">
        <f t="shared" si="4"/>
        <v>0</v>
      </c>
    </row>
    <row r="21" spans="1:7" ht="12.75">
      <c r="A21" s="2" t="s">
        <v>13</v>
      </c>
      <c r="B21" s="26">
        <v>0.01075959</v>
      </c>
      <c r="C21" s="27">
        <f>'Census-Heating_Fuel_Users'!F102</f>
        <v>0.011070274944680419</v>
      </c>
      <c r="D21" s="26">
        <f t="shared" si="1"/>
        <v>0.00011911161959203398</v>
      </c>
      <c r="E21" s="112">
        <f t="shared" si="2"/>
        <v>0</v>
      </c>
      <c r="F21" s="112">
        <f t="shared" si="3"/>
        <v>0</v>
      </c>
      <c r="G21" s="5">
        <f t="shared" si="4"/>
        <v>0</v>
      </c>
    </row>
    <row r="22" spans="1:7" ht="12.75">
      <c r="A22" s="2" t="s">
        <v>14</v>
      </c>
      <c r="B22" s="26">
        <v>0.00108355</v>
      </c>
      <c r="C22" s="27">
        <f>'Census-Heating_Fuel_Users'!F103</f>
        <v>0.0016432626232446967</v>
      </c>
      <c r="D22" s="26">
        <f t="shared" si="1"/>
        <v>1.780557215416791E-06</v>
      </c>
      <c r="E22" s="112">
        <f t="shared" si="2"/>
        <v>0</v>
      </c>
      <c r="F22" s="112">
        <f t="shared" si="3"/>
        <v>0</v>
      </c>
      <c r="G22" s="5">
        <f t="shared" si="4"/>
        <v>0</v>
      </c>
    </row>
    <row r="23" spans="1:7" ht="12.75">
      <c r="A23" s="2" t="s">
        <v>15</v>
      </c>
      <c r="B23" s="26">
        <v>0.00627508</v>
      </c>
      <c r="C23" s="27">
        <f>'Census-Heating_Fuel_Users'!F104</f>
        <v>0.05865934163306898</v>
      </c>
      <c r="D23" s="26">
        <f t="shared" si="1"/>
        <v>0.0003680920614948385</v>
      </c>
      <c r="E23" s="112">
        <f t="shared" si="2"/>
        <v>0</v>
      </c>
      <c r="F23" s="112">
        <f t="shared" si="3"/>
        <v>0</v>
      </c>
      <c r="G23" s="5">
        <f t="shared" si="4"/>
        <v>0</v>
      </c>
    </row>
    <row r="24" spans="1:7" ht="12.75">
      <c r="A24" s="2" t="s">
        <v>16</v>
      </c>
      <c r="B24" s="26">
        <v>0.05808651</v>
      </c>
      <c r="C24" s="27">
        <f>'Census-Heating_Fuel_Users'!F105</f>
        <v>0.007007472362494882</v>
      </c>
      <c r="D24" s="26">
        <f t="shared" si="1"/>
        <v>0.0004070396134587826</v>
      </c>
      <c r="E24" s="112">
        <f t="shared" si="2"/>
        <v>0</v>
      </c>
      <c r="F24" s="112">
        <f t="shared" si="3"/>
        <v>0</v>
      </c>
      <c r="G24" s="5">
        <f t="shared" si="4"/>
        <v>0</v>
      </c>
    </row>
    <row r="25" spans="1:7" ht="12.75">
      <c r="A25" s="2" t="s">
        <v>17</v>
      </c>
      <c r="B25" s="26">
        <v>0.02629994</v>
      </c>
      <c r="C25" s="27">
        <f>'Census-Heating_Fuel_Users'!F106</f>
        <v>0.028352850968911193</v>
      </c>
      <c r="D25" s="26">
        <f t="shared" si="1"/>
        <v>0.0007456782793113062</v>
      </c>
      <c r="E25" s="112">
        <f t="shared" si="2"/>
        <v>0</v>
      </c>
      <c r="F25" s="112">
        <f t="shared" si="3"/>
        <v>0</v>
      </c>
      <c r="G25" s="5">
        <f t="shared" si="4"/>
        <v>0</v>
      </c>
    </row>
    <row r="26" spans="1:7" ht="12.75">
      <c r="A26" s="2" t="s">
        <v>18</v>
      </c>
      <c r="B26" s="26">
        <v>0.01863912</v>
      </c>
      <c r="C26" s="27">
        <f>'Census-Heating_Fuel_Users'!F107</f>
        <v>0.02477176776242197</v>
      </c>
      <c r="D26" s="26">
        <f t="shared" si="1"/>
        <v>0.0004617239519359145</v>
      </c>
      <c r="E26" s="112">
        <f t="shared" si="2"/>
        <v>0</v>
      </c>
      <c r="F26" s="112">
        <f t="shared" si="3"/>
        <v>0</v>
      </c>
      <c r="G26" s="5">
        <f t="shared" si="4"/>
        <v>0</v>
      </c>
    </row>
    <row r="27" spans="1:7" ht="12.75">
      <c r="A27" s="2" t="s">
        <v>19</v>
      </c>
      <c r="B27" s="26">
        <v>0.00855992</v>
      </c>
      <c r="C27" s="27">
        <f>'Census-Heating_Fuel_Users'!F108</f>
        <v>0.0016023501134997996</v>
      </c>
      <c r="D27" s="26">
        <f t="shared" si="1"/>
        <v>1.3715988783549206E-05</v>
      </c>
      <c r="E27" s="112">
        <f t="shared" si="2"/>
        <v>0</v>
      </c>
      <c r="F27" s="112">
        <f t="shared" si="3"/>
        <v>0</v>
      </c>
      <c r="G27" s="5">
        <f t="shared" si="4"/>
        <v>0</v>
      </c>
    </row>
    <row r="28" spans="1:7" ht="12.75">
      <c r="A28" s="2" t="s">
        <v>20</v>
      </c>
      <c r="B28" s="26">
        <v>0.0136864</v>
      </c>
      <c r="C28" s="27">
        <f>'Census-Heating_Fuel_Users'!F109</f>
        <v>0.04116937531742001</v>
      </c>
      <c r="D28" s="26">
        <f t="shared" si="1"/>
        <v>0.0005634605383443372</v>
      </c>
      <c r="E28" s="112">
        <f t="shared" si="2"/>
        <v>0</v>
      </c>
      <c r="F28" s="112">
        <f t="shared" si="3"/>
        <v>0</v>
      </c>
      <c r="G28" s="5">
        <f t="shared" si="4"/>
        <v>0</v>
      </c>
    </row>
    <row r="29" spans="1:7" ht="12.75">
      <c r="A29" s="2" t="s">
        <v>21</v>
      </c>
      <c r="B29" s="26">
        <v>0.00879264</v>
      </c>
      <c r="C29" s="27">
        <f>'Census-Heating_Fuel_Users'!F110</f>
        <v>0.002251584448315481</v>
      </c>
      <c r="D29" s="26">
        <f t="shared" si="1"/>
        <v>1.979737148363663E-05</v>
      </c>
      <c r="E29" s="112">
        <f t="shared" si="2"/>
        <v>0</v>
      </c>
      <c r="F29" s="112">
        <f t="shared" si="3"/>
        <v>0</v>
      </c>
      <c r="G29" s="5">
        <f t="shared" si="4"/>
        <v>0</v>
      </c>
    </row>
    <row r="30" spans="1:7" ht="12.75">
      <c r="A30" s="2" t="s">
        <v>22</v>
      </c>
      <c r="B30" s="26">
        <v>0.01359579</v>
      </c>
      <c r="C30" s="27">
        <f>'Census-Heating_Fuel_Users'!F111</f>
        <v>0.7517375266938459</v>
      </c>
      <c r="D30" s="26">
        <f t="shared" si="1"/>
        <v>0.010220465548048922</v>
      </c>
      <c r="E30" s="112">
        <f t="shared" si="2"/>
        <v>0.010220465548048922</v>
      </c>
      <c r="F30" s="112">
        <f t="shared" si="3"/>
        <v>0.23072933618915903</v>
      </c>
      <c r="G30" s="5">
        <f t="shared" si="4"/>
        <v>5768233</v>
      </c>
    </row>
    <row r="31" spans="1:7" ht="12.75">
      <c r="A31" s="2" t="s">
        <v>23</v>
      </c>
      <c r="B31" s="26">
        <v>0.01606896</v>
      </c>
      <c r="C31" s="27">
        <f>'Census-Heating_Fuel_Users'!F112</f>
        <v>0.1690239448051948</v>
      </c>
      <c r="D31" s="26">
        <f t="shared" si="1"/>
        <v>0.0027160390081168834</v>
      </c>
      <c r="E31" s="112">
        <f t="shared" si="2"/>
        <v>0</v>
      </c>
      <c r="F31" s="112">
        <f t="shared" si="3"/>
        <v>0</v>
      </c>
      <c r="G31" s="5">
        <f t="shared" si="4"/>
        <v>0</v>
      </c>
    </row>
    <row r="32" spans="1:7" ht="12.75">
      <c r="A32" s="2" t="s">
        <v>24</v>
      </c>
      <c r="B32" s="26">
        <v>0.04197959</v>
      </c>
      <c r="C32" s="27">
        <f>'Census-Heating_Fuel_Users'!F113</f>
        <v>0.31616630419347846</v>
      </c>
      <c r="D32" s="26">
        <f t="shared" si="1"/>
        <v>0.013272531821857506</v>
      </c>
      <c r="E32" s="112">
        <f t="shared" si="2"/>
        <v>0.013272531821857506</v>
      </c>
      <c r="F32" s="112">
        <f t="shared" si="3"/>
        <v>0.299630427049507</v>
      </c>
      <c r="G32" s="5">
        <f t="shared" si="4"/>
        <v>7490761</v>
      </c>
    </row>
    <row r="33" spans="1:7" ht="12.75">
      <c r="A33" s="2" t="s">
        <v>25</v>
      </c>
      <c r="B33" s="26">
        <v>0.05514805</v>
      </c>
      <c r="C33" s="27">
        <f>'Census-Heating_Fuel_Users'!F114</f>
        <v>0.03633897190306867</v>
      </c>
      <c r="D33" s="26">
        <f t="shared" si="1"/>
        <v>0.002004023439459026</v>
      </c>
      <c r="E33" s="112">
        <f t="shared" si="2"/>
        <v>0</v>
      </c>
      <c r="F33" s="112">
        <f t="shared" si="3"/>
        <v>0</v>
      </c>
      <c r="G33" s="5">
        <f t="shared" si="4"/>
        <v>0</v>
      </c>
    </row>
    <row r="34" spans="1:7" ht="12.75">
      <c r="A34" s="2" t="s">
        <v>26</v>
      </c>
      <c r="B34" s="26">
        <v>0.03973105</v>
      </c>
      <c r="C34" s="27">
        <f>'Census-Heating_Fuel_Users'!F115</f>
        <v>0.08636864126844307</v>
      </c>
      <c r="D34" s="26">
        <f t="shared" si="1"/>
        <v>0.0034315168046685747</v>
      </c>
      <c r="E34" s="112">
        <f t="shared" si="2"/>
        <v>0</v>
      </c>
      <c r="F34" s="112">
        <f t="shared" si="3"/>
        <v>0</v>
      </c>
      <c r="G34" s="5">
        <f t="shared" si="4"/>
        <v>0</v>
      </c>
    </row>
    <row r="35" spans="1:7" ht="12.75">
      <c r="A35" s="2" t="s">
        <v>27</v>
      </c>
      <c r="B35" s="26">
        <v>0.00737355</v>
      </c>
      <c r="C35" s="27">
        <f>'Census-Heating_Fuel_Users'!F116</f>
        <v>0.0026436642697443952</v>
      </c>
      <c r="D35" s="26">
        <f t="shared" si="1"/>
        <v>1.9493190676173785E-05</v>
      </c>
      <c r="E35" s="112">
        <f t="shared" si="2"/>
        <v>0</v>
      </c>
      <c r="F35" s="112">
        <f t="shared" si="3"/>
        <v>0</v>
      </c>
      <c r="G35" s="5">
        <f t="shared" si="4"/>
        <v>0</v>
      </c>
    </row>
    <row r="36" spans="1:7" ht="12.75">
      <c r="A36" s="2" t="s">
        <v>28</v>
      </c>
      <c r="B36" s="26">
        <v>0.02320202</v>
      </c>
      <c r="C36" s="27">
        <f>'Census-Heating_Fuel_Users'!F117</f>
        <v>0.006993412603057547</v>
      </c>
      <c r="D36" s="26">
        <f t="shared" si="1"/>
        <v>0.00016226129908439326</v>
      </c>
      <c r="E36" s="112">
        <f t="shared" si="2"/>
        <v>0</v>
      </c>
      <c r="F36" s="112">
        <f t="shared" si="3"/>
        <v>0</v>
      </c>
      <c r="G36" s="5">
        <f t="shared" si="4"/>
        <v>0</v>
      </c>
    </row>
    <row r="37" spans="1:7" ht="12.75">
      <c r="A37" s="2" t="s">
        <v>29</v>
      </c>
      <c r="B37" s="26">
        <v>0.00736027</v>
      </c>
      <c r="C37" s="27">
        <f>'Census-Heating_Fuel_Users'!F118</f>
        <v>0.03456843469806633</v>
      </c>
      <c r="D37" s="26">
        <f t="shared" si="1"/>
        <v>0.0002544330128551367</v>
      </c>
      <c r="E37" s="112">
        <f t="shared" si="2"/>
        <v>0</v>
      </c>
      <c r="F37" s="112">
        <f t="shared" si="3"/>
        <v>0</v>
      </c>
      <c r="G37" s="5">
        <f t="shared" si="4"/>
        <v>0</v>
      </c>
    </row>
    <row r="38" spans="1:7" ht="12.75">
      <c r="A38" s="2" t="s">
        <v>30</v>
      </c>
      <c r="B38" s="26">
        <v>0.00921776</v>
      </c>
      <c r="C38" s="27">
        <f>'Census-Heating_Fuel_Users'!F119</f>
        <v>0.015309264744698948</v>
      </c>
      <c r="D38" s="26">
        <f t="shared" si="1"/>
        <v>0.00014111712819309618</v>
      </c>
      <c r="E38" s="112">
        <f t="shared" si="2"/>
        <v>0</v>
      </c>
      <c r="F38" s="112">
        <f t="shared" si="3"/>
        <v>0</v>
      </c>
      <c r="G38" s="5">
        <f t="shared" si="4"/>
        <v>0</v>
      </c>
    </row>
    <row r="39" spans="1:7" ht="12.75">
      <c r="A39" s="2" t="s">
        <v>31</v>
      </c>
      <c r="B39" s="26">
        <v>0.00195349</v>
      </c>
      <c r="C39" s="27">
        <f>'Census-Heating_Fuel_Users'!F120</f>
        <v>0.011933315566610406</v>
      </c>
      <c r="D39" s="26">
        <f t="shared" si="1"/>
        <v>2.331161262621776E-05</v>
      </c>
      <c r="E39" s="112">
        <f t="shared" si="2"/>
        <v>0</v>
      </c>
      <c r="F39" s="112">
        <f t="shared" si="3"/>
        <v>0</v>
      </c>
      <c r="G39" s="5">
        <f t="shared" si="4"/>
        <v>0</v>
      </c>
    </row>
    <row r="40" spans="1:7" ht="12.75">
      <c r="A40" s="2" t="s">
        <v>32</v>
      </c>
      <c r="B40" s="26">
        <v>0.00794588</v>
      </c>
      <c r="C40" s="27">
        <f>'Census-Heating_Fuel_Users'!F121</f>
        <v>0.5426211400854823</v>
      </c>
      <c r="D40" s="26">
        <f t="shared" si="1"/>
        <v>0.004311602464582433</v>
      </c>
      <c r="E40" s="112">
        <f t="shared" si="2"/>
        <v>0.004311602464582433</v>
      </c>
      <c r="F40" s="112">
        <f t="shared" si="3"/>
        <v>0.09733540707003858</v>
      </c>
      <c r="G40" s="5">
        <f t="shared" si="4"/>
        <v>2433385</v>
      </c>
    </row>
    <row r="41" spans="1:7" ht="12.75">
      <c r="A41" s="2" t="s">
        <v>33</v>
      </c>
      <c r="B41" s="26">
        <v>0.03897152</v>
      </c>
      <c r="C41" s="27">
        <f>'Census-Heating_Fuel_Users'!F122</f>
        <v>0.19562421185372006</v>
      </c>
      <c r="D41" s="26">
        <f t="shared" si="1"/>
        <v>0.007623772884741489</v>
      </c>
      <c r="E41" s="112">
        <f t="shared" si="2"/>
        <v>0</v>
      </c>
      <c r="F41" s="112">
        <f t="shared" si="3"/>
        <v>0</v>
      </c>
      <c r="G41" s="5">
        <f t="shared" si="4"/>
        <v>0</v>
      </c>
    </row>
    <row r="42" spans="1:7" ht="12.75">
      <c r="A42" s="2" t="s">
        <v>34</v>
      </c>
      <c r="B42" s="26">
        <v>0.00520713</v>
      </c>
      <c r="C42" s="27">
        <f>'Census-Heating_Fuel_Users'!F123</f>
        <v>0.0018765868197372778</v>
      </c>
      <c r="D42" s="26">
        <f t="shared" si="1"/>
        <v>9.77163152665857E-06</v>
      </c>
      <c r="E42" s="112">
        <f t="shared" si="2"/>
        <v>0</v>
      </c>
      <c r="F42" s="112">
        <f t="shared" si="3"/>
        <v>0</v>
      </c>
      <c r="G42" s="5">
        <f t="shared" si="4"/>
        <v>0</v>
      </c>
    </row>
    <row r="43" spans="1:7" ht="12.75">
      <c r="A43" s="14" t="s">
        <v>35</v>
      </c>
      <c r="B43" s="26">
        <v>0.12724791</v>
      </c>
      <c r="C43" s="27">
        <f>'Census-Heating_Fuel_Users'!F124</f>
        <v>0.29345501003832813</v>
      </c>
      <c r="D43" s="26">
        <f aca="true" t="shared" si="5" ref="D43:D61">B43*C43</f>
        <v>0.037341536706406275</v>
      </c>
      <c r="E43" s="112">
        <f aca="true" t="shared" si="6" ref="E43:E61">IF(C43&gt;=$G$5,D43,0)</f>
        <v>0</v>
      </c>
      <c r="F43" s="112">
        <f aca="true" t="shared" si="7" ref="F43:F61">E43/$E$62</f>
        <v>0</v>
      </c>
      <c r="G43" s="5">
        <f aca="true" t="shared" si="8" ref="G43:G61">ROUND(F43*$G$7,0)</f>
        <v>0</v>
      </c>
    </row>
    <row r="44" spans="1:7" ht="12.75">
      <c r="A44" s="2" t="s">
        <v>36</v>
      </c>
      <c r="B44" s="26">
        <v>0.0189638</v>
      </c>
      <c r="C44" s="27">
        <f>'Census-Heating_Fuel_Users'!F125</f>
        <v>0.16013043146776454</v>
      </c>
      <c r="D44" s="26">
        <f t="shared" si="5"/>
        <v>0.003036681476268393</v>
      </c>
      <c r="E44" s="112">
        <f t="shared" si="6"/>
        <v>0</v>
      </c>
      <c r="F44" s="112">
        <f t="shared" si="7"/>
        <v>0</v>
      </c>
      <c r="G44" s="5">
        <f t="shared" si="8"/>
        <v>0</v>
      </c>
    </row>
    <row r="45" spans="1:7" ht="12.75">
      <c r="A45" s="2" t="s">
        <v>37</v>
      </c>
      <c r="B45" s="26">
        <v>0.00799548</v>
      </c>
      <c r="C45" s="27">
        <f>'Census-Heating_Fuel_Users'!F126</f>
        <v>0.10338017470565894</v>
      </c>
      <c r="D45" s="26">
        <f t="shared" si="5"/>
        <v>0.0008265741192556019</v>
      </c>
      <c r="E45" s="112">
        <f t="shared" si="6"/>
        <v>0</v>
      </c>
      <c r="F45" s="112">
        <f t="shared" si="7"/>
        <v>0</v>
      </c>
      <c r="G45" s="5">
        <f t="shared" si="8"/>
        <v>0</v>
      </c>
    </row>
    <row r="46" spans="1:7" ht="12.75">
      <c r="A46" s="2" t="s">
        <v>38</v>
      </c>
      <c r="B46" s="26">
        <v>0.0513862</v>
      </c>
      <c r="C46" s="27">
        <f>'Census-Heating_Fuel_Users'!F127</f>
        <v>0.04456429417203968</v>
      </c>
      <c r="D46" s="26">
        <f t="shared" si="5"/>
        <v>0.0022899897331832655</v>
      </c>
      <c r="E46" s="112">
        <f t="shared" si="6"/>
        <v>0</v>
      </c>
      <c r="F46" s="112">
        <f t="shared" si="7"/>
        <v>0</v>
      </c>
      <c r="G46" s="5">
        <f t="shared" si="8"/>
        <v>0</v>
      </c>
    </row>
    <row r="47" spans="1:7" ht="12.75">
      <c r="A47" s="2" t="s">
        <v>39</v>
      </c>
      <c r="B47" s="26">
        <v>0.00790558</v>
      </c>
      <c r="C47" s="27">
        <f>'Census-Heating_Fuel_Users'!F128</f>
        <v>0.001204004329004329</v>
      </c>
      <c r="D47" s="26">
        <f t="shared" si="5"/>
        <v>9.518352543290045E-06</v>
      </c>
      <c r="E47" s="112">
        <f t="shared" si="6"/>
        <v>0</v>
      </c>
      <c r="F47" s="112">
        <f t="shared" si="7"/>
        <v>0</v>
      </c>
      <c r="G47" s="5">
        <f t="shared" si="8"/>
        <v>0</v>
      </c>
    </row>
    <row r="48" spans="1:7" ht="12.75">
      <c r="A48" s="2" t="s">
        <v>40</v>
      </c>
      <c r="B48" s="26">
        <v>0.01246826</v>
      </c>
      <c r="C48" s="27">
        <f>'Census-Heating_Fuel_Users'!F129</f>
        <v>0.05474759872693279</v>
      </c>
      <c r="D48" s="26">
        <f t="shared" si="5"/>
        <v>0.000682607295303067</v>
      </c>
      <c r="E48" s="112">
        <f t="shared" si="6"/>
        <v>0</v>
      </c>
      <c r="F48" s="112">
        <f t="shared" si="7"/>
        <v>0</v>
      </c>
      <c r="G48" s="5">
        <f t="shared" si="8"/>
        <v>0</v>
      </c>
    </row>
    <row r="49" spans="1:7" ht="12.75">
      <c r="A49" s="14" t="s">
        <v>41</v>
      </c>
      <c r="B49" s="26">
        <v>0.0683509</v>
      </c>
      <c r="C49" s="27">
        <f>'Census-Heating_Fuel_Users'!F130</f>
        <v>0.23842536751197824</v>
      </c>
      <c r="D49" s="26">
        <f t="shared" si="5"/>
        <v>0.016296588452274476</v>
      </c>
      <c r="E49" s="112">
        <f t="shared" si="6"/>
        <v>0</v>
      </c>
      <c r="F49" s="112">
        <f t="shared" si="7"/>
        <v>0</v>
      </c>
      <c r="G49" s="5">
        <f t="shared" si="8"/>
        <v>0</v>
      </c>
    </row>
    <row r="50" spans="1:7" ht="12.75">
      <c r="A50" s="2" t="s">
        <v>42</v>
      </c>
      <c r="B50" s="26">
        <v>0.00691008</v>
      </c>
      <c r="C50" s="27">
        <f>'Census-Heating_Fuel_Users'!F131</f>
        <v>0.32441780032280376</v>
      </c>
      <c r="D50" s="26">
        <f t="shared" si="5"/>
        <v>0.0022417529536546</v>
      </c>
      <c r="E50" s="112">
        <f t="shared" si="6"/>
        <v>0.0022417529536546</v>
      </c>
      <c r="F50" s="112">
        <f t="shared" si="7"/>
        <v>0.0506080832096296</v>
      </c>
      <c r="G50" s="5">
        <f t="shared" si="8"/>
        <v>1265202</v>
      </c>
    </row>
    <row r="51" spans="1:7" ht="12.75">
      <c r="A51" s="2" t="s">
        <v>43</v>
      </c>
      <c r="B51" s="26">
        <v>0.00683051</v>
      </c>
      <c r="C51" s="27">
        <f>'Census-Heating_Fuel_Users'!F132</f>
        <v>0.08182326175461004</v>
      </c>
      <c r="D51" s="26">
        <f t="shared" si="5"/>
        <v>0.0005588946076474814</v>
      </c>
      <c r="E51" s="112">
        <f t="shared" si="6"/>
        <v>0</v>
      </c>
      <c r="F51" s="112">
        <f t="shared" si="7"/>
        <v>0</v>
      </c>
      <c r="G51" s="5">
        <f t="shared" si="8"/>
        <v>0</v>
      </c>
    </row>
    <row r="52" spans="1:7" ht="12.75">
      <c r="A52" s="2" t="s">
        <v>44</v>
      </c>
      <c r="B52" s="26">
        <v>0.00649373</v>
      </c>
      <c r="C52" s="27">
        <f>'Census-Heating_Fuel_Users'!F133</f>
        <v>0.0788496590832377</v>
      </c>
      <c r="D52" s="26">
        <f t="shared" si="5"/>
        <v>0.0005120283966785931</v>
      </c>
      <c r="E52" s="112">
        <f t="shared" si="6"/>
        <v>0</v>
      </c>
      <c r="F52" s="112">
        <f t="shared" si="7"/>
        <v>0</v>
      </c>
      <c r="G52" s="5">
        <f t="shared" si="8"/>
        <v>0</v>
      </c>
    </row>
    <row r="53" spans="1:7" ht="12.75">
      <c r="A53" s="14" t="s">
        <v>45</v>
      </c>
      <c r="B53" s="26">
        <v>0.01386403</v>
      </c>
      <c r="C53" s="27">
        <f>'Census-Heating_Fuel_Users'!F134</f>
        <v>0.03172651453255568</v>
      </c>
      <c r="D53" s="26">
        <f t="shared" si="5"/>
        <v>0.00043985734927478784</v>
      </c>
      <c r="E53" s="112">
        <f t="shared" si="6"/>
        <v>0</v>
      </c>
      <c r="F53" s="112">
        <f t="shared" si="7"/>
        <v>0</v>
      </c>
      <c r="G53" s="5">
        <f t="shared" si="8"/>
        <v>0</v>
      </c>
    </row>
    <row r="54" spans="1:7" ht="12.75">
      <c r="A54" s="2" t="s">
        <v>46</v>
      </c>
      <c r="B54" s="26">
        <v>0.02263997</v>
      </c>
      <c r="C54" s="27">
        <f>'Census-Heating_Fuel_Users'!F135</f>
        <v>0.0011018214091211651</v>
      </c>
      <c r="D54" s="26">
        <f t="shared" si="5"/>
        <v>2.4945203647860903E-05</v>
      </c>
      <c r="E54" s="112">
        <f t="shared" si="6"/>
        <v>0</v>
      </c>
      <c r="F54" s="112">
        <f t="shared" si="7"/>
        <v>0</v>
      </c>
      <c r="G54" s="5">
        <f t="shared" si="8"/>
        <v>0</v>
      </c>
    </row>
    <row r="55" spans="1:7" ht="12.75">
      <c r="A55" s="2" t="s">
        <v>47</v>
      </c>
      <c r="B55" s="26">
        <v>0.00747576</v>
      </c>
      <c r="C55" s="27">
        <f>'Census-Heating_Fuel_Users'!F136</f>
        <v>0.008703451483240874</v>
      </c>
      <c r="D55" s="26">
        <f t="shared" si="5"/>
        <v>6.506491446035279E-05</v>
      </c>
      <c r="E55" s="112">
        <f t="shared" si="6"/>
        <v>0</v>
      </c>
      <c r="F55" s="112">
        <f t="shared" si="7"/>
        <v>0</v>
      </c>
      <c r="G55" s="5">
        <f t="shared" si="8"/>
        <v>0</v>
      </c>
    </row>
    <row r="56" spans="1:7" ht="12.75">
      <c r="A56" s="2" t="s">
        <v>48</v>
      </c>
      <c r="B56" s="26">
        <v>0.00595572</v>
      </c>
      <c r="C56" s="27">
        <f>'Census-Heating_Fuel_Users'!F137</f>
        <v>0.5705290773939659</v>
      </c>
      <c r="D56" s="26">
        <f t="shared" si="5"/>
        <v>0.0033979114368167906</v>
      </c>
      <c r="E56" s="112">
        <f t="shared" si="6"/>
        <v>0.0033979114368167906</v>
      </c>
      <c r="F56" s="112">
        <f t="shared" si="7"/>
        <v>0.07670862413855054</v>
      </c>
      <c r="G56" s="5">
        <f t="shared" si="8"/>
        <v>1917716</v>
      </c>
    </row>
    <row r="57" spans="1:7" ht="12.75">
      <c r="A57" s="2" t="s">
        <v>49</v>
      </c>
      <c r="B57" s="26">
        <v>0.01957379</v>
      </c>
      <c r="C57" s="27">
        <f>'Census-Heating_Fuel_Users'!F138</f>
        <v>0.18085511484798636</v>
      </c>
      <c r="D57" s="26">
        <f t="shared" si="5"/>
        <v>0.003540020038460367</v>
      </c>
      <c r="E57" s="112">
        <f t="shared" si="6"/>
        <v>0</v>
      </c>
      <c r="F57" s="112">
        <f t="shared" si="7"/>
        <v>0</v>
      </c>
      <c r="G57" s="5">
        <f t="shared" si="8"/>
        <v>0</v>
      </c>
    </row>
    <row r="58" spans="1:7" ht="12.75">
      <c r="A58" s="2" t="s">
        <v>50</v>
      </c>
      <c r="B58" s="26">
        <v>0.02050857</v>
      </c>
      <c r="C58" s="27">
        <f>'Census-Heating_Fuel_Users'!F139</f>
        <v>0.04531683689204143</v>
      </c>
      <c r="D58" s="26">
        <f t="shared" si="5"/>
        <v>0.0009293835215790142</v>
      </c>
      <c r="E58" s="112">
        <f t="shared" si="6"/>
        <v>0</v>
      </c>
      <c r="F58" s="112">
        <f t="shared" si="7"/>
        <v>0</v>
      </c>
      <c r="G58" s="5">
        <f t="shared" si="8"/>
        <v>0</v>
      </c>
    </row>
    <row r="59" spans="1:7" ht="12.75">
      <c r="A59" s="2" t="s">
        <v>51</v>
      </c>
      <c r="B59" s="26">
        <v>0.00905733</v>
      </c>
      <c r="C59" s="27">
        <f>'Census-Heating_Fuel_Users'!F140</f>
        <v>0.0754883211208286</v>
      </c>
      <c r="D59" s="26">
        <f t="shared" si="5"/>
        <v>0.0006837226355373145</v>
      </c>
      <c r="E59" s="112">
        <f t="shared" si="6"/>
        <v>0</v>
      </c>
      <c r="F59" s="112">
        <f t="shared" si="7"/>
        <v>0</v>
      </c>
      <c r="G59" s="5">
        <f t="shared" si="8"/>
        <v>0</v>
      </c>
    </row>
    <row r="60" spans="1:7" ht="12.75">
      <c r="A60" s="2" t="s">
        <v>52</v>
      </c>
      <c r="B60" s="26">
        <v>0.03576365</v>
      </c>
      <c r="C60" s="27">
        <f>'Census-Heating_Fuel_Users'!F141</f>
        <v>0.07920197704783535</v>
      </c>
      <c r="D60" s="26">
        <f t="shared" si="5"/>
        <v>0.002832551786446817</v>
      </c>
      <c r="E60" s="112">
        <f t="shared" si="6"/>
        <v>0</v>
      </c>
      <c r="F60" s="112">
        <f t="shared" si="7"/>
        <v>0</v>
      </c>
      <c r="G60" s="5">
        <f t="shared" si="8"/>
        <v>0</v>
      </c>
    </row>
    <row r="61" spans="1:7" ht="13.5" thickBot="1">
      <c r="A61" s="2" t="s">
        <v>53</v>
      </c>
      <c r="B61" s="26">
        <v>0.00299313</v>
      </c>
      <c r="C61" s="27">
        <f>'Census-Heating_Fuel_Users'!F142</f>
        <v>0.0026890061019753855</v>
      </c>
      <c r="D61" s="26">
        <f t="shared" si="5"/>
        <v>8.048544834005585E-06</v>
      </c>
      <c r="E61" s="112">
        <f t="shared" si="6"/>
        <v>0</v>
      </c>
      <c r="F61" s="112">
        <f t="shared" si="7"/>
        <v>0</v>
      </c>
      <c r="G61" s="5">
        <f t="shared" si="8"/>
        <v>0</v>
      </c>
    </row>
    <row r="62" spans="1:7" ht="13.5" thickTop="1">
      <c r="A62" s="31" t="s">
        <v>54</v>
      </c>
      <c r="B62" s="32">
        <f>SUM(B11:B61)</f>
        <v>1</v>
      </c>
      <c r="C62" s="31"/>
      <c r="D62" s="31"/>
      <c r="E62" s="34">
        <f>SUM(E11:E61)</f>
        <v>0.04429634183868959</v>
      </c>
      <c r="F62" s="34">
        <f>SUM(F11:F61)</f>
        <v>1.0000000000000002</v>
      </c>
      <c r="G62" s="33">
        <f>SUM(G11:G61)</f>
        <v>25000000</v>
      </c>
    </row>
    <row r="63" spans="1:7" ht="12.75">
      <c r="A63" s="14"/>
      <c r="B63" s="108"/>
      <c r="C63" s="14"/>
      <c r="D63" s="14"/>
      <c r="E63" s="109"/>
      <c r="F63" s="109"/>
      <c r="G63" s="28"/>
    </row>
    <row r="64" spans="1:8" ht="12.75">
      <c r="A64" s="84" t="s">
        <v>240</v>
      </c>
      <c r="B64" s="110" t="s">
        <v>241</v>
      </c>
      <c r="C64" s="111" t="s">
        <v>242</v>
      </c>
      <c r="D64" s="127" t="s">
        <v>281</v>
      </c>
      <c r="E64" s="128"/>
      <c r="F64" s="128"/>
      <c r="G64" s="128"/>
      <c r="H64" s="36"/>
    </row>
    <row r="65" spans="1:8" ht="12.75">
      <c r="A65" s="84" t="s">
        <v>243</v>
      </c>
      <c r="B65" s="86">
        <v>0.01654258</v>
      </c>
      <c r="C65" s="85">
        <v>0</v>
      </c>
      <c r="D65" s="63"/>
      <c r="E65" s="13"/>
      <c r="F65" s="13"/>
      <c r="G65" s="13"/>
      <c r="H65" s="13"/>
    </row>
    <row r="66" spans="1:8" ht="12.75">
      <c r="A66" s="84" t="s">
        <v>244</v>
      </c>
      <c r="B66" s="86">
        <v>0.03626904</v>
      </c>
      <c r="C66" s="85">
        <v>0</v>
      </c>
      <c r="D66" s="63"/>
      <c r="E66" s="13"/>
      <c r="F66" s="13"/>
      <c r="G66" s="13"/>
      <c r="H66" s="13"/>
    </row>
    <row r="67" spans="1:8" ht="12.75">
      <c r="A67" s="84" t="s">
        <v>245</v>
      </c>
      <c r="B67" s="86">
        <v>0.01259719</v>
      </c>
      <c r="C67" s="85">
        <v>0</v>
      </c>
      <c r="D67" s="63"/>
      <c r="E67" s="13"/>
      <c r="F67" s="13"/>
      <c r="G67" s="13"/>
      <c r="H67" s="13"/>
    </row>
    <row r="68" spans="1:8" ht="12.75">
      <c r="A68" s="84" t="s">
        <v>246</v>
      </c>
      <c r="B68" s="86">
        <v>0.90029483</v>
      </c>
      <c r="C68" s="85">
        <v>0</v>
      </c>
      <c r="D68" s="63"/>
      <c r="E68" s="13"/>
      <c r="F68" s="13"/>
      <c r="G68" s="13"/>
      <c r="H68" s="13"/>
    </row>
    <row r="69" spans="1:8" ht="12.75">
      <c r="A69" s="84" t="s">
        <v>247</v>
      </c>
      <c r="B69" s="86">
        <v>0.03429636</v>
      </c>
      <c r="C69" s="85">
        <v>0</v>
      </c>
      <c r="D69" s="63"/>
      <c r="E69" s="13"/>
      <c r="F69" s="13"/>
      <c r="G69" s="13"/>
      <c r="H69" s="13"/>
    </row>
    <row r="70" spans="1:8" ht="12.75">
      <c r="A70" s="84" t="s">
        <v>239</v>
      </c>
      <c r="B70" s="84"/>
      <c r="C70" s="85">
        <f>SUM(C65:C69)</f>
        <v>0</v>
      </c>
      <c r="D70" s="63"/>
      <c r="E70" s="13"/>
      <c r="F70" s="13"/>
      <c r="G70" s="13"/>
      <c r="H70" s="13"/>
    </row>
    <row r="71" spans="1:8" ht="12.75">
      <c r="A71" s="84"/>
      <c r="B71" s="84"/>
      <c r="C71" s="85"/>
      <c r="D71" s="63"/>
      <c r="E71" s="13"/>
      <c r="F71" s="13"/>
      <c r="G71" s="13"/>
      <c r="H71" s="13"/>
    </row>
    <row r="72" spans="1:8" ht="12.75">
      <c r="A72" s="41"/>
      <c r="B72" s="84"/>
      <c r="C72" s="85"/>
      <c r="D72" s="63"/>
      <c r="E72" s="13"/>
      <c r="F72" s="13"/>
      <c r="G72" s="13"/>
      <c r="H72" s="13"/>
    </row>
    <row r="73" spans="1:8" ht="12.75">
      <c r="A73" s="3"/>
      <c r="B73" s="84"/>
      <c r="C73" s="85"/>
      <c r="D73" s="63"/>
      <c r="E73" s="13"/>
      <c r="F73" s="13"/>
      <c r="G73" s="13"/>
      <c r="H73" s="13"/>
    </row>
    <row r="74" spans="2:8" ht="12.75">
      <c r="B74" s="84"/>
      <c r="C74" s="85"/>
      <c r="D74" s="63"/>
      <c r="E74" s="13"/>
      <c r="F74" s="13"/>
      <c r="G74" s="13"/>
      <c r="H74" s="13"/>
    </row>
    <row r="75" spans="1:8" ht="12.75">
      <c r="A75" s="66"/>
      <c r="B75" s="66"/>
      <c r="C75" s="66"/>
      <c r="D75" s="66"/>
      <c r="E75" s="13"/>
      <c r="F75" s="13"/>
      <c r="G75" s="13"/>
      <c r="H75" s="13"/>
    </row>
    <row r="76" spans="1:7" ht="12.75">
      <c r="A76" s="63"/>
      <c r="B76" s="66"/>
      <c r="C76" s="66"/>
      <c r="D76" s="28"/>
      <c r="E76" s="13"/>
      <c r="F76" s="13"/>
      <c r="G76" s="13"/>
    </row>
    <row r="77" spans="1:6" ht="12.75">
      <c r="A77" s="38"/>
      <c r="B77" s="39"/>
      <c r="E77" s="40"/>
      <c r="F77" s="2"/>
    </row>
    <row r="78" spans="1:6" ht="12.75">
      <c r="A78" s="41"/>
      <c r="B78" s="37"/>
      <c r="F78" s="2"/>
    </row>
    <row r="79" spans="1:6" ht="12.75">
      <c r="A79" s="41"/>
      <c r="B79" s="37"/>
      <c r="F79" s="2"/>
    </row>
    <row r="80" spans="1:6" ht="12.75">
      <c r="A80" s="41"/>
      <c r="B80" s="37"/>
      <c r="F80" s="2"/>
    </row>
    <row r="81" spans="1:6" ht="12.75">
      <c r="A81" s="41"/>
      <c r="B81" s="37"/>
      <c r="F81" s="2"/>
    </row>
    <row r="82" spans="1:6" ht="12.75">
      <c r="A82" s="41"/>
      <c r="B82" s="37"/>
      <c r="F82" s="2"/>
    </row>
    <row r="83" spans="1:6" ht="12.75">
      <c r="A83" s="38"/>
      <c r="B83" s="41"/>
      <c r="F83" s="2"/>
    </row>
    <row r="84" spans="1:6" ht="12.75">
      <c r="A84" s="38"/>
      <c r="B84" s="41"/>
      <c r="F84" s="2"/>
    </row>
    <row r="85" ht="12.75">
      <c r="A85" s="42"/>
    </row>
    <row r="89" spans="5:6" ht="12.75">
      <c r="E89" s="18"/>
      <c r="F89" s="2"/>
    </row>
    <row r="90" spans="5:6" ht="12.75">
      <c r="E90" s="18"/>
      <c r="F90" s="2"/>
    </row>
    <row r="91" spans="5:6" ht="12.75">
      <c r="E91" s="18"/>
      <c r="F91" s="2"/>
    </row>
    <row r="92" spans="5:6" ht="12.75">
      <c r="E92" s="18"/>
      <c r="F92" s="2"/>
    </row>
    <row r="93" spans="5:6" ht="12.75">
      <c r="E93" s="18"/>
      <c r="F93" s="2"/>
    </row>
    <row r="94" spans="5:6" ht="63" customHeight="1">
      <c r="E94" s="18"/>
      <c r="F94" s="2"/>
    </row>
    <row r="95" spans="5:6" ht="12.75">
      <c r="E95" s="18"/>
      <c r="F95" s="2"/>
    </row>
  </sheetData>
  <mergeCells count="2">
    <mergeCell ref="A1:G1"/>
    <mergeCell ref="D64:G64"/>
  </mergeCells>
  <printOptions gridLines="1" horizontalCentered="1"/>
  <pageMargins left="0.25" right="0.25" top="0.25" bottom="0.6" header="0.5" footer="0.5"/>
  <pageSetup fitToHeight="2" horizontalDpi="600" verticalDpi="600" orientation="portrait" scale="70" r:id="rId1"/>
  <headerFooter alignWithMargins="0">
    <oddFooter>&amp;L&amp;"Arial,Regular"'&amp;F' [&amp;A]&amp;R&amp;"Arial,Regular"Page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142"/>
  <sheetViews>
    <sheetView zoomScale="130" zoomScaleNormal="130" workbookViewId="0" topLeftCell="A1">
      <selection activeCell="A2" sqref="A2:A3"/>
    </sheetView>
  </sheetViews>
  <sheetFormatPr defaultColWidth="9.33203125" defaultRowHeight="12.75"/>
  <cols>
    <col min="1" max="1" width="28.66015625" style="100" bestFit="1" customWidth="1"/>
    <col min="2" max="2" width="12.5" style="100" customWidth="1"/>
    <col min="3" max="3" width="11.83203125" style="100" bestFit="1" customWidth="1"/>
    <col min="4" max="4" width="20" style="100" bestFit="1" customWidth="1"/>
    <col min="5" max="5" width="10.66015625" style="100" bestFit="1" customWidth="1"/>
    <col min="6" max="6" width="19.5" style="100" bestFit="1" customWidth="1"/>
    <col min="7" max="7" width="11.33203125" style="100" bestFit="1" customWidth="1"/>
    <col min="8" max="8" width="8.83203125" style="100" bestFit="1" customWidth="1"/>
    <col min="9" max="9" width="11.66015625" style="100" bestFit="1" customWidth="1"/>
    <col min="10" max="10" width="9.33203125" style="100" bestFit="1" customWidth="1"/>
    <col min="11" max="11" width="11.5" style="100" bestFit="1" customWidth="1"/>
    <col min="12" max="16384" width="10.66015625" style="100" customWidth="1"/>
  </cols>
  <sheetData>
    <row r="1" spans="1:11" s="94" customFormat="1" ht="31.5" customHeight="1" thickBot="1">
      <c r="A1" s="136" t="s">
        <v>275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s="95" customFormat="1" ht="13.5" thickBot="1">
      <c r="A2" s="129" t="s">
        <v>248</v>
      </c>
      <c r="B2" s="131" t="s">
        <v>249</v>
      </c>
      <c r="C2" s="133" t="s">
        <v>250</v>
      </c>
      <c r="D2" s="134"/>
      <c r="E2" s="134"/>
      <c r="F2" s="134"/>
      <c r="G2" s="134"/>
      <c r="H2" s="134"/>
      <c r="I2" s="134"/>
      <c r="J2" s="134"/>
      <c r="K2" s="135"/>
    </row>
    <row r="3" spans="1:11" s="95" customFormat="1" ht="12" thickBot="1">
      <c r="A3" s="130"/>
      <c r="B3" s="132"/>
      <c r="C3" s="96" t="s">
        <v>251</v>
      </c>
      <c r="D3" s="96" t="s">
        <v>252</v>
      </c>
      <c r="E3" s="96" t="s">
        <v>253</v>
      </c>
      <c r="F3" s="96" t="s">
        <v>254</v>
      </c>
      <c r="G3" s="96" t="s">
        <v>255</v>
      </c>
      <c r="H3" s="96" t="s">
        <v>256</v>
      </c>
      <c r="I3" s="96" t="s">
        <v>257</v>
      </c>
      <c r="J3" s="96" t="s">
        <v>258</v>
      </c>
      <c r="K3" s="96" t="s">
        <v>259</v>
      </c>
    </row>
    <row r="4" spans="1:11" s="95" customFormat="1" ht="12.75">
      <c r="A4" s="97"/>
      <c r="B4" s="98"/>
      <c r="C4" s="99"/>
      <c r="D4" s="99"/>
      <c r="E4" s="99"/>
      <c r="F4" s="99"/>
      <c r="G4" s="99"/>
      <c r="H4" s="99"/>
      <c r="I4" s="99"/>
      <c r="J4" s="99"/>
      <c r="K4" s="99"/>
    </row>
    <row r="5" spans="1:11" ht="12.75">
      <c r="A5" s="100" t="s">
        <v>260</v>
      </c>
      <c r="B5" s="101">
        <v>28048665</v>
      </c>
      <c r="C5" s="101">
        <v>13246035</v>
      </c>
      <c r="D5" s="101">
        <v>2099670</v>
      </c>
      <c r="E5" s="101">
        <v>9135825</v>
      </c>
      <c r="F5" s="101">
        <v>2477075</v>
      </c>
      <c r="G5" s="101">
        <v>52030</v>
      </c>
      <c r="H5" s="101">
        <v>550830</v>
      </c>
      <c r="I5" s="101">
        <v>16440</v>
      </c>
      <c r="J5" s="101">
        <v>163315</v>
      </c>
      <c r="K5" s="101">
        <v>307445</v>
      </c>
    </row>
    <row r="6" spans="1:11" ht="12.75">
      <c r="A6" s="100" t="s">
        <v>261</v>
      </c>
      <c r="B6" s="101">
        <v>5648225</v>
      </c>
      <c r="C6" s="101">
        <v>2767115</v>
      </c>
      <c r="D6" s="101">
        <v>209295</v>
      </c>
      <c r="E6" s="101">
        <v>816470</v>
      </c>
      <c r="F6" s="101">
        <v>1671345</v>
      </c>
      <c r="G6" s="101">
        <v>22640</v>
      </c>
      <c r="H6" s="101">
        <v>65305</v>
      </c>
      <c r="I6" s="101">
        <v>1925</v>
      </c>
      <c r="J6" s="101">
        <v>52430</v>
      </c>
      <c r="K6" s="101">
        <v>41700</v>
      </c>
    </row>
    <row r="7" spans="1:11" ht="12.75">
      <c r="A7" s="100" t="s">
        <v>262</v>
      </c>
      <c r="B7" s="101">
        <v>6321115</v>
      </c>
      <c r="C7" s="101">
        <v>4097960</v>
      </c>
      <c r="D7" s="101">
        <v>581885</v>
      </c>
      <c r="E7" s="101">
        <v>1216645</v>
      </c>
      <c r="F7" s="101">
        <v>218660</v>
      </c>
      <c r="G7" s="101">
        <v>4390</v>
      </c>
      <c r="H7" s="101">
        <v>108525</v>
      </c>
      <c r="I7" s="101">
        <v>1420</v>
      </c>
      <c r="J7" s="101">
        <v>56080</v>
      </c>
      <c r="K7" s="101">
        <v>35555</v>
      </c>
    </row>
    <row r="8" spans="1:11" ht="12.75">
      <c r="A8" s="100" t="s">
        <v>263</v>
      </c>
      <c r="B8" s="101">
        <v>10357525</v>
      </c>
      <c r="C8" s="101">
        <v>3343400</v>
      </c>
      <c r="D8" s="101">
        <v>1023215</v>
      </c>
      <c r="E8" s="101">
        <v>5160800</v>
      </c>
      <c r="F8" s="101">
        <v>498305</v>
      </c>
      <c r="G8" s="101">
        <v>20240</v>
      </c>
      <c r="H8" s="101">
        <v>196155</v>
      </c>
      <c r="I8" s="101">
        <v>3640</v>
      </c>
      <c r="J8" s="101">
        <v>26980</v>
      </c>
      <c r="K8" s="101">
        <v>84790</v>
      </c>
    </row>
    <row r="9" spans="1:11" ht="12.75">
      <c r="A9" s="100" t="s">
        <v>264</v>
      </c>
      <c r="B9" s="101">
        <v>5721800</v>
      </c>
      <c r="C9" s="101">
        <v>3037565</v>
      </c>
      <c r="D9" s="101">
        <v>285280</v>
      </c>
      <c r="E9" s="101">
        <v>1941905</v>
      </c>
      <c r="F9" s="101">
        <v>88770</v>
      </c>
      <c r="G9" s="101">
        <v>4760</v>
      </c>
      <c r="H9" s="101">
        <v>180845</v>
      </c>
      <c r="I9" s="101">
        <v>9450</v>
      </c>
      <c r="J9" s="101">
        <v>27825</v>
      </c>
      <c r="K9" s="101">
        <v>145395</v>
      </c>
    </row>
    <row r="10" spans="1:11" ht="12.75">
      <c r="A10" s="100" t="s">
        <v>265</v>
      </c>
      <c r="B10" s="101">
        <v>1453365</v>
      </c>
      <c r="C10" s="101">
        <v>519240</v>
      </c>
      <c r="D10" s="101">
        <v>61555</v>
      </c>
      <c r="E10" s="101">
        <v>239630</v>
      </c>
      <c r="F10" s="101">
        <v>592060</v>
      </c>
      <c r="G10" s="101">
        <v>1185</v>
      </c>
      <c r="H10" s="101">
        <v>23500</v>
      </c>
      <c r="I10" s="101">
        <v>290</v>
      </c>
      <c r="J10" s="101">
        <v>8605</v>
      </c>
      <c r="K10" s="101">
        <v>7295</v>
      </c>
    </row>
    <row r="11" spans="1:11" ht="12.75">
      <c r="A11" s="100" t="s">
        <v>266</v>
      </c>
      <c r="B11" s="101">
        <v>4194865</v>
      </c>
      <c r="C11" s="101">
        <v>2247875</v>
      </c>
      <c r="D11" s="101">
        <v>147740</v>
      </c>
      <c r="E11" s="101">
        <v>576845</v>
      </c>
      <c r="F11" s="101">
        <v>1079285</v>
      </c>
      <c r="G11" s="101">
        <v>21455</v>
      </c>
      <c r="H11" s="101">
        <v>41805</v>
      </c>
      <c r="I11" s="101">
        <v>1635</v>
      </c>
      <c r="J11" s="101">
        <v>43825</v>
      </c>
      <c r="K11" s="101">
        <v>34405</v>
      </c>
    </row>
    <row r="12" spans="1:11" ht="12.75">
      <c r="A12" s="100" t="s">
        <v>267</v>
      </c>
      <c r="B12" s="101">
        <v>4413970</v>
      </c>
      <c r="C12" s="101">
        <v>3032075</v>
      </c>
      <c r="D12" s="101">
        <v>318065</v>
      </c>
      <c r="E12" s="101">
        <v>783975</v>
      </c>
      <c r="F12" s="101">
        <v>152675</v>
      </c>
      <c r="G12" s="101">
        <v>3315</v>
      </c>
      <c r="H12" s="101">
        <v>58900</v>
      </c>
      <c r="I12" s="101">
        <v>1000</v>
      </c>
      <c r="J12" s="101">
        <v>38030</v>
      </c>
      <c r="K12" s="101">
        <v>25925</v>
      </c>
    </row>
    <row r="13" spans="1:11" ht="12.75">
      <c r="A13" s="100" t="s">
        <v>268</v>
      </c>
      <c r="B13" s="101">
        <v>1907145</v>
      </c>
      <c r="C13" s="101">
        <v>1065885</v>
      </c>
      <c r="D13" s="101">
        <v>263820</v>
      </c>
      <c r="E13" s="101">
        <v>432670</v>
      </c>
      <c r="F13" s="101">
        <v>65980</v>
      </c>
      <c r="G13" s="101">
        <v>1075</v>
      </c>
      <c r="H13" s="101">
        <v>49620</v>
      </c>
      <c r="I13" s="101">
        <v>420</v>
      </c>
      <c r="J13" s="101">
        <v>18050</v>
      </c>
      <c r="K13" s="101">
        <v>9630</v>
      </c>
    </row>
    <row r="14" spans="1:11" ht="12.75">
      <c r="A14" s="100" t="s">
        <v>269</v>
      </c>
      <c r="B14" s="101">
        <v>5216235</v>
      </c>
      <c r="C14" s="101">
        <v>1257555</v>
      </c>
      <c r="D14" s="101">
        <v>452135</v>
      </c>
      <c r="E14" s="101">
        <v>2874715</v>
      </c>
      <c r="F14" s="101">
        <v>450150</v>
      </c>
      <c r="G14" s="101">
        <v>9465</v>
      </c>
      <c r="H14" s="101">
        <v>98490</v>
      </c>
      <c r="I14" s="101">
        <v>2080</v>
      </c>
      <c r="J14" s="101">
        <v>15135</v>
      </c>
      <c r="K14" s="101">
        <v>56520</v>
      </c>
    </row>
    <row r="15" spans="1:11" ht="12.75">
      <c r="A15" s="100" t="s">
        <v>270</v>
      </c>
      <c r="B15" s="101">
        <v>1973600</v>
      </c>
      <c r="C15" s="101">
        <v>675390</v>
      </c>
      <c r="D15" s="101">
        <v>273790</v>
      </c>
      <c r="E15" s="101">
        <v>898905</v>
      </c>
      <c r="F15" s="101">
        <v>43880</v>
      </c>
      <c r="G15" s="101">
        <v>10525</v>
      </c>
      <c r="H15" s="101">
        <v>59120</v>
      </c>
      <c r="I15" s="101">
        <v>355</v>
      </c>
      <c r="J15" s="101">
        <v>4370</v>
      </c>
      <c r="K15" s="101">
        <v>7265</v>
      </c>
    </row>
    <row r="16" spans="1:11" ht="12.75">
      <c r="A16" s="100" t="s">
        <v>271</v>
      </c>
      <c r="B16" s="101">
        <v>3167690</v>
      </c>
      <c r="C16" s="101">
        <v>1410455</v>
      </c>
      <c r="D16" s="101">
        <v>297290</v>
      </c>
      <c r="E16" s="101">
        <v>1387185</v>
      </c>
      <c r="F16" s="101">
        <v>4275</v>
      </c>
      <c r="G16" s="101">
        <v>250</v>
      </c>
      <c r="H16" s="101">
        <v>38545</v>
      </c>
      <c r="I16" s="101">
        <v>1210</v>
      </c>
      <c r="J16" s="101">
        <v>7475</v>
      </c>
      <c r="K16" s="101">
        <v>21005</v>
      </c>
    </row>
    <row r="17" spans="1:11" ht="12.75">
      <c r="A17" s="100" t="s">
        <v>272</v>
      </c>
      <c r="B17" s="101">
        <v>1585795</v>
      </c>
      <c r="C17" s="101">
        <v>839475</v>
      </c>
      <c r="D17" s="101">
        <v>130065</v>
      </c>
      <c r="E17" s="101">
        <v>511100</v>
      </c>
      <c r="F17" s="101">
        <v>14930</v>
      </c>
      <c r="G17" s="101">
        <v>3845</v>
      </c>
      <c r="H17" s="101">
        <v>65790</v>
      </c>
      <c r="I17" s="101">
        <v>1305</v>
      </c>
      <c r="J17" s="101">
        <v>10030</v>
      </c>
      <c r="K17" s="101">
        <v>9255</v>
      </c>
    </row>
    <row r="18" spans="1:11" ht="12.75">
      <c r="A18" s="100" t="s">
        <v>273</v>
      </c>
      <c r="B18" s="101">
        <v>4136005</v>
      </c>
      <c r="C18" s="101">
        <v>2198090</v>
      </c>
      <c r="D18" s="101">
        <v>155210</v>
      </c>
      <c r="E18" s="101">
        <v>1430805</v>
      </c>
      <c r="F18" s="101">
        <v>73835</v>
      </c>
      <c r="G18" s="101">
        <v>915</v>
      </c>
      <c r="H18" s="101">
        <v>115060</v>
      </c>
      <c r="I18" s="101">
        <v>8150</v>
      </c>
      <c r="J18" s="101">
        <v>17795</v>
      </c>
      <c r="K18" s="101">
        <v>136140</v>
      </c>
    </row>
    <row r="19" spans="2:11" ht="12.75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 ht="12.75">
      <c r="A20" s="100" t="s">
        <v>3</v>
      </c>
      <c r="B20" s="101">
        <v>551965</v>
      </c>
      <c r="C20" s="101">
        <v>202990</v>
      </c>
      <c r="D20" s="101">
        <v>97295</v>
      </c>
      <c r="E20" s="101">
        <v>236090</v>
      </c>
      <c r="F20" s="101">
        <v>3940</v>
      </c>
      <c r="G20" s="101">
        <v>260</v>
      </c>
      <c r="H20" s="101">
        <v>8620</v>
      </c>
      <c r="I20" s="101">
        <v>65</v>
      </c>
      <c r="J20" s="101">
        <v>815</v>
      </c>
      <c r="K20" s="101">
        <v>1895</v>
      </c>
    </row>
    <row r="21" spans="1:11" ht="12.75">
      <c r="A21" s="100" t="s">
        <v>4</v>
      </c>
      <c r="B21" s="101">
        <v>49270</v>
      </c>
      <c r="C21" s="101">
        <v>16565</v>
      </c>
      <c r="D21" s="101">
        <v>1315</v>
      </c>
      <c r="E21" s="101">
        <v>7580</v>
      </c>
      <c r="F21" s="101">
        <v>18570</v>
      </c>
      <c r="G21" s="101">
        <v>365</v>
      </c>
      <c r="H21" s="101">
        <v>3465</v>
      </c>
      <c r="I21" s="101">
        <v>25</v>
      </c>
      <c r="J21" s="101">
        <v>915</v>
      </c>
      <c r="K21" s="101">
        <v>465</v>
      </c>
    </row>
    <row r="22" spans="1:11" ht="12.75">
      <c r="A22" s="100" t="s">
        <v>5</v>
      </c>
      <c r="B22" s="101">
        <v>439345</v>
      </c>
      <c r="C22" s="101">
        <v>162545</v>
      </c>
      <c r="D22" s="101">
        <v>31550</v>
      </c>
      <c r="E22" s="101">
        <v>218400</v>
      </c>
      <c r="F22" s="101">
        <v>605</v>
      </c>
      <c r="G22" s="101">
        <v>660</v>
      </c>
      <c r="H22" s="101">
        <v>19550</v>
      </c>
      <c r="I22" s="101">
        <v>370</v>
      </c>
      <c r="J22" s="101">
        <v>795</v>
      </c>
      <c r="K22" s="101">
        <v>4870</v>
      </c>
    </row>
    <row r="23" spans="1:11" ht="12.75">
      <c r="A23" s="100" t="s">
        <v>6</v>
      </c>
      <c r="B23" s="101">
        <v>275395</v>
      </c>
      <c r="C23" s="101">
        <v>126790</v>
      </c>
      <c r="D23" s="101">
        <v>44565</v>
      </c>
      <c r="E23" s="101">
        <v>87490</v>
      </c>
      <c r="F23" s="101">
        <v>430</v>
      </c>
      <c r="G23" s="101">
        <v>20</v>
      </c>
      <c r="H23" s="101">
        <v>14520</v>
      </c>
      <c r="I23" s="101">
        <v>120</v>
      </c>
      <c r="J23" s="101">
        <v>710</v>
      </c>
      <c r="K23" s="101">
        <v>760</v>
      </c>
    </row>
    <row r="24" spans="1:11" ht="12.75">
      <c r="A24" s="100" t="s">
        <v>7</v>
      </c>
      <c r="B24" s="101">
        <v>3084760</v>
      </c>
      <c r="C24" s="101">
        <v>1988975</v>
      </c>
      <c r="D24" s="101">
        <v>127755</v>
      </c>
      <c r="E24" s="101">
        <v>793615</v>
      </c>
      <c r="F24" s="101">
        <v>10940</v>
      </c>
      <c r="G24" s="101">
        <v>315</v>
      </c>
      <c r="H24" s="101">
        <v>55120</v>
      </c>
      <c r="I24" s="101">
        <v>6810</v>
      </c>
      <c r="J24" s="101">
        <v>9755</v>
      </c>
      <c r="K24" s="101">
        <v>91475</v>
      </c>
    </row>
    <row r="25" spans="1:11" ht="12.75">
      <c r="A25" s="100" t="s">
        <v>8</v>
      </c>
      <c r="B25" s="101">
        <v>392125</v>
      </c>
      <c r="C25" s="101">
        <v>264430</v>
      </c>
      <c r="D25" s="101">
        <v>27465</v>
      </c>
      <c r="E25" s="101">
        <v>84850</v>
      </c>
      <c r="F25" s="101">
        <v>715</v>
      </c>
      <c r="G25" s="101">
        <v>725</v>
      </c>
      <c r="H25" s="101">
        <v>7105</v>
      </c>
      <c r="I25" s="101">
        <v>350</v>
      </c>
      <c r="J25" s="101">
        <v>4590</v>
      </c>
      <c r="K25" s="101">
        <v>1900</v>
      </c>
    </row>
    <row r="26" spans="1:11" ht="12.75">
      <c r="A26" s="100" t="s">
        <v>9</v>
      </c>
      <c r="B26" s="101">
        <v>364175</v>
      </c>
      <c r="C26" s="101">
        <v>122775</v>
      </c>
      <c r="D26" s="101">
        <v>11270</v>
      </c>
      <c r="E26" s="101">
        <v>71840</v>
      </c>
      <c r="F26" s="101">
        <v>152410</v>
      </c>
      <c r="G26" s="101">
        <v>260</v>
      </c>
      <c r="H26" s="101">
        <v>2245</v>
      </c>
      <c r="I26" s="101">
        <v>75</v>
      </c>
      <c r="J26" s="101">
        <v>1890</v>
      </c>
      <c r="K26" s="101">
        <v>1410</v>
      </c>
    </row>
    <row r="27" spans="1:11" ht="12.75">
      <c r="A27" s="100" t="s">
        <v>10</v>
      </c>
      <c r="B27" s="101">
        <v>78935</v>
      </c>
      <c r="C27" s="101">
        <v>24465</v>
      </c>
      <c r="D27" s="101">
        <v>8525</v>
      </c>
      <c r="E27" s="101">
        <v>22490</v>
      </c>
      <c r="F27" s="101">
        <v>22190</v>
      </c>
      <c r="G27" s="101">
        <v>105</v>
      </c>
      <c r="H27" s="101">
        <v>600</v>
      </c>
      <c r="I27" s="101">
        <v>30</v>
      </c>
      <c r="J27" s="101">
        <v>340</v>
      </c>
      <c r="K27" s="101">
        <v>190</v>
      </c>
    </row>
    <row r="28" spans="1:11" ht="12.75">
      <c r="A28" s="100" t="s">
        <v>11</v>
      </c>
      <c r="B28" s="101">
        <v>74520</v>
      </c>
      <c r="C28" s="101">
        <v>45120</v>
      </c>
      <c r="D28" s="101">
        <v>1735</v>
      </c>
      <c r="E28" s="101">
        <v>21100</v>
      </c>
      <c r="F28" s="101">
        <v>4500</v>
      </c>
      <c r="G28" s="101">
        <v>25</v>
      </c>
      <c r="H28" s="101">
        <v>45</v>
      </c>
      <c r="I28" s="101">
        <v>35</v>
      </c>
      <c r="J28" s="101">
        <v>620</v>
      </c>
      <c r="K28" s="101">
        <v>1340</v>
      </c>
    </row>
    <row r="29" spans="1:11" ht="12.75">
      <c r="A29" s="100" t="s">
        <v>12</v>
      </c>
      <c r="B29" s="101">
        <v>1603440</v>
      </c>
      <c r="C29" s="101">
        <v>103615</v>
      </c>
      <c r="D29" s="101">
        <v>89595</v>
      </c>
      <c r="E29" s="101">
        <v>1339160</v>
      </c>
      <c r="F29" s="101">
        <v>22765</v>
      </c>
      <c r="G29" s="101">
        <v>105</v>
      </c>
      <c r="H29" s="101">
        <v>5550</v>
      </c>
      <c r="I29" s="101">
        <v>720</v>
      </c>
      <c r="J29" s="101">
        <v>1870</v>
      </c>
      <c r="K29" s="101">
        <v>40055</v>
      </c>
    </row>
    <row r="30" spans="1:11" ht="12.75">
      <c r="A30" s="100" t="s">
        <v>13</v>
      </c>
      <c r="B30" s="101">
        <v>786340</v>
      </c>
      <c r="C30" s="101">
        <v>320440</v>
      </c>
      <c r="D30" s="101">
        <v>118870</v>
      </c>
      <c r="E30" s="101">
        <v>321860</v>
      </c>
      <c r="F30" s="101">
        <v>8705</v>
      </c>
      <c r="G30" s="101">
        <v>80</v>
      </c>
      <c r="H30" s="101">
        <v>10980</v>
      </c>
      <c r="I30" s="101">
        <v>370</v>
      </c>
      <c r="J30" s="101">
        <v>1100</v>
      </c>
      <c r="K30" s="101">
        <v>3935</v>
      </c>
    </row>
    <row r="31" spans="1:11" ht="12.75">
      <c r="A31" s="100" t="s">
        <v>14</v>
      </c>
      <c r="B31" s="101">
        <v>100410</v>
      </c>
      <c r="C31" s="101">
        <v>4080</v>
      </c>
      <c r="D31" s="101">
        <v>3595</v>
      </c>
      <c r="E31" s="101">
        <v>49850</v>
      </c>
      <c r="F31" s="101">
        <v>165</v>
      </c>
      <c r="G31" s="101">
        <v>10</v>
      </c>
      <c r="H31" s="101">
        <v>480</v>
      </c>
      <c r="I31" s="101">
        <v>1115</v>
      </c>
      <c r="J31" s="101">
        <v>100</v>
      </c>
      <c r="K31" s="101">
        <v>41020</v>
      </c>
    </row>
    <row r="32" spans="1:11" ht="12.75">
      <c r="A32" s="100" t="s">
        <v>15</v>
      </c>
      <c r="B32" s="101">
        <v>112855</v>
      </c>
      <c r="C32" s="101">
        <v>38305</v>
      </c>
      <c r="D32" s="101">
        <v>6795</v>
      </c>
      <c r="E32" s="101">
        <v>49630</v>
      </c>
      <c r="F32" s="101">
        <v>6620</v>
      </c>
      <c r="G32" s="101">
        <v>455</v>
      </c>
      <c r="H32" s="101">
        <v>9795</v>
      </c>
      <c r="I32" s="101">
        <v>25</v>
      </c>
      <c r="J32" s="101">
        <v>820</v>
      </c>
      <c r="K32" s="101">
        <v>415</v>
      </c>
    </row>
    <row r="33" spans="1:11" ht="12.75">
      <c r="A33" s="100" t="s">
        <v>16</v>
      </c>
      <c r="B33" s="101">
        <v>1172320</v>
      </c>
      <c r="C33" s="101">
        <v>879370</v>
      </c>
      <c r="D33" s="101">
        <v>60885</v>
      </c>
      <c r="E33" s="101">
        <v>197910</v>
      </c>
      <c r="F33" s="101">
        <v>8215</v>
      </c>
      <c r="G33" s="101">
        <v>400</v>
      </c>
      <c r="H33" s="101">
        <v>4995</v>
      </c>
      <c r="I33" s="101">
        <v>310</v>
      </c>
      <c r="J33" s="101">
        <v>9755</v>
      </c>
      <c r="K33" s="101">
        <v>10475</v>
      </c>
    </row>
    <row r="34" spans="1:11" ht="12.75">
      <c r="A34" s="100" t="s">
        <v>17</v>
      </c>
      <c r="B34" s="101">
        <v>573840</v>
      </c>
      <c r="C34" s="101">
        <v>354285</v>
      </c>
      <c r="D34" s="101">
        <v>44070</v>
      </c>
      <c r="E34" s="101">
        <v>144180</v>
      </c>
      <c r="F34" s="101">
        <v>16270</v>
      </c>
      <c r="G34" s="101">
        <v>910</v>
      </c>
      <c r="H34" s="101">
        <v>8725</v>
      </c>
      <c r="I34" s="101">
        <v>75</v>
      </c>
      <c r="J34" s="101">
        <v>3130</v>
      </c>
      <c r="K34" s="101">
        <v>2195</v>
      </c>
    </row>
    <row r="35" spans="1:11" ht="12.75">
      <c r="A35" s="100" t="s">
        <v>18</v>
      </c>
      <c r="B35" s="101">
        <v>277130</v>
      </c>
      <c r="C35" s="101">
        <v>170895</v>
      </c>
      <c r="D35" s="101">
        <v>39560</v>
      </c>
      <c r="E35" s="101">
        <v>51995</v>
      </c>
      <c r="F35" s="101">
        <v>6865</v>
      </c>
      <c r="G35" s="101">
        <v>20</v>
      </c>
      <c r="H35" s="101">
        <v>3430</v>
      </c>
      <c r="I35" s="101">
        <v>60</v>
      </c>
      <c r="J35" s="101">
        <v>2750</v>
      </c>
      <c r="K35" s="101">
        <v>1550</v>
      </c>
    </row>
    <row r="36" spans="1:11" ht="12.75">
      <c r="A36" s="100" t="s">
        <v>19</v>
      </c>
      <c r="B36" s="101">
        <v>262115</v>
      </c>
      <c r="C36" s="101">
        <v>179465</v>
      </c>
      <c r="D36" s="101">
        <v>22635</v>
      </c>
      <c r="E36" s="101">
        <v>54550</v>
      </c>
      <c r="F36" s="101">
        <v>420</v>
      </c>
      <c r="G36" s="101">
        <v>15</v>
      </c>
      <c r="H36" s="101">
        <v>3505</v>
      </c>
      <c r="I36" s="101">
        <v>30</v>
      </c>
      <c r="J36" s="101">
        <v>1010</v>
      </c>
      <c r="K36" s="101">
        <v>485</v>
      </c>
    </row>
    <row r="37" spans="1:11" ht="12.75">
      <c r="A37" s="100" t="s">
        <v>20</v>
      </c>
      <c r="B37" s="101">
        <v>472560</v>
      </c>
      <c r="C37" s="101">
        <v>171880</v>
      </c>
      <c r="D37" s="101">
        <v>49195</v>
      </c>
      <c r="E37" s="101">
        <v>198465</v>
      </c>
      <c r="F37" s="101">
        <v>19455</v>
      </c>
      <c r="G37" s="101">
        <v>8595</v>
      </c>
      <c r="H37" s="101">
        <v>21455</v>
      </c>
      <c r="I37" s="101">
        <v>75</v>
      </c>
      <c r="J37" s="101">
        <v>1835</v>
      </c>
      <c r="K37" s="101">
        <v>1615</v>
      </c>
    </row>
    <row r="38" spans="1:11" ht="12.75">
      <c r="A38" s="100" t="s">
        <v>21</v>
      </c>
      <c r="B38" s="101">
        <v>539620</v>
      </c>
      <c r="C38" s="101">
        <v>254135</v>
      </c>
      <c r="D38" s="101">
        <v>35370</v>
      </c>
      <c r="E38" s="101">
        <v>240050</v>
      </c>
      <c r="F38" s="101">
        <v>1215</v>
      </c>
      <c r="G38" s="101">
        <v>40</v>
      </c>
      <c r="H38" s="101">
        <v>4620</v>
      </c>
      <c r="I38" s="101">
        <v>170</v>
      </c>
      <c r="J38" s="101">
        <v>1070</v>
      </c>
      <c r="K38" s="101">
        <v>2935</v>
      </c>
    </row>
    <row r="39" spans="1:11" ht="12.75">
      <c r="A39" s="100" t="s">
        <v>22</v>
      </c>
      <c r="B39" s="101">
        <v>128775</v>
      </c>
      <c r="C39" s="101">
        <v>5260</v>
      </c>
      <c r="D39" s="101">
        <v>6375</v>
      </c>
      <c r="E39" s="101">
        <v>11180</v>
      </c>
      <c r="F39" s="101">
        <v>96805</v>
      </c>
      <c r="G39" s="101">
        <v>185</v>
      </c>
      <c r="H39" s="101">
        <v>8065</v>
      </c>
      <c r="I39" s="101">
        <v>45</v>
      </c>
      <c r="J39" s="101">
        <v>515</v>
      </c>
      <c r="K39" s="101">
        <v>345</v>
      </c>
    </row>
    <row r="40" spans="1:11" ht="12.75">
      <c r="A40" s="100" t="s">
        <v>23</v>
      </c>
      <c r="B40" s="101">
        <v>492800</v>
      </c>
      <c r="C40" s="101">
        <v>231095</v>
      </c>
      <c r="D40" s="101">
        <v>17820</v>
      </c>
      <c r="E40" s="101">
        <v>148445</v>
      </c>
      <c r="F40" s="101">
        <v>83295</v>
      </c>
      <c r="G40" s="101">
        <v>990</v>
      </c>
      <c r="H40" s="101">
        <v>5010</v>
      </c>
      <c r="I40" s="101">
        <v>175</v>
      </c>
      <c r="J40" s="101">
        <v>3300</v>
      </c>
      <c r="K40" s="101">
        <v>2660</v>
      </c>
    </row>
    <row r="41" spans="1:11" ht="12.75">
      <c r="A41" s="100" t="s">
        <v>24</v>
      </c>
      <c r="B41" s="101">
        <v>669015</v>
      </c>
      <c r="C41" s="101">
        <v>298065</v>
      </c>
      <c r="D41" s="101">
        <v>22030</v>
      </c>
      <c r="E41" s="101">
        <v>124235</v>
      </c>
      <c r="F41" s="101">
        <v>211520</v>
      </c>
      <c r="G41" s="101">
        <v>455</v>
      </c>
      <c r="H41" s="101">
        <v>3650</v>
      </c>
      <c r="I41" s="101">
        <v>105</v>
      </c>
      <c r="J41" s="101">
        <v>4520</v>
      </c>
      <c r="K41" s="101">
        <v>4440</v>
      </c>
    </row>
    <row r="42" spans="1:11" ht="12.75">
      <c r="A42" s="100" t="s">
        <v>25</v>
      </c>
      <c r="B42" s="101">
        <v>973060</v>
      </c>
      <c r="C42" s="101">
        <v>720640</v>
      </c>
      <c r="D42" s="101">
        <v>90315</v>
      </c>
      <c r="E42" s="101">
        <v>96680</v>
      </c>
      <c r="F42" s="101">
        <v>35360</v>
      </c>
      <c r="G42" s="101">
        <v>325</v>
      </c>
      <c r="H42" s="101">
        <v>15950</v>
      </c>
      <c r="I42" s="101">
        <v>220</v>
      </c>
      <c r="J42" s="101">
        <v>8240</v>
      </c>
      <c r="K42" s="101">
        <v>5325</v>
      </c>
    </row>
    <row r="43" spans="1:11" ht="12.75">
      <c r="A43" s="100" t="s">
        <v>26</v>
      </c>
      <c r="B43" s="101">
        <v>454100</v>
      </c>
      <c r="C43" s="101">
        <v>253940</v>
      </c>
      <c r="D43" s="101">
        <v>54100</v>
      </c>
      <c r="E43" s="101">
        <v>83030</v>
      </c>
      <c r="F43" s="101">
        <v>39220</v>
      </c>
      <c r="G43" s="101">
        <v>205</v>
      </c>
      <c r="H43" s="101">
        <v>11030</v>
      </c>
      <c r="I43" s="101">
        <v>90</v>
      </c>
      <c r="J43" s="101">
        <v>8260</v>
      </c>
      <c r="K43" s="101">
        <v>4220</v>
      </c>
    </row>
    <row r="44" spans="1:11" ht="12.75">
      <c r="A44" s="100" t="s">
        <v>27</v>
      </c>
      <c r="B44" s="101">
        <v>330980</v>
      </c>
      <c r="C44" s="101">
        <v>119795</v>
      </c>
      <c r="D44" s="101">
        <v>79730</v>
      </c>
      <c r="E44" s="101">
        <v>121630</v>
      </c>
      <c r="F44" s="101">
        <v>875</v>
      </c>
      <c r="G44" s="101">
        <v>40</v>
      </c>
      <c r="H44" s="101">
        <v>6665</v>
      </c>
      <c r="I44" s="101">
        <v>95</v>
      </c>
      <c r="J44" s="101">
        <v>620</v>
      </c>
      <c r="K44" s="101">
        <v>1525</v>
      </c>
    </row>
    <row r="45" spans="1:11" ht="12.75">
      <c r="A45" s="100" t="s">
        <v>28</v>
      </c>
      <c r="B45" s="101">
        <v>603425</v>
      </c>
      <c r="C45" s="101">
        <v>306070</v>
      </c>
      <c r="D45" s="101">
        <v>96585</v>
      </c>
      <c r="E45" s="101">
        <v>165175</v>
      </c>
      <c r="F45" s="101">
        <v>4220</v>
      </c>
      <c r="G45" s="101">
        <v>55</v>
      </c>
      <c r="H45" s="101">
        <v>27420</v>
      </c>
      <c r="I45" s="101">
        <v>140</v>
      </c>
      <c r="J45" s="101">
        <v>2120</v>
      </c>
      <c r="K45" s="101">
        <v>1640</v>
      </c>
    </row>
    <row r="46" spans="1:11" ht="12.75">
      <c r="A46" s="100" t="s">
        <v>29</v>
      </c>
      <c r="B46" s="101">
        <v>92570</v>
      </c>
      <c r="C46" s="101">
        <v>47915</v>
      </c>
      <c r="D46" s="101">
        <v>12055</v>
      </c>
      <c r="E46" s="101">
        <v>20255</v>
      </c>
      <c r="F46" s="101">
        <v>3200</v>
      </c>
      <c r="G46" s="101">
        <v>370</v>
      </c>
      <c r="H46" s="101">
        <v>7145</v>
      </c>
      <c r="I46" s="101">
        <v>50</v>
      </c>
      <c r="J46" s="101">
        <v>1255</v>
      </c>
      <c r="K46" s="101">
        <v>330</v>
      </c>
    </row>
    <row r="47" spans="1:11" ht="12.75">
      <c r="A47" s="100" t="s">
        <v>30</v>
      </c>
      <c r="B47" s="101">
        <v>170485</v>
      </c>
      <c r="C47" s="101">
        <v>106725</v>
      </c>
      <c r="D47" s="101">
        <v>20545</v>
      </c>
      <c r="E47" s="101">
        <v>36305</v>
      </c>
      <c r="F47" s="101">
        <v>2610</v>
      </c>
      <c r="G47" s="101">
        <v>30</v>
      </c>
      <c r="H47" s="101">
        <v>2360</v>
      </c>
      <c r="I47" s="101">
        <v>45</v>
      </c>
      <c r="J47" s="101">
        <v>1385</v>
      </c>
      <c r="K47" s="101">
        <v>470</v>
      </c>
    </row>
    <row r="48" spans="1:11" ht="12.75">
      <c r="A48" s="100" t="s">
        <v>31</v>
      </c>
      <c r="B48" s="101">
        <v>168855</v>
      </c>
      <c r="C48" s="101">
        <v>72430</v>
      </c>
      <c r="D48" s="101">
        <v>9145</v>
      </c>
      <c r="E48" s="101">
        <v>81720</v>
      </c>
      <c r="F48" s="101">
        <v>2015</v>
      </c>
      <c r="G48" s="101">
        <v>45</v>
      </c>
      <c r="H48" s="101">
        <v>1950</v>
      </c>
      <c r="I48" s="101">
        <v>130</v>
      </c>
      <c r="J48" s="101">
        <v>735</v>
      </c>
      <c r="K48" s="101">
        <v>685</v>
      </c>
    </row>
    <row r="49" spans="1:11" ht="12.75">
      <c r="A49" s="100" t="s">
        <v>32</v>
      </c>
      <c r="B49" s="101">
        <v>104115</v>
      </c>
      <c r="C49" s="101">
        <v>19630</v>
      </c>
      <c r="D49" s="101">
        <v>9590</v>
      </c>
      <c r="E49" s="101">
        <v>12805</v>
      </c>
      <c r="F49" s="101">
        <v>56495</v>
      </c>
      <c r="G49" s="101">
        <v>105</v>
      </c>
      <c r="H49" s="101">
        <v>4220</v>
      </c>
      <c r="I49" s="101">
        <v>25</v>
      </c>
      <c r="J49" s="101">
        <v>860</v>
      </c>
      <c r="K49" s="101">
        <v>380</v>
      </c>
    </row>
    <row r="50" spans="1:11" ht="12.75">
      <c r="A50" s="100" t="s">
        <v>33</v>
      </c>
      <c r="B50" s="101">
        <v>793000</v>
      </c>
      <c r="C50" s="101">
        <v>479615</v>
      </c>
      <c r="D50" s="101">
        <v>25425</v>
      </c>
      <c r="E50" s="101">
        <v>119280</v>
      </c>
      <c r="F50" s="101">
        <v>155130</v>
      </c>
      <c r="G50" s="101">
        <v>325</v>
      </c>
      <c r="H50" s="101">
        <v>1405</v>
      </c>
      <c r="I50" s="101">
        <v>195</v>
      </c>
      <c r="J50" s="101">
        <v>6165</v>
      </c>
      <c r="K50" s="101">
        <v>5455</v>
      </c>
    </row>
    <row r="51" spans="1:11" ht="12.75">
      <c r="A51" s="100" t="s">
        <v>34</v>
      </c>
      <c r="B51" s="101">
        <v>181180</v>
      </c>
      <c r="C51" s="101">
        <v>109505</v>
      </c>
      <c r="D51" s="101">
        <v>31230</v>
      </c>
      <c r="E51" s="101">
        <v>22765</v>
      </c>
      <c r="F51" s="101">
        <v>340</v>
      </c>
      <c r="G51" s="101">
        <v>355</v>
      </c>
      <c r="H51" s="101">
        <v>15520</v>
      </c>
      <c r="I51" s="101">
        <v>295</v>
      </c>
      <c r="J51" s="101">
        <v>605</v>
      </c>
      <c r="K51" s="101">
        <v>570</v>
      </c>
    </row>
    <row r="52" spans="1:11" ht="12.75">
      <c r="A52" s="100" t="s">
        <v>35</v>
      </c>
      <c r="B52" s="101">
        <v>2054625</v>
      </c>
      <c r="C52" s="101">
        <v>1051045</v>
      </c>
      <c r="D52" s="101">
        <v>80135</v>
      </c>
      <c r="E52" s="101">
        <v>243210</v>
      </c>
      <c r="F52" s="101">
        <v>602940</v>
      </c>
      <c r="G52" s="101">
        <v>2425</v>
      </c>
      <c r="H52" s="101">
        <v>20370</v>
      </c>
      <c r="I52" s="101">
        <v>1210</v>
      </c>
      <c r="J52" s="101">
        <v>29535</v>
      </c>
      <c r="K52" s="101">
        <v>23755</v>
      </c>
    </row>
    <row r="53" spans="1:11" ht="12.75">
      <c r="A53" s="100" t="s">
        <v>36</v>
      </c>
      <c r="B53" s="101">
        <v>852555</v>
      </c>
      <c r="C53" s="101">
        <v>158935</v>
      </c>
      <c r="D53" s="101">
        <v>115240</v>
      </c>
      <c r="E53" s="101">
        <v>411325</v>
      </c>
      <c r="F53" s="101">
        <v>136520</v>
      </c>
      <c r="G53" s="101">
        <v>180</v>
      </c>
      <c r="H53" s="101">
        <v>24360</v>
      </c>
      <c r="I53" s="101">
        <v>340</v>
      </c>
      <c r="J53" s="101">
        <v>2565</v>
      </c>
      <c r="K53" s="101">
        <v>3095</v>
      </c>
    </row>
    <row r="54" spans="1:11" ht="12.75">
      <c r="A54" s="100" t="s">
        <v>37</v>
      </c>
      <c r="B54" s="101">
        <v>65825</v>
      </c>
      <c r="C54" s="101">
        <v>22430</v>
      </c>
      <c r="D54" s="101">
        <v>11180</v>
      </c>
      <c r="E54" s="101">
        <v>22155</v>
      </c>
      <c r="F54" s="101">
        <v>6805</v>
      </c>
      <c r="G54" s="101">
        <v>625</v>
      </c>
      <c r="H54" s="101">
        <v>370</v>
      </c>
      <c r="I54" s="101">
        <v>20</v>
      </c>
      <c r="J54" s="101">
        <v>1515</v>
      </c>
      <c r="K54" s="101">
        <v>730</v>
      </c>
    </row>
    <row r="55" spans="1:11" ht="12.75">
      <c r="A55" s="100" t="s">
        <v>38</v>
      </c>
      <c r="B55" s="101">
        <v>1195015</v>
      </c>
      <c r="C55" s="101">
        <v>783180</v>
      </c>
      <c r="D55" s="101">
        <v>69105</v>
      </c>
      <c r="E55" s="101">
        <v>256095</v>
      </c>
      <c r="F55" s="101">
        <v>53255</v>
      </c>
      <c r="G55" s="101">
        <v>1530</v>
      </c>
      <c r="H55" s="101">
        <v>14225</v>
      </c>
      <c r="I55" s="101">
        <v>295</v>
      </c>
      <c r="J55" s="101">
        <v>11790</v>
      </c>
      <c r="K55" s="101">
        <v>5540</v>
      </c>
    </row>
    <row r="56" spans="1:11" ht="12.75">
      <c r="A56" s="100" t="s">
        <v>39</v>
      </c>
      <c r="B56" s="101">
        <v>369600</v>
      </c>
      <c r="C56" s="101">
        <v>207605</v>
      </c>
      <c r="D56" s="101">
        <v>47465</v>
      </c>
      <c r="E56" s="101">
        <v>103000</v>
      </c>
      <c r="F56" s="101">
        <v>445</v>
      </c>
      <c r="G56" s="101">
        <v>10</v>
      </c>
      <c r="H56" s="101">
        <v>8525</v>
      </c>
      <c r="I56" s="101">
        <v>75</v>
      </c>
      <c r="J56" s="101">
        <v>1420</v>
      </c>
      <c r="K56" s="101">
        <v>1055</v>
      </c>
    </row>
    <row r="57" spans="1:11" ht="12.75">
      <c r="A57" s="100" t="s">
        <v>40</v>
      </c>
      <c r="B57" s="101">
        <v>350335</v>
      </c>
      <c r="C57" s="101">
        <v>78435</v>
      </c>
      <c r="D57" s="101">
        <v>8040</v>
      </c>
      <c r="E57" s="101">
        <v>213545</v>
      </c>
      <c r="F57" s="101">
        <v>19180</v>
      </c>
      <c r="G57" s="101">
        <v>45</v>
      </c>
      <c r="H57" s="101">
        <v>27015</v>
      </c>
      <c r="I57" s="101">
        <v>110</v>
      </c>
      <c r="J57" s="101">
        <v>2800</v>
      </c>
      <c r="K57" s="101">
        <v>1165</v>
      </c>
    </row>
    <row r="58" spans="1:11" ht="12.75">
      <c r="A58" s="100" t="s">
        <v>41</v>
      </c>
      <c r="B58" s="101">
        <v>1347235</v>
      </c>
      <c r="C58" s="101">
        <v>717210</v>
      </c>
      <c r="D58" s="101">
        <v>42175</v>
      </c>
      <c r="E58" s="101">
        <v>214355</v>
      </c>
      <c r="F58" s="101">
        <v>321215</v>
      </c>
      <c r="G58" s="101">
        <v>18705</v>
      </c>
      <c r="H58" s="101">
        <v>20030</v>
      </c>
      <c r="I58" s="101">
        <v>230</v>
      </c>
      <c r="J58" s="101">
        <v>8125</v>
      </c>
      <c r="K58" s="101">
        <v>5195</v>
      </c>
    </row>
    <row r="59" spans="1:11" ht="12.75">
      <c r="A59" s="100" t="s">
        <v>42</v>
      </c>
      <c r="B59" s="101">
        <v>130110</v>
      </c>
      <c r="C59" s="101">
        <v>67415</v>
      </c>
      <c r="D59" s="101">
        <v>4225</v>
      </c>
      <c r="E59" s="101">
        <v>14520</v>
      </c>
      <c r="F59" s="101">
        <v>42210</v>
      </c>
      <c r="G59" s="101">
        <v>80</v>
      </c>
      <c r="H59" s="101">
        <v>525</v>
      </c>
      <c r="I59" s="101">
        <v>25</v>
      </c>
      <c r="J59" s="101">
        <v>585</v>
      </c>
      <c r="K59" s="101">
        <v>525</v>
      </c>
    </row>
    <row r="60" spans="1:11" ht="12.75">
      <c r="A60" s="100" t="s">
        <v>43</v>
      </c>
      <c r="B60" s="101">
        <v>438445</v>
      </c>
      <c r="C60" s="101">
        <v>104515</v>
      </c>
      <c r="D60" s="101">
        <v>49100</v>
      </c>
      <c r="E60" s="101">
        <v>237860</v>
      </c>
      <c r="F60" s="101">
        <v>35875</v>
      </c>
      <c r="G60" s="101">
        <v>75</v>
      </c>
      <c r="H60" s="101">
        <v>8045</v>
      </c>
      <c r="I60" s="101">
        <v>175</v>
      </c>
      <c r="J60" s="101">
        <v>935</v>
      </c>
      <c r="K60" s="101">
        <v>1865</v>
      </c>
    </row>
    <row r="61" spans="1:11" ht="12.75">
      <c r="A61" s="100" t="s">
        <v>44</v>
      </c>
      <c r="B61" s="101">
        <v>74065</v>
      </c>
      <c r="C61" s="101">
        <v>26350</v>
      </c>
      <c r="D61" s="101">
        <v>19215</v>
      </c>
      <c r="E61" s="101">
        <v>19460</v>
      </c>
      <c r="F61" s="101">
        <v>5840</v>
      </c>
      <c r="G61" s="101">
        <v>125</v>
      </c>
      <c r="H61" s="101">
        <v>1505</v>
      </c>
      <c r="I61" s="101">
        <v>30</v>
      </c>
      <c r="J61" s="101">
        <v>1010</v>
      </c>
      <c r="K61" s="101">
        <v>535</v>
      </c>
    </row>
    <row r="62" spans="1:11" ht="12.75">
      <c r="A62" s="100" t="s">
        <v>45</v>
      </c>
      <c r="B62" s="101">
        <v>618095</v>
      </c>
      <c r="C62" s="101">
        <v>180725</v>
      </c>
      <c r="D62" s="101">
        <v>47570</v>
      </c>
      <c r="E62" s="101">
        <v>342720</v>
      </c>
      <c r="F62" s="101">
        <v>19610</v>
      </c>
      <c r="G62" s="101">
        <v>1635</v>
      </c>
      <c r="H62" s="101">
        <v>22380</v>
      </c>
      <c r="I62" s="101">
        <v>120</v>
      </c>
      <c r="J62" s="101">
        <v>1100</v>
      </c>
      <c r="K62" s="101">
        <v>2235</v>
      </c>
    </row>
    <row r="63" spans="1:11" ht="12.75">
      <c r="A63" s="100" t="s">
        <v>46</v>
      </c>
      <c r="B63" s="101">
        <v>1983080</v>
      </c>
      <c r="C63" s="101">
        <v>821925</v>
      </c>
      <c r="D63" s="101">
        <v>169885</v>
      </c>
      <c r="E63" s="101">
        <v>956640</v>
      </c>
      <c r="F63" s="101">
        <v>2185</v>
      </c>
      <c r="G63" s="101">
        <v>180</v>
      </c>
      <c r="H63" s="101">
        <v>10880</v>
      </c>
      <c r="I63" s="101">
        <v>845</v>
      </c>
      <c r="J63" s="101">
        <v>4280</v>
      </c>
      <c r="K63" s="101">
        <v>16260</v>
      </c>
    </row>
    <row r="64" spans="1:11" ht="12.75">
      <c r="A64" s="100" t="s">
        <v>47</v>
      </c>
      <c r="B64" s="101">
        <v>150515</v>
      </c>
      <c r="C64" s="101">
        <v>114910</v>
      </c>
      <c r="D64" s="101">
        <v>6490</v>
      </c>
      <c r="E64" s="101">
        <v>22895</v>
      </c>
      <c r="F64" s="101">
        <v>1310</v>
      </c>
      <c r="G64" s="101">
        <v>900</v>
      </c>
      <c r="H64" s="101">
        <v>2870</v>
      </c>
      <c r="I64" s="101">
        <v>70</v>
      </c>
      <c r="J64" s="101">
        <v>745</v>
      </c>
      <c r="K64" s="101">
        <v>325</v>
      </c>
    </row>
    <row r="65" spans="1:11" ht="12.75">
      <c r="A65" s="100" t="s">
        <v>48</v>
      </c>
      <c r="B65" s="101">
        <v>57175</v>
      </c>
      <c r="C65" s="101">
        <v>6095</v>
      </c>
      <c r="D65" s="101">
        <v>8065</v>
      </c>
      <c r="E65" s="101">
        <v>5050</v>
      </c>
      <c r="F65" s="101">
        <v>32620</v>
      </c>
      <c r="G65" s="101">
        <v>95</v>
      </c>
      <c r="H65" s="101">
        <v>4795</v>
      </c>
      <c r="I65" s="101">
        <v>20</v>
      </c>
      <c r="J65" s="101">
        <v>235</v>
      </c>
      <c r="K65" s="101">
        <v>195</v>
      </c>
    </row>
    <row r="66" spans="1:11" ht="12.75">
      <c r="A66" s="100" t="s">
        <v>49</v>
      </c>
      <c r="B66" s="101">
        <v>656520</v>
      </c>
      <c r="C66" s="101">
        <v>167365</v>
      </c>
      <c r="D66" s="101">
        <v>37375</v>
      </c>
      <c r="E66" s="101">
        <v>295515</v>
      </c>
      <c r="F66" s="101">
        <v>118735</v>
      </c>
      <c r="G66" s="101">
        <v>3420</v>
      </c>
      <c r="H66" s="101">
        <v>28145</v>
      </c>
      <c r="I66" s="101">
        <v>220</v>
      </c>
      <c r="J66" s="101">
        <v>2895</v>
      </c>
      <c r="K66" s="101">
        <v>2850</v>
      </c>
    </row>
    <row r="67" spans="1:11" ht="12.75">
      <c r="A67" s="100" t="s">
        <v>50</v>
      </c>
      <c r="B67" s="101">
        <v>551230</v>
      </c>
      <c r="C67" s="101">
        <v>110035</v>
      </c>
      <c r="D67" s="101">
        <v>14505</v>
      </c>
      <c r="E67" s="101">
        <v>366220</v>
      </c>
      <c r="F67" s="101">
        <v>24980</v>
      </c>
      <c r="G67" s="101">
        <v>185</v>
      </c>
      <c r="H67" s="101">
        <v>28975</v>
      </c>
      <c r="I67" s="101">
        <v>85</v>
      </c>
      <c r="J67" s="101">
        <v>4230</v>
      </c>
      <c r="K67" s="101">
        <v>2015</v>
      </c>
    </row>
    <row r="68" spans="1:11" ht="12.75">
      <c r="A68" s="100" t="s">
        <v>51</v>
      </c>
      <c r="B68" s="101">
        <v>232685</v>
      </c>
      <c r="C68" s="101">
        <v>102000</v>
      </c>
      <c r="D68" s="101">
        <v>13870</v>
      </c>
      <c r="E68" s="101">
        <v>76960</v>
      </c>
      <c r="F68" s="101">
        <v>17565</v>
      </c>
      <c r="G68" s="101">
        <v>4480</v>
      </c>
      <c r="H68" s="101">
        <v>15755</v>
      </c>
      <c r="I68" s="101">
        <v>20</v>
      </c>
      <c r="J68" s="101">
        <v>1510</v>
      </c>
      <c r="K68" s="101">
        <v>535</v>
      </c>
    </row>
    <row r="69" spans="1:11" ht="12.75">
      <c r="A69" s="100" t="s">
        <v>52</v>
      </c>
      <c r="B69" s="101">
        <v>499735</v>
      </c>
      <c r="C69" s="101">
        <v>294600</v>
      </c>
      <c r="D69" s="101">
        <v>53690</v>
      </c>
      <c r="E69" s="101">
        <v>89100</v>
      </c>
      <c r="F69" s="101">
        <v>39580</v>
      </c>
      <c r="G69" s="101">
        <v>155</v>
      </c>
      <c r="H69" s="101">
        <v>15005</v>
      </c>
      <c r="I69" s="101">
        <v>100</v>
      </c>
      <c r="J69" s="101">
        <v>5115</v>
      </c>
      <c r="K69" s="101">
        <v>2390</v>
      </c>
    </row>
    <row r="70" spans="1:11" ht="12.75">
      <c r="A70" s="100" t="s">
        <v>53</v>
      </c>
      <c r="B70" s="101">
        <v>48345</v>
      </c>
      <c r="C70" s="101">
        <v>29430</v>
      </c>
      <c r="D70" s="101">
        <v>5345</v>
      </c>
      <c r="E70" s="101">
        <v>10580</v>
      </c>
      <c r="F70" s="101">
        <v>130</v>
      </c>
      <c r="G70" s="101">
        <v>340</v>
      </c>
      <c r="H70" s="101">
        <v>1855</v>
      </c>
      <c r="I70" s="101">
        <v>15</v>
      </c>
      <c r="J70" s="101">
        <v>485</v>
      </c>
      <c r="K70" s="101">
        <v>165</v>
      </c>
    </row>
    <row r="71" spans="2:11" ht="12.75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 ht="12.75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1:11" ht="13.5" thickBot="1">
      <c r="A73" s="100" t="s">
        <v>274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1" ht="13.5" thickBot="1">
      <c r="A74" s="129" t="s">
        <v>248</v>
      </c>
      <c r="B74" s="131" t="s">
        <v>249</v>
      </c>
      <c r="C74" s="133" t="s">
        <v>250</v>
      </c>
      <c r="D74" s="134"/>
      <c r="E74" s="134"/>
      <c r="F74" s="134"/>
      <c r="G74" s="134"/>
      <c r="H74" s="134"/>
      <c r="I74" s="134"/>
      <c r="J74" s="134"/>
      <c r="K74" s="135"/>
    </row>
    <row r="75" spans="1:11" ht="13.5" thickBot="1">
      <c r="A75" s="130"/>
      <c r="B75" s="132"/>
      <c r="C75" s="96" t="s">
        <v>251</v>
      </c>
      <c r="D75" s="96" t="s">
        <v>252</v>
      </c>
      <c r="E75" s="96" t="s">
        <v>253</v>
      </c>
      <c r="F75" s="96" t="s">
        <v>254</v>
      </c>
      <c r="G75" s="96" t="s">
        <v>255</v>
      </c>
      <c r="H75" s="96" t="s">
        <v>256</v>
      </c>
      <c r="I75" s="96" t="s">
        <v>257</v>
      </c>
      <c r="J75" s="96" t="s">
        <v>258</v>
      </c>
      <c r="K75" s="96" t="s">
        <v>259</v>
      </c>
    </row>
    <row r="76" spans="1:11" ht="12.75">
      <c r="A76" s="97"/>
      <c r="B76" s="98"/>
      <c r="C76" s="99"/>
      <c r="D76" s="99"/>
      <c r="E76" s="99"/>
      <c r="F76" s="99"/>
      <c r="G76" s="99"/>
      <c r="H76" s="99"/>
      <c r="I76" s="99"/>
      <c r="J76" s="99"/>
      <c r="K76" s="99"/>
    </row>
    <row r="77" spans="1:11" ht="12.75">
      <c r="A77" s="100" t="s">
        <v>260</v>
      </c>
      <c r="B77" s="102">
        <f aca="true" t="shared" si="0" ref="B77:K77">B5/$B5</f>
        <v>1</v>
      </c>
      <c r="C77" s="102">
        <f t="shared" si="0"/>
        <v>0.4722518879240777</v>
      </c>
      <c r="D77" s="102">
        <f t="shared" si="0"/>
        <v>0.07485810822012384</v>
      </c>
      <c r="E77" s="102">
        <f t="shared" si="0"/>
        <v>0.3257133628284983</v>
      </c>
      <c r="F77" s="102">
        <f t="shared" si="0"/>
        <v>0.08831347231677515</v>
      </c>
      <c r="G77" s="102">
        <f t="shared" si="0"/>
        <v>0.0018549902464163625</v>
      </c>
      <c r="H77" s="102">
        <f t="shared" si="0"/>
        <v>0.019638367815366615</v>
      </c>
      <c r="I77" s="102">
        <f t="shared" si="0"/>
        <v>0.0005861241524329233</v>
      </c>
      <c r="J77" s="102">
        <f t="shared" si="0"/>
        <v>0.0058225587563614884</v>
      </c>
      <c r="K77" s="102">
        <f t="shared" si="0"/>
        <v>0.010961127739947694</v>
      </c>
    </row>
    <row r="78" spans="1:11" ht="12.75">
      <c r="A78" s="100" t="s">
        <v>261</v>
      </c>
      <c r="B78" s="102">
        <f aca="true" t="shared" si="1" ref="B78:K78">B6/$B6</f>
        <v>1</v>
      </c>
      <c r="C78" s="102">
        <f t="shared" si="1"/>
        <v>0.4899087766510718</v>
      </c>
      <c r="D78" s="102">
        <f t="shared" si="1"/>
        <v>0.0370550040056832</v>
      </c>
      <c r="E78" s="102">
        <f t="shared" si="1"/>
        <v>0.1445533773884716</v>
      </c>
      <c r="F78" s="102">
        <f t="shared" si="1"/>
        <v>0.2959062360299032</v>
      </c>
      <c r="G78" s="102">
        <f t="shared" si="1"/>
        <v>0.004008338902929682</v>
      </c>
      <c r="H78" s="102">
        <f t="shared" si="1"/>
        <v>0.011562039401758959</v>
      </c>
      <c r="I78" s="102">
        <f t="shared" si="1"/>
        <v>0.0003408150348118214</v>
      </c>
      <c r="J78" s="102">
        <f t="shared" si="1"/>
        <v>0.0092825622208747</v>
      </c>
      <c r="K78" s="102">
        <f t="shared" si="1"/>
        <v>0.007382850364495041</v>
      </c>
    </row>
    <row r="79" spans="1:11" ht="12.75">
      <c r="A79" s="100" t="s">
        <v>262</v>
      </c>
      <c r="B79" s="102">
        <f aca="true" t="shared" si="2" ref="B79:K79">B7/$B7</f>
        <v>1</v>
      </c>
      <c r="C79" s="102">
        <f t="shared" si="2"/>
        <v>0.6482970172192722</v>
      </c>
      <c r="D79" s="102">
        <f t="shared" si="2"/>
        <v>0.09205417082271086</v>
      </c>
      <c r="E79" s="102">
        <f t="shared" si="2"/>
        <v>0.1924731633580468</v>
      </c>
      <c r="F79" s="102">
        <f t="shared" si="2"/>
        <v>0.034591998405344625</v>
      </c>
      <c r="G79" s="102">
        <f t="shared" si="2"/>
        <v>0.0006944977270623932</v>
      </c>
      <c r="H79" s="102">
        <f t="shared" si="2"/>
        <v>0.017168648252721238</v>
      </c>
      <c r="I79" s="102">
        <f t="shared" si="2"/>
        <v>0.0002246439117149427</v>
      </c>
      <c r="J79" s="102">
        <f t="shared" si="2"/>
        <v>0.008871852513361962</v>
      </c>
      <c r="K79" s="102">
        <f t="shared" si="2"/>
        <v>0.005624798789454075</v>
      </c>
    </row>
    <row r="80" spans="1:11" ht="12.75">
      <c r="A80" s="100" t="s">
        <v>263</v>
      </c>
      <c r="B80" s="102">
        <f aca="true" t="shared" si="3" ref="B80:K80">B8/$B8</f>
        <v>1</v>
      </c>
      <c r="C80" s="102">
        <f t="shared" si="3"/>
        <v>0.3227991243081721</v>
      </c>
      <c r="D80" s="102">
        <f t="shared" si="3"/>
        <v>0.09878952742088482</v>
      </c>
      <c r="E80" s="102">
        <f t="shared" si="3"/>
        <v>0.49826575364288284</v>
      </c>
      <c r="F80" s="102">
        <f t="shared" si="3"/>
        <v>0.048110431787516804</v>
      </c>
      <c r="G80" s="102">
        <f t="shared" si="3"/>
        <v>0.001954134795716158</v>
      </c>
      <c r="H80" s="102">
        <f t="shared" si="3"/>
        <v>0.018938404686447776</v>
      </c>
      <c r="I80" s="102">
        <f t="shared" si="3"/>
        <v>0.00035143530911100864</v>
      </c>
      <c r="J80" s="102">
        <f t="shared" si="3"/>
        <v>0.002604869406542586</v>
      </c>
      <c r="K80" s="102">
        <f t="shared" si="3"/>
        <v>0.008186318642725942</v>
      </c>
    </row>
    <row r="81" spans="1:11" ht="12.75">
      <c r="A81" s="100" t="s">
        <v>264</v>
      </c>
      <c r="B81" s="102">
        <f aca="true" t="shared" si="4" ref="B81:K81">B9/$B9</f>
        <v>1</v>
      </c>
      <c r="C81" s="102">
        <f t="shared" si="4"/>
        <v>0.5308757733580342</v>
      </c>
      <c r="D81" s="102">
        <f t="shared" si="4"/>
        <v>0.049858436156454265</v>
      </c>
      <c r="E81" s="102">
        <f t="shared" si="4"/>
        <v>0.3393870809885001</v>
      </c>
      <c r="F81" s="102">
        <f t="shared" si="4"/>
        <v>0.015514348631549513</v>
      </c>
      <c r="G81" s="102">
        <f t="shared" si="4"/>
        <v>0.0008319060435527281</v>
      </c>
      <c r="H81" s="102">
        <f t="shared" si="4"/>
        <v>0.03160631269880108</v>
      </c>
      <c r="I81" s="102">
        <f t="shared" si="4"/>
        <v>0.0016515781747002691</v>
      </c>
      <c r="J81" s="102">
        <f t="shared" si="4"/>
        <v>0.004862980181061904</v>
      </c>
      <c r="K81" s="102">
        <f t="shared" si="4"/>
        <v>0.025410709916459856</v>
      </c>
    </row>
    <row r="82" spans="1:11" ht="12.75">
      <c r="A82" s="100" t="s">
        <v>265</v>
      </c>
      <c r="B82" s="102">
        <f aca="true" t="shared" si="5" ref="B82:K82">B10/$B10</f>
        <v>1</v>
      </c>
      <c r="C82" s="102">
        <f t="shared" si="5"/>
        <v>0.35726744486071976</v>
      </c>
      <c r="D82" s="102">
        <f t="shared" si="5"/>
        <v>0.042353434959559365</v>
      </c>
      <c r="E82" s="102">
        <f t="shared" si="5"/>
        <v>0.16487943496643995</v>
      </c>
      <c r="F82" s="102">
        <f t="shared" si="5"/>
        <v>0.40737185772328355</v>
      </c>
      <c r="G82" s="102">
        <f t="shared" si="5"/>
        <v>0.0008153492068406767</v>
      </c>
      <c r="H82" s="102">
        <f t="shared" si="5"/>
        <v>0.016169372456334093</v>
      </c>
      <c r="I82" s="102">
        <f t="shared" si="5"/>
        <v>0.0001995369366951867</v>
      </c>
      <c r="J82" s="102">
        <f t="shared" si="5"/>
        <v>0.005920742552627867</v>
      </c>
      <c r="K82" s="102">
        <f t="shared" si="5"/>
        <v>0.005019386045487541</v>
      </c>
    </row>
    <row r="83" spans="1:11" ht="12.75">
      <c r="A83" s="100" t="s">
        <v>266</v>
      </c>
      <c r="B83" s="102">
        <f aca="true" t="shared" si="6" ref="B83:K83">B11/$B11</f>
        <v>1</v>
      </c>
      <c r="C83" s="102">
        <f t="shared" si="6"/>
        <v>0.5358634902434286</v>
      </c>
      <c r="D83" s="102">
        <f t="shared" si="6"/>
        <v>0.03521925020233071</v>
      </c>
      <c r="E83" s="102">
        <f t="shared" si="6"/>
        <v>0.137512172620573</v>
      </c>
      <c r="F83" s="102">
        <f t="shared" si="6"/>
        <v>0.25728718325857924</v>
      </c>
      <c r="G83" s="102">
        <f t="shared" si="6"/>
        <v>0.005114586524238563</v>
      </c>
      <c r="H83" s="102">
        <f t="shared" si="6"/>
        <v>0.009965755751376981</v>
      </c>
      <c r="I83" s="102">
        <f t="shared" si="6"/>
        <v>0.0003897622450305314</v>
      </c>
      <c r="J83" s="102">
        <f t="shared" si="6"/>
        <v>0.0104472968736777</v>
      </c>
      <c r="K83" s="102">
        <f t="shared" si="6"/>
        <v>0.008201694214235737</v>
      </c>
    </row>
    <row r="84" spans="1:11" ht="12.75">
      <c r="A84" s="100" t="s">
        <v>267</v>
      </c>
      <c r="B84" s="102">
        <f aca="true" t="shared" si="7" ref="B84:K84">B12/$B12</f>
        <v>1</v>
      </c>
      <c r="C84" s="102">
        <f t="shared" si="7"/>
        <v>0.6869269614428735</v>
      </c>
      <c r="D84" s="102">
        <f t="shared" si="7"/>
        <v>0.07205871358436963</v>
      </c>
      <c r="E84" s="102">
        <f t="shared" si="7"/>
        <v>0.1776122175728426</v>
      </c>
      <c r="F84" s="102">
        <f t="shared" si="7"/>
        <v>0.034589043423494045</v>
      </c>
      <c r="G84" s="102">
        <f t="shared" si="7"/>
        <v>0.0007510245878426904</v>
      </c>
      <c r="H84" s="102">
        <f t="shared" si="7"/>
        <v>0.013343996447642371</v>
      </c>
      <c r="I84" s="102">
        <f t="shared" si="7"/>
        <v>0.0002265534201637075</v>
      </c>
      <c r="J84" s="102">
        <f t="shared" si="7"/>
        <v>0.008615826568825796</v>
      </c>
      <c r="K84" s="102">
        <f t="shared" si="7"/>
        <v>0.005873397417744117</v>
      </c>
    </row>
    <row r="85" spans="1:11" ht="12.75">
      <c r="A85" s="100" t="s">
        <v>268</v>
      </c>
      <c r="B85" s="102">
        <f aca="true" t="shared" si="8" ref="B85:K85">B13/$B13</f>
        <v>1</v>
      </c>
      <c r="C85" s="102">
        <f t="shared" si="8"/>
        <v>0.5588903832692322</v>
      </c>
      <c r="D85" s="102">
        <f t="shared" si="8"/>
        <v>0.1383324288399676</v>
      </c>
      <c r="E85" s="102">
        <f t="shared" si="8"/>
        <v>0.22686790988624359</v>
      </c>
      <c r="F85" s="102">
        <f t="shared" si="8"/>
        <v>0.034596215809495345</v>
      </c>
      <c r="G85" s="102">
        <f t="shared" si="8"/>
        <v>0.0005636697786481888</v>
      </c>
      <c r="H85" s="102">
        <f t="shared" si="8"/>
        <v>0.026017948294440117</v>
      </c>
      <c r="I85" s="102">
        <f t="shared" si="8"/>
        <v>0.00022022447165789702</v>
      </c>
      <c r="J85" s="102">
        <f t="shared" si="8"/>
        <v>0.009464408841488194</v>
      </c>
      <c r="K85" s="102">
        <f t="shared" si="8"/>
        <v>0.005049432528727496</v>
      </c>
    </row>
    <row r="86" spans="1:11" ht="12.75">
      <c r="A86" s="100" t="s">
        <v>269</v>
      </c>
      <c r="B86" s="102">
        <f aca="true" t="shared" si="9" ref="B86:K86">B14/$B14</f>
        <v>1</v>
      </c>
      <c r="C86" s="102">
        <f t="shared" si="9"/>
        <v>0.2410848054200012</v>
      </c>
      <c r="D86" s="102">
        <f t="shared" si="9"/>
        <v>0.08667841843781962</v>
      </c>
      <c r="E86" s="102">
        <f t="shared" si="9"/>
        <v>0.5511091812389588</v>
      </c>
      <c r="F86" s="102">
        <f t="shared" si="9"/>
        <v>0.0862978757667168</v>
      </c>
      <c r="G86" s="102">
        <f t="shared" si="9"/>
        <v>0.0018145271445784172</v>
      </c>
      <c r="H86" s="102">
        <f t="shared" si="9"/>
        <v>0.01888143459794277</v>
      </c>
      <c r="I86" s="102">
        <f t="shared" si="9"/>
        <v>0.00039875504075257345</v>
      </c>
      <c r="J86" s="102">
        <f t="shared" si="9"/>
        <v>0.002901518048937596</v>
      </c>
      <c r="K86" s="102">
        <f t="shared" si="9"/>
        <v>0.010835401395834351</v>
      </c>
    </row>
    <row r="87" spans="1:11" ht="12.75">
      <c r="A87" s="100" t="s">
        <v>270</v>
      </c>
      <c r="B87" s="102">
        <f aca="true" t="shared" si="10" ref="B87:K87">B15/$B15</f>
        <v>1</v>
      </c>
      <c r="C87" s="102">
        <f t="shared" si="10"/>
        <v>0.34221220105391165</v>
      </c>
      <c r="D87" s="102">
        <f t="shared" si="10"/>
        <v>0.13872618565058775</v>
      </c>
      <c r="E87" s="102">
        <f t="shared" si="10"/>
        <v>0.4554646331576814</v>
      </c>
      <c r="F87" s="102">
        <f t="shared" si="10"/>
        <v>0.02223348196189704</v>
      </c>
      <c r="G87" s="102">
        <f t="shared" si="10"/>
        <v>0.005332894203486016</v>
      </c>
      <c r="H87" s="102">
        <f t="shared" si="10"/>
        <v>0.02995541143088772</v>
      </c>
      <c r="I87" s="102">
        <f t="shared" si="10"/>
        <v>0.000179874341305229</v>
      </c>
      <c r="J87" s="102">
        <f t="shared" si="10"/>
        <v>0.002214227807053101</v>
      </c>
      <c r="K87" s="102">
        <f t="shared" si="10"/>
        <v>0.0036810903931901095</v>
      </c>
    </row>
    <row r="88" spans="1:11" ht="12.75">
      <c r="A88" s="100" t="s">
        <v>271</v>
      </c>
      <c r="B88" s="102">
        <f aca="true" t="shared" si="11" ref="B88:K88">B16/$B16</f>
        <v>1</v>
      </c>
      <c r="C88" s="102">
        <f t="shared" si="11"/>
        <v>0.44526295186713344</v>
      </c>
      <c r="D88" s="102">
        <f t="shared" si="11"/>
        <v>0.09385072402918215</v>
      </c>
      <c r="E88" s="102">
        <f t="shared" si="11"/>
        <v>0.4379169047476237</v>
      </c>
      <c r="F88" s="102">
        <f t="shared" si="11"/>
        <v>0.0013495638777784441</v>
      </c>
      <c r="G88" s="102">
        <f t="shared" si="11"/>
        <v>7.892186419756984E-05</v>
      </c>
      <c r="H88" s="102">
        <f t="shared" si="11"/>
        <v>0.012168173021981317</v>
      </c>
      <c r="I88" s="102">
        <f t="shared" si="11"/>
        <v>0.000381981822716238</v>
      </c>
      <c r="J88" s="102">
        <f t="shared" si="11"/>
        <v>0.002359763739507338</v>
      </c>
      <c r="K88" s="102">
        <f t="shared" si="11"/>
        <v>0.006631015029879818</v>
      </c>
    </row>
    <row r="89" spans="1:11" ht="12.75">
      <c r="A89" s="100" t="s">
        <v>272</v>
      </c>
      <c r="B89" s="102">
        <f aca="true" t="shared" si="12" ref="B89:K89">B17/$B17</f>
        <v>1</v>
      </c>
      <c r="C89" s="102">
        <f t="shared" si="12"/>
        <v>0.5293717031520467</v>
      </c>
      <c r="D89" s="102">
        <f t="shared" si="12"/>
        <v>0.08201879814225672</v>
      </c>
      <c r="E89" s="102">
        <f t="shared" si="12"/>
        <v>0.3222989100104364</v>
      </c>
      <c r="F89" s="102">
        <f t="shared" si="12"/>
        <v>0.009414836091676414</v>
      </c>
      <c r="G89" s="102">
        <f t="shared" si="12"/>
        <v>0.0024246513578362904</v>
      </c>
      <c r="H89" s="102">
        <f t="shared" si="12"/>
        <v>0.041487077459570754</v>
      </c>
      <c r="I89" s="102">
        <f t="shared" si="12"/>
        <v>0.0008229310850393651</v>
      </c>
      <c r="J89" s="102">
        <f t="shared" si="12"/>
        <v>0.006324903281950063</v>
      </c>
      <c r="K89" s="102">
        <f t="shared" si="12"/>
        <v>0.005836189419187222</v>
      </c>
    </row>
    <row r="90" spans="1:11" ht="12.75">
      <c r="A90" s="100" t="s">
        <v>273</v>
      </c>
      <c r="B90" s="102">
        <f aca="true" t="shared" si="13" ref="B90:K90">B18/$B18</f>
        <v>1</v>
      </c>
      <c r="C90" s="102">
        <f t="shared" si="13"/>
        <v>0.5314524523060297</v>
      </c>
      <c r="D90" s="102">
        <f t="shared" si="13"/>
        <v>0.03752655037892846</v>
      </c>
      <c r="E90" s="102">
        <f t="shared" si="13"/>
        <v>0.3459388951415678</v>
      </c>
      <c r="F90" s="102">
        <f t="shared" si="13"/>
        <v>0.01785176758732158</v>
      </c>
      <c r="G90" s="102">
        <f t="shared" si="13"/>
        <v>0.00022122797240332158</v>
      </c>
      <c r="H90" s="102">
        <f t="shared" si="13"/>
        <v>0.02781911530571167</v>
      </c>
      <c r="I90" s="102">
        <f t="shared" si="13"/>
        <v>0.001970500519220842</v>
      </c>
      <c r="J90" s="102">
        <f t="shared" si="13"/>
        <v>0.004302460949636182</v>
      </c>
      <c r="K90" s="102">
        <f t="shared" si="13"/>
        <v>0.0329158209431565</v>
      </c>
    </row>
    <row r="91" spans="2:11" ht="12.75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1:11" ht="12.75">
      <c r="A92" s="100" t="s">
        <v>3</v>
      </c>
      <c r="B92" s="102">
        <f aca="true" t="shared" si="14" ref="B92:K92">B20/$B20</f>
        <v>1</v>
      </c>
      <c r="C92" s="102">
        <f t="shared" si="14"/>
        <v>0.36775882528783527</v>
      </c>
      <c r="D92" s="102">
        <f t="shared" si="14"/>
        <v>0.17627023452573987</v>
      </c>
      <c r="E92" s="102">
        <f t="shared" si="14"/>
        <v>0.42772639569537924</v>
      </c>
      <c r="F92" s="102">
        <f t="shared" si="14"/>
        <v>0.007138133758481063</v>
      </c>
      <c r="G92" s="102">
        <f t="shared" si="14"/>
        <v>0.0004710443596967199</v>
      </c>
      <c r="H92" s="102">
        <f t="shared" si="14"/>
        <v>0.015616932233022022</v>
      </c>
      <c r="I92" s="102">
        <f t="shared" si="14"/>
        <v>0.00011776108992417997</v>
      </c>
      <c r="J92" s="102">
        <f t="shared" si="14"/>
        <v>0.0014765428967416412</v>
      </c>
      <c r="K92" s="102">
        <f t="shared" si="14"/>
        <v>0.0034331886985587852</v>
      </c>
    </row>
    <row r="93" spans="1:11" ht="12.75">
      <c r="A93" s="100" t="s">
        <v>4</v>
      </c>
      <c r="B93" s="102">
        <f aca="true" t="shared" si="15" ref="B93:K93">B21/$B21</f>
        <v>1</v>
      </c>
      <c r="C93" s="102">
        <f t="shared" si="15"/>
        <v>0.33620864623503144</v>
      </c>
      <c r="D93" s="102">
        <f t="shared" si="15"/>
        <v>0.02668966916988025</v>
      </c>
      <c r="E93" s="102">
        <f t="shared" si="15"/>
        <v>0.15384615384615385</v>
      </c>
      <c r="F93" s="102">
        <f t="shared" si="15"/>
        <v>0.376902780596712</v>
      </c>
      <c r="G93" s="102">
        <f t="shared" si="15"/>
        <v>0.007408159123198701</v>
      </c>
      <c r="H93" s="102">
        <f t="shared" si="15"/>
        <v>0.07032677085447533</v>
      </c>
      <c r="I93" s="102">
        <f t="shared" si="15"/>
        <v>0.0005074081591231987</v>
      </c>
      <c r="J93" s="102">
        <f t="shared" si="15"/>
        <v>0.01857113862390907</v>
      </c>
      <c r="K93" s="102">
        <f t="shared" si="15"/>
        <v>0.009437791759691496</v>
      </c>
    </row>
    <row r="94" spans="1:11" ht="12.75">
      <c r="A94" s="100" t="s">
        <v>5</v>
      </c>
      <c r="B94" s="102">
        <f aca="true" t="shared" si="16" ref="B94:K94">B22/$B22</f>
        <v>1</v>
      </c>
      <c r="C94" s="102">
        <f t="shared" si="16"/>
        <v>0.36997120713789844</v>
      </c>
      <c r="D94" s="102">
        <f t="shared" si="16"/>
        <v>0.0718114465852576</v>
      </c>
      <c r="E94" s="102">
        <f t="shared" si="16"/>
        <v>0.49710364292298764</v>
      </c>
      <c r="F94" s="102">
        <f t="shared" si="16"/>
        <v>0.0013770499265952725</v>
      </c>
      <c r="G94" s="102">
        <f t="shared" si="16"/>
        <v>0.001502236283558479</v>
      </c>
      <c r="H94" s="102">
        <f t="shared" si="16"/>
        <v>0.04449805961146707</v>
      </c>
      <c r="I94" s="102">
        <f t="shared" si="16"/>
        <v>0.0008421627650252079</v>
      </c>
      <c r="J94" s="102">
        <f t="shared" si="16"/>
        <v>0.0018095118870136225</v>
      </c>
      <c r="K94" s="102">
        <f t="shared" si="16"/>
        <v>0.011084682880196657</v>
      </c>
    </row>
    <row r="95" spans="1:11" ht="12.75">
      <c r="A95" s="100" t="s">
        <v>6</v>
      </c>
      <c r="B95" s="102">
        <f aca="true" t="shared" si="17" ref="B95:K95">B23/$B23</f>
        <v>1</v>
      </c>
      <c r="C95" s="102">
        <f t="shared" si="17"/>
        <v>0.46039325332703934</v>
      </c>
      <c r="D95" s="102">
        <f t="shared" si="17"/>
        <v>0.1618221100600955</v>
      </c>
      <c r="E95" s="102">
        <f t="shared" si="17"/>
        <v>0.3176891374207956</v>
      </c>
      <c r="F95" s="102">
        <f t="shared" si="17"/>
        <v>0.001561393634597578</v>
      </c>
      <c r="G95" s="102">
        <f t="shared" si="17"/>
        <v>7.262295974872456E-05</v>
      </c>
      <c r="H95" s="102">
        <f t="shared" si="17"/>
        <v>0.05272426877757403</v>
      </c>
      <c r="I95" s="102">
        <f t="shared" si="17"/>
        <v>0.00043573775849234733</v>
      </c>
      <c r="J95" s="102">
        <f t="shared" si="17"/>
        <v>0.0025781150710797217</v>
      </c>
      <c r="K95" s="102">
        <f t="shared" si="17"/>
        <v>0.002759672470451533</v>
      </c>
    </row>
    <row r="96" spans="1:11" ht="12.75">
      <c r="A96" s="100" t="s">
        <v>7</v>
      </c>
      <c r="B96" s="102">
        <f aca="true" t="shared" si="18" ref="B96:K96">B24/$B24</f>
        <v>1</v>
      </c>
      <c r="C96" s="102">
        <f t="shared" si="18"/>
        <v>0.6447746340071837</v>
      </c>
      <c r="D96" s="102">
        <f t="shared" si="18"/>
        <v>0.04141489127193039</v>
      </c>
      <c r="E96" s="102">
        <f t="shared" si="18"/>
        <v>0.2572696093050999</v>
      </c>
      <c r="F96" s="102">
        <f t="shared" si="18"/>
        <v>0.0035464671481736016</v>
      </c>
      <c r="G96" s="102">
        <f t="shared" si="18"/>
        <v>0.0001021149133157847</v>
      </c>
      <c r="H96" s="102">
        <f t="shared" si="18"/>
        <v>0.017868488958622388</v>
      </c>
      <c r="I96" s="102">
        <f t="shared" si="18"/>
        <v>0.002207627173588869</v>
      </c>
      <c r="J96" s="102">
        <f t="shared" si="18"/>
        <v>0.0031623205695094593</v>
      </c>
      <c r="K96" s="102">
        <f t="shared" si="18"/>
        <v>0.02965384665257589</v>
      </c>
    </row>
    <row r="97" spans="1:11" ht="12.75">
      <c r="A97" s="100" t="s">
        <v>8</v>
      </c>
      <c r="B97" s="102">
        <f aca="true" t="shared" si="19" ref="B97:K97">B25/$B25</f>
        <v>1</v>
      </c>
      <c r="C97" s="102">
        <f t="shared" si="19"/>
        <v>0.6743512910423972</v>
      </c>
      <c r="D97" s="102">
        <f t="shared" si="19"/>
        <v>0.07004144086707045</v>
      </c>
      <c r="E97" s="102">
        <f t="shared" si="19"/>
        <v>0.21638508128785464</v>
      </c>
      <c r="F97" s="102">
        <f t="shared" si="19"/>
        <v>0.001823398151099777</v>
      </c>
      <c r="G97" s="102">
        <f t="shared" si="19"/>
        <v>0.0018489002231431304</v>
      </c>
      <c r="H97" s="102">
        <f t="shared" si="19"/>
        <v>0.01811922218680268</v>
      </c>
      <c r="I97" s="102">
        <f t="shared" si="19"/>
        <v>0.0008925725215173732</v>
      </c>
      <c r="J97" s="102">
        <f t="shared" si="19"/>
        <v>0.011705451067899266</v>
      </c>
      <c r="K97" s="102">
        <f t="shared" si="19"/>
        <v>0.0048453936882371694</v>
      </c>
    </row>
    <row r="98" spans="1:11" ht="12.75">
      <c r="A98" s="100" t="s">
        <v>9</v>
      </c>
      <c r="B98" s="102">
        <f aca="true" t="shared" si="20" ref="B98:K98">B26/$B26</f>
        <v>1</v>
      </c>
      <c r="C98" s="102">
        <f t="shared" si="20"/>
        <v>0.3371318734125077</v>
      </c>
      <c r="D98" s="102">
        <f t="shared" si="20"/>
        <v>0.03094666025949063</v>
      </c>
      <c r="E98" s="102">
        <f t="shared" si="20"/>
        <v>0.19726779707558179</v>
      </c>
      <c r="F98" s="102">
        <f t="shared" si="20"/>
        <v>0.41850758563877255</v>
      </c>
      <c r="G98" s="102">
        <f t="shared" si="20"/>
        <v>0.0007139424727122949</v>
      </c>
      <c r="H98" s="102">
        <f t="shared" si="20"/>
        <v>0.006164618658611931</v>
      </c>
      <c r="I98" s="102">
        <f t="shared" si="20"/>
        <v>0.00020594494405162353</v>
      </c>
      <c r="J98" s="102">
        <f t="shared" si="20"/>
        <v>0.005189812590100913</v>
      </c>
      <c r="K98" s="102">
        <f t="shared" si="20"/>
        <v>0.0038717649481705223</v>
      </c>
    </row>
    <row r="99" spans="1:11" ht="12.75">
      <c r="A99" s="100" t="s">
        <v>10</v>
      </c>
      <c r="B99" s="102">
        <f aca="true" t="shared" si="21" ref="B99:K99">B27/$B27</f>
        <v>1</v>
      </c>
      <c r="C99" s="102">
        <f t="shared" si="21"/>
        <v>0.309938557040603</v>
      </c>
      <c r="D99" s="102">
        <f t="shared" si="21"/>
        <v>0.10800025337302845</v>
      </c>
      <c r="E99" s="102">
        <f t="shared" si="21"/>
        <v>0.2849179704820422</v>
      </c>
      <c r="F99" s="102">
        <f t="shared" si="21"/>
        <v>0.28111737505542533</v>
      </c>
      <c r="G99" s="102">
        <f t="shared" si="21"/>
        <v>0.001330208399315893</v>
      </c>
      <c r="H99" s="102">
        <f t="shared" si="21"/>
        <v>0.007601190853233674</v>
      </c>
      <c r="I99" s="102">
        <f t="shared" si="21"/>
        <v>0.0003800595426616837</v>
      </c>
      <c r="J99" s="102">
        <f t="shared" si="21"/>
        <v>0.004307341483499081</v>
      </c>
      <c r="K99" s="102">
        <f t="shared" si="21"/>
        <v>0.002407043770190663</v>
      </c>
    </row>
    <row r="100" spans="1:11" ht="12.75">
      <c r="A100" s="100" t="s">
        <v>11</v>
      </c>
      <c r="B100" s="102">
        <f aca="true" t="shared" si="22" ref="B100:K100">B28/$B28</f>
        <v>1</v>
      </c>
      <c r="C100" s="102">
        <f t="shared" si="22"/>
        <v>0.605475040257649</v>
      </c>
      <c r="D100" s="102">
        <f t="shared" si="22"/>
        <v>0.023282340311325818</v>
      </c>
      <c r="E100" s="102">
        <f t="shared" si="22"/>
        <v>0.2831454643048846</v>
      </c>
      <c r="F100" s="102">
        <f t="shared" si="22"/>
        <v>0.06038647342995169</v>
      </c>
      <c r="G100" s="102">
        <f t="shared" si="22"/>
        <v>0.0003354804079441761</v>
      </c>
      <c r="H100" s="102">
        <f t="shared" si="22"/>
        <v>0.0006038647342995169</v>
      </c>
      <c r="I100" s="102">
        <f t="shared" si="22"/>
        <v>0.0004696725711218465</v>
      </c>
      <c r="J100" s="102">
        <f t="shared" si="22"/>
        <v>0.008319914117015567</v>
      </c>
      <c r="K100" s="102">
        <f t="shared" si="22"/>
        <v>0.017981749865807837</v>
      </c>
    </row>
    <row r="101" spans="1:11" ht="12.75">
      <c r="A101" s="100" t="s">
        <v>12</v>
      </c>
      <c r="B101" s="102">
        <f aca="true" t="shared" si="23" ref="B101:K101">B29/$B29</f>
        <v>1</v>
      </c>
      <c r="C101" s="102">
        <f t="shared" si="23"/>
        <v>0.06462044105173877</v>
      </c>
      <c r="D101" s="102">
        <f t="shared" si="23"/>
        <v>0.05587674000898069</v>
      </c>
      <c r="E101" s="102">
        <f t="shared" si="23"/>
        <v>0.8351793643666118</v>
      </c>
      <c r="F101" s="102">
        <f t="shared" si="23"/>
        <v>0.014197600159656739</v>
      </c>
      <c r="G101" s="102">
        <f t="shared" si="23"/>
        <v>6.548420895075588E-05</v>
      </c>
      <c r="H101" s="102">
        <f t="shared" si="23"/>
        <v>0.0034613081873970963</v>
      </c>
      <c r="I101" s="102">
        <f t="shared" si="23"/>
        <v>0.000449034575662326</v>
      </c>
      <c r="J101" s="102">
        <f t="shared" si="23"/>
        <v>0.001166242578456319</v>
      </c>
      <c r="K101" s="102">
        <f t="shared" si="23"/>
        <v>0.024980666566881204</v>
      </c>
    </row>
    <row r="102" spans="1:11" ht="12.75">
      <c r="A102" s="100" t="s">
        <v>13</v>
      </c>
      <c r="B102" s="102">
        <f aca="true" t="shared" si="24" ref="B102:K102">B30/$B30</f>
        <v>1</v>
      </c>
      <c r="C102" s="102">
        <f t="shared" si="24"/>
        <v>0.40750820255868964</v>
      </c>
      <c r="D102" s="102">
        <f t="shared" si="24"/>
        <v>0.15116870564895593</v>
      </c>
      <c r="E102" s="102">
        <f t="shared" si="24"/>
        <v>0.4093140371849327</v>
      </c>
      <c r="F102" s="102">
        <f t="shared" si="24"/>
        <v>0.011070274944680419</v>
      </c>
      <c r="G102" s="102">
        <f t="shared" si="24"/>
        <v>0.00010173716204186484</v>
      </c>
      <c r="H102" s="102">
        <f t="shared" si="24"/>
        <v>0.01396342549024595</v>
      </c>
      <c r="I102" s="102">
        <f t="shared" si="24"/>
        <v>0.0004705343744436249</v>
      </c>
      <c r="J102" s="102">
        <f t="shared" si="24"/>
        <v>0.0013988859780756416</v>
      </c>
      <c r="K102" s="102">
        <f t="shared" si="24"/>
        <v>0.005004196657934227</v>
      </c>
    </row>
    <row r="103" spans="1:11" ht="12.75">
      <c r="A103" s="100" t="s">
        <v>14</v>
      </c>
      <c r="B103" s="102">
        <f aca="true" t="shared" si="25" ref="B103:K103">B31/$B31</f>
        <v>1</v>
      </c>
      <c r="C103" s="102">
        <f t="shared" si="25"/>
        <v>0.04063340304750523</v>
      </c>
      <c r="D103" s="102">
        <f t="shared" si="25"/>
        <v>0.03580320685190718</v>
      </c>
      <c r="E103" s="102">
        <f t="shared" si="25"/>
        <v>0.4964644955681705</v>
      </c>
      <c r="F103" s="102">
        <f t="shared" si="25"/>
        <v>0.0016432626232446967</v>
      </c>
      <c r="G103" s="102">
        <f t="shared" si="25"/>
        <v>9.959167413604223E-05</v>
      </c>
      <c r="H103" s="102">
        <f t="shared" si="25"/>
        <v>0.004780400358530027</v>
      </c>
      <c r="I103" s="102">
        <f t="shared" si="25"/>
        <v>0.011104471666168708</v>
      </c>
      <c r="J103" s="102">
        <f t="shared" si="25"/>
        <v>0.0009959167413604222</v>
      </c>
      <c r="K103" s="102">
        <f t="shared" si="25"/>
        <v>0.4085250473060452</v>
      </c>
    </row>
    <row r="104" spans="1:11" ht="12.75">
      <c r="A104" s="100" t="s">
        <v>15</v>
      </c>
      <c r="B104" s="102">
        <f aca="true" t="shared" si="26" ref="B104:K104">B32/$B32</f>
        <v>1</v>
      </c>
      <c r="C104" s="102">
        <f t="shared" si="26"/>
        <v>0.33941783704753886</v>
      </c>
      <c r="D104" s="102">
        <f t="shared" si="26"/>
        <v>0.06021000398741748</v>
      </c>
      <c r="E104" s="102">
        <f t="shared" si="26"/>
        <v>0.4397678436932347</v>
      </c>
      <c r="F104" s="102">
        <f t="shared" si="26"/>
        <v>0.05865934163306898</v>
      </c>
      <c r="G104" s="102">
        <f t="shared" si="26"/>
        <v>0.0040317221213061</v>
      </c>
      <c r="H104" s="102">
        <f t="shared" si="26"/>
        <v>0.08679278720482035</v>
      </c>
      <c r="I104" s="102">
        <f t="shared" si="26"/>
        <v>0.0002215231934783572</v>
      </c>
      <c r="J104" s="102">
        <f t="shared" si="26"/>
        <v>0.007265960746090116</v>
      </c>
      <c r="K104" s="102">
        <f t="shared" si="26"/>
        <v>0.0036772850117407292</v>
      </c>
    </row>
    <row r="105" spans="1:11" ht="12.75">
      <c r="A105" s="100" t="s">
        <v>16</v>
      </c>
      <c r="B105" s="102">
        <f aca="true" t="shared" si="27" ref="B105:K105">B33/$B33</f>
        <v>1</v>
      </c>
      <c r="C105" s="102">
        <f t="shared" si="27"/>
        <v>0.7501108912242391</v>
      </c>
      <c r="D105" s="102">
        <f t="shared" si="27"/>
        <v>0.05193547836768118</v>
      </c>
      <c r="E105" s="102">
        <f t="shared" si="27"/>
        <v>0.16881909376279514</v>
      </c>
      <c r="F105" s="102">
        <f t="shared" si="27"/>
        <v>0.007007472362494882</v>
      </c>
      <c r="G105" s="102">
        <f t="shared" si="27"/>
        <v>0.00034120376688958644</v>
      </c>
      <c r="H105" s="102">
        <f t="shared" si="27"/>
        <v>0.004260782039033711</v>
      </c>
      <c r="I105" s="102">
        <f t="shared" si="27"/>
        <v>0.0002644329193394295</v>
      </c>
      <c r="J105" s="102">
        <f t="shared" si="27"/>
        <v>0.00832110686501979</v>
      </c>
      <c r="K105" s="102">
        <f t="shared" si="27"/>
        <v>0.008935273645421045</v>
      </c>
    </row>
    <row r="106" spans="1:11" ht="12.75">
      <c r="A106" s="100" t="s">
        <v>17</v>
      </c>
      <c r="B106" s="102">
        <f aca="true" t="shared" si="28" ref="B106:K106">B34/$B34</f>
        <v>1</v>
      </c>
      <c r="C106" s="102">
        <f t="shared" si="28"/>
        <v>0.6173933500627352</v>
      </c>
      <c r="D106" s="102">
        <f t="shared" si="28"/>
        <v>0.07679841070681723</v>
      </c>
      <c r="E106" s="102">
        <f t="shared" si="28"/>
        <v>0.2512547051442911</v>
      </c>
      <c r="F106" s="102">
        <f t="shared" si="28"/>
        <v>0.028352850968911193</v>
      </c>
      <c r="G106" s="102">
        <f t="shared" si="28"/>
        <v>0.0015858078907012407</v>
      </c>
      <c r="H106" s="102">
        <f t="shared" si="28"/>
        <v>0.015204586644360798</v>
      </c>
      <c r="I106" s="102">
        <f t="shared" si="28"/>
        <v>0.00013069845253032205</v>
      </c>
      <c r="J106" s="102">
        <f t="shared" si="28"/>
        <v>0.005454482085598773</v>
      </c>
      <c r="K106" s="102">
        <f t="shared" si="28"/>
        <v>0.0038251080440540918</v>
      </c>
    </row>
    <row r="107" spans="1:11" ht="12.75">
      <c r="A107" s="100" t="s">
        <v>18</v>
      </c>
      <c r="B107" s="102">
        <f aca="true" t="shared" si="29" ref="B107:K107">B35/$B35</f>
        <v>1</v>
      </c>
      <c r="C107" s="102">
        <f t="shared" si="29"/>
        <v>0.6166600512394905</v>
      </c>
      <c r="D107" s="102">
        <f t="shared" si="29"/>
        <v>0.14274889041244182</v>
      </c>
      <c r="E107" s="102">
        <f t="shared" si="29"/>
        <v>0.18761952874102406</v>
      </c>
      <c r="F107" s="102">
        <f t="shared" si="29"/>
        <v>0.02477176776242197</v>
      </c>
      <c r="G107" s="102">
        <f t="shared" si="29"/>
        <v>7.21682964673619E-05</v>
      </c>
      <c r="H107" s="102">
        <f t="shared" si="29"/>
        <v>0.012376862844152564</v>
      </c>
      <c r="I107" s="102">
        <f t="shared" si="29"/>
        <v>0.00021650488940208566</v>
      </c>
      <c r="J107" s="102">
        <f t="shared" si="29"/>
        <v>0.00992314076426226</v>
      </c>
      <c r="K107" s="102">
        <f t="shared" si="29"/>
        <v>0.005593042976220547</v>
      </c>
    </row>
    <row r="108" spans="1:11" ht="12.75">
      <c r="A108" s="100" t="s">
        <v>19</v>
      </c>
      <c r="B108" s="102">
        <f aca="true" t="shared" si="30" ref="B108:K108">B36/$B36</f>
        <v>1</v>
      </c>
      <c r="C108" s="102">
        <f t="shared" si="30"/>
        <v>0.6846803883791466</v>
      </c>
      <c r="D108" s="102">
        <f t="shared" si="30"/>
        <v>0.08635522575968563</v>
      </c>
      <c r="E108" s="102">
        <f t="shared" si="30"/>
        <v>0.20811475878908112</v>
      </c>
      <c r="F108" s="102">
        <f t="shared" si="30"/>
        <v>0.0016023501134997996</v>
      </c>
      <c r="G108" s="102">
        <f t="shared" si="30"/>
        <v>5.722678976784999E-05</v>
      </c>
      <c r="H108" s="102">
        <f t="shared" si="30"/>
        <v>0.013371993209087614</v>
      </c>
      <c r="I108" s="102">
        <f t="shared" si="30"/>
        <v>0.00011445357953569998</v>
      </c>
      <c r="J108" s="102">
        <f t="shared" si="30"/>
        <v>0.0038532705110352326</v>
      </c>
      <c r="K108" s="102">
        <f t="shared" si="30"/>
        <v>0.001850332869160483</v>
      </c>
    </row>
    <row r="109" spans="1:11" ht="12.75">
      <c r="A109" s="100" t="s">
        <v>20</v>
      </c>
      <c r="B109" s="102">
        <f aca="true" t="shared" si="31" ref="B109:K109">B37/$B37</f>
        <v>1</v>
      </c>
      <c r="C109" s="102">
        <f t="shared" si="31"/>
        <v>0.3637210089724056</v>
      </c>
      <c r="D109" s="102">
        <f t="shared" si="31"/>
        <v>0.10410318266463518</v>
      </c>
      <c r="E109" s="102">
        <f t="shared" si="31"/>
        <v>0.4199784154393093</v>
      </c>
      <c r="F109" s="102">
        <f t="shared" si="31"/>
        <v>0.04116937531742001</v>
      </c>
      <c r="G109" s="102">
        <f t="shared" si="31"/>
        <v>0.01818816658202133</v>
      </c>
      <c r="H109" s="102">
        <f t="shared" si="31"/>
        <v>0.04540164211951921</v>
      </c>
      <c r="I109" s="102">
        <f t="shared" si="31"/>
        <v>0.00015871000507872016</v>
      </c>
      <c r="J109" s="102">
        <f t="shared" si="31"/>
        <v>0.00388310479092602</v>
      </c>
      <c r="K109" s="102">
        <f t="shared" si="31"/>
        <v>0.0034175554426951076</v>
      </c>
    </row>
    <row r="110" spans="1:11" ht="12.75">
      <c r="A110" s="100" t="s">
        <v>21</v>
      </c>
      <c r="B110" s="102">
        <f aca="true" t="shared" si="32" ref="B110:K110">B38/$B38</f>
        <v>1</v>
      </c>
      <c r="C110" s="102">
        <f t="shared" si="32"/>
        <v>0.4709517808828435</v>
      </c>
      <c r="D110" s="102">
        <f t="shared" si="32"/>
        <v>0.06554612505096179</v>
      </c>
      <c r="E110" s="102">
        <f t="shared" si="32"/>
        <v>0.4448500796857048</v>
      </c>
      <c r="F110" s="102">
        <f t="shared" si="32"/>
        <v>0.002251584448315481</v>
      </c>
      <c r="G110" s="102">
        <f t="shared" si="32"/>
        <v>7.412623698157963E-05</v>
      </c>
      <c r="H110" s="102">
        <f t="shared" si="32"/>
        <v>0.008561580371372448</v>
      </c>
      <c r="I110" s="102">
        <f t="shared" si="32"/>
        <v>0.0003150365071717134</v>
      </c>
      <c r="J110" s="102">
        <f t="shared" si="32"/>
        <v>0.001982876839257255</v>
      </c>
      <c r="K110" s="102">
        <f t="shared" si="32"/>
        <v>0.005439012638523405</v>
      </c>
    </row>
    <row r="111" spans="1:11" ht="12.75">
      <c r="A111" s="100" t="s">
        <v>22</v>
      </c>
      <c r="B111" s="102">
        <f aca="true" t="shared" si="33" ref="B111:K111">B39/$B39</f>
        <v>1</v>
      </c>
      <c r="C111" s="102">
        <f t="shared" si="33"/>
        <v>0.04084643758493496</v>
      </c>
      <c r="D111" s="102">
        <f t="shared" si="33"/>
        <v>0.04950495049504951</v>
      </c>
      <c r="E111" s="102">
        <f t="shared" si="33"/>
        <v>0.08681809357406328</v>
      </c>
      <c r="F111" s="102">
        <f t="shared" si="33"/>
        <v>0.7517375266938459</v>
      </c>
      <c r="G111" s="102">
        <f t="shared" si="33"/>
        <v>0.0014366142496602603</v>
      </c>
      <c r="H111" s="102">
        <f t="shared" si="33"/>
        <v>0.06262861580275675</v>
      </c>
      <c r="I111" s="102">
        <f t="shared" si="33"/>
        <v>0.00034944670937682004</v>
      </c>
      <c r="J111" s="102">
        <f t="shared" si="33"/>
        <v>0.0039992234517569406</v>
      </c>
      <c r="K111" s="102">
        <f t="shared" si="33"/>
        <v>0.0026790914385556204</v>
      </c>
    </row>
    <row r="112" spans="1:11" ht="12.75">
      <c r="A112" s="100" t="s">
        <v>23</v>
      </c>
      <c r="B112" s="102">
        <f aca="true" t="shared" si="34" ref="B112:K112">B40/$B40</f>
        <v>1</v>
      </c>
      <c r="C112" s="102">
        <f t="shared" si="34"/>
        <v>0.46894277597402595</v>
      </c>
      <c r="D112" s="102">
        <f t="shared" si="34"/>
        <v>0.03616071428571429</v>
      </c>
      <c r="E112" s="102">
        <f t="shared" si="34"/>
        <v>0.30122767857142857</v>
      </c>
      <c r="F112" s="102">
        <f t="shared" si="34"/>
        <v>0.1690239448051948</v>
      </c>
      <c r="G112" s="102">
        <f t="shared" si="34"/>
        <v>0.0020089285714285712</v>
      </c>
      <c r="H112" s="102">
        <f t="shared" si="34"/>
        <v>0.010166396103896105</v>
      </c>
      <c r="I112" s="102">
        <f t="shared" si="34"/>
        <v>0.0003551136363636364</v>
      </c>
      <c r="J112" s="102">
        <f t="shared" si="34"/>
        <v>0.006696428571428571</v>
      </c>
      <c r="K112" s="102">
        <f t="shared" si="34"/>
        <v>0.005397727272727273</v>
      </c>
    </row>
    <row r="113" spans="1:11" ht="12.75">
      <c r="A113" s="100" t="s">
        <v>24</v>
      </c>
      <c r="B113" s="102">
        <f aca="true" t="shared" si="35" ref="B113:K113">B41/$B41</f>
        <v>1</v>
      </c>
      <c r="C113" s="102">
        <f t="shared" si="35"/>
        <v>0.4455281271720365</v>
      </c>
      <c r="D113" s="102">
        <f t="shared" si="35"/>
        <v>0.032929007570831746</v>
      </c>
      <c r="E113" s="102">
        <f t="shared" si="35"/>
        <v>0.1856983774653782</v>
      </c>
      <c r="F113" s="102">
        <f t="shared" si="35"/>
        <v>0.31616630419347846</v>
      </c>
      <c r="G113" s="102">
        <f t="shared" si="35"/>
        <v>0.0006801043324888081</v>
      </c>
      <c r="H113" s="102">
        <f t="shared" si="35"/>
        <v>0.005455782007877252</v>
      </c>
      <c r="I113" s="102">
        <f t="shared" si="35"/>
        <v>0.00015694715365126342</v>
      </c>
      <c r="J113" s="102">
        <f t="shared" si="35"/>
        <v>0.006756201280987721</v>
      </c>
      <c r="K113" s="102">
        <f t="shared" si="35"/>
        <v>0.006636622497253425</v>
      </c>
    </row>
    <row r="114" spans="1:11" ht="12.75">
      <c r="A114" s="100" t="s">
        <v>25</v>
      </c>
      <c r="B114" s="102">
        <f aca="true" t="shared" si="36" ref="B114:K114">B42/$B42</f>
        <v>1</v>
      </c>
      <c r="C114" s="102">
        <f t="shared" si="36"/>
        <v>0.7405915359792818</v>
      </c>
      <c r="D114" s="102">
        <f t="shared" si="36"/>
        <v>0.09281544817380223</v>
      </c>
      <c r="E114" s="102">
        <f t="shared" si="36"/>
        <v>0.09935666865352599</v>
      </c>
      <c r="F114" s="102">
        <f t="shared" si="36"/>
        <v>0.03633897190306867</v>
      </c>
      <c r="G114" s="102">
        <f t="shared" si="36"/>
        <v>0.00033399790352085177</v>
      </c>
      <c r="H114" s="102">
        <f t="shared" si="36"/>
        <v>0.016391589418946417</v>
      </c>
      <c r="I114" s="102">
        <f t="shared" si="36"/>
        <v>0.00022609088853719196</v>
      </c>
      <c r="J114" s="102">
        <f t="shared" si="36"/>
        <v>0.008468131461574826</v>
      </c>
      <c r="K114" s="102">
        <f t="shared" si="36"/>
        <v>0.005472427188457032</v>
      </c>
    </row>
    <row r="115" spans="1:11" ht="12.75">
      <c r="A115" s="100" t="s">
        <v>26</v>
      </c>
      <c r="B115" s="102">
        <f aca="true" t="shared" si="37" ref="B115:K115">B43/$B43</f>
        <v>1</v>
      </c>
      <c r="C115" s="102">
        <f t="shared" si="37"/>
        <v>0.5592160317110768</v>
      </c>
      <c r="D115" s="102">
        <f t="shared" si="37"/>
        <v>0.11913675401893856</v>
      </c>
      <c r="E115" s="102">
        <f t="shared" si="37"/>
        <v>0.18284518828451882</v>
      </c>
      <c r="F115" s="102">
        <f t="shared" si="37"/>
        <v>0.08636864126844307</v>
      </c>
      <c r="G115" s="102">
        <f t="shared" si="37"/>
        <v>0.00045144241356529397</v>
      </c>
      <c r="H115" s="102">
        <f t="shared" si="37"/>
        <v>0.024289804007927768</v>
      </c>
      <c r="I115" s="102">
        <f t="shared" si="37"/>
        <v>0.00019819423034573883</v>
      </c>
      <c r="J115" s="102">
        <f t="shared" si="37"/>
        <v>0.01818982602950892</v>
      </c>
      <c r="K115" s="102">
        <f t="shared" si="37"/>
        <v>0.009293107245100199</v>
      </c>
    </row>
    <row r="116" spans="1:11" ht="12.75">
      <c r="A116" s="100" t="s">
        <v>27</v>
      </c>
      <c r="B116" s="102">
        <f aca="true" t="shared" si="38" ref="B116:K116">B44/$B44</f>
        <v>1</v>
      </c>
      <c r="C116" s="102">
        <f t="shared" si="38"/>
        <v>0.3619402985074627</v>
      </c>
      <c r="D116" s="102">
        <f t="shared" si="38"/>
        <v>0.2408906882591093</v>
      </c>
      <c r="E116" s="102">
        <f t="shared" si="38"/>
        <v>0.3674844401474409</v>
      </c>
      <c r="F116" s="102">
        <f t="shared" si="38"/>
        <v>0.0026436642697443952</v>
      </c>
      <c r="G116" s="102">
        <f t="shared" si="38"/>
        <v>0.0001208532237597438</v>
      </c>
      <c r="H116" s="102">
        <f t="shared" si="38"/>
        <v>0.02013716840896731</v>
      </c>
      <c r="I116" s="102">
        <f t="shared" si="38"/>
        <v>0.0002870264064293915</v>
      </c>
      <c r="J116" s="102">
        <f t="shared" si="38"/>
        <v>0.0018732249682760287</v>
      </c>
      <c r="K116" s="102">
        <f t="shared" si="38"/>
        <v>0.004607529155840232</v>
      </c>
    </row>
    <row r="117" spans="1:11" ht="12.75">
      <c r="A117" s="100" t="s">
        <v>28</v>
      </c>
      <c r="B117" s="102">
        <f aca="true" t="shared" si="39" ref="B117:K117">B45/$B45</f>
        <v>1</v>
      </c>
      <c r="C117" s="102">
        <f t="shared" si="39"/>
        <v>0.5072212785350292</v>
      </c>
      <c r="D117" s="102">
        <f t="shared" si="39"/>
        <v>0.1600613166507851</v>
      </c>
      <c r="E117" s="102">
        <f t="shared" si="39"/>
        <v>0.27372912955213985</v>
      </c>
      <c r="F117" s="102">
        <f t="shared" si="39"/>
        <v>0.006993412603057547</v>
      </c>
      <c r="G117" s="102">
        <f t="shared" si="39"/>
        <v>9.114637278866471E-05</v>
      </c>
      <c r="H117" s="102">
        <f t="shared" si="39"/>
        <v>0.0454406098520943</v>
      </c>
      <c r="I117" s="102">
        <f t="shared" si="39"/>
        <v>0.00023200894891660108</v>
      </c>
      <c r="J117" s="102">
        <f t="shared" si="39"/>
        <v>0.0035132783693085303</v>
      </c>
      <c r="K117" s="102">
        <f t="shared" si="39"/>
        <v>0.002717819115880184</v>
      </c>
    </row>
    <row r="118" spans="1:11" ht="12.75">
      <c r="A118" s="100" t="s">
        <v>29</v>
      </c>
      <c r="B118" s="102">
        <f aca="true" t="shared" si="40" ref="B118:K118">B46/$B46</f>
        <v>1</v>
      </c>
      <c r="C118" s="102">
        <f t="shared" si="40"/>
        <v>0.5176082964243275</v>
      </c>
      <c r="D118" s="102">
        <f t="shared" si="40"/>
        <v>0.13022577508912175</v>
      </c>
      <c r="E118" s="102">
        <f t="shared" si="40"/>
        <v>0.2188073890029167</v>
      </c>
      <c r="F118" s="102">
        <f t="shared" si="40"/>
        <v>0.03456843469806633</v>
      </c>
      <c r="G118" s="102">
        <f t="shared" si="40"/>
        <v>0.003996975261963919</v>
      </c>
      <c r="H118" s="102">
        <f t="shared" si="40"/>
        <v>0.07718483309927622</v>
      </c>
      <c r="I118" s="102">
        <f t="shared" si="40"/>
        <v>0.0005401317921572864</v>
      </c>
      <c r="J118" s="102">
        <f t="shared" si="40"/>
        <v>0.013557307983147889</v>
      </c>
      <c r="K118" s="102">
        <f t="shared" si="40"/>
        <v>0.00356486982823809</v>
      </c>
    </row>
    <row r="119" spans="1:11" ht="12.75">
      <c r="A119" s="100" t="s">
        <v>30</v>
      </c>
      <c r="B119" s="102">
        <f aca="true" t="shared" si="41" ref="B119:K119">B47/$B47</f>
        <v>1</v>
      </c>
      <c r="C119" s="102">
        <f t="shared" si="41"/>
        <v>0.6260081532099598</v>
      </c>
      <c r="D119" s="102">
        <f t="shared" si="41"/>
        <v>0.12050913570108807</v>
      </c>
      <c r="E119" s="102">
        <f t="shared" si="41"/>
        <v>0.21295128603689475</v>
      </c>
      <c r="F119" s="102">
        <f t="shared" si="41"/>
        <v>0.015309264744698948</v>
      </c>
      <c r="G119" s="102">
        <f t="shared" si="41"/>
        <v>0.00017596856028389595</v>
      </c>
      <c r="H119" s="102">
        <f t="shared" si="41"/>
        <v>0.01384286007566648</v>
      </c>
      <c r="I119" s="102">
        <f t="shared" si="41"/>
        <v>0.0002639528404258439</v>
      </c>
      <c r="J119" s="102">
        <f t="shared" si="41"/>
        <v>0.008123881866439862</v>
      </c>
      <c r="K119" s="102">
        <f t="shared" si="41"/>
        <v>0.0027568407777810366</v>
      </c>
    </row>
    <row r="120" spans="1:11" ht="12.75">
      <c r="A120" s="100" t="s">
        <v>31</v>
      </c>
      <c r="B120" s="102">
        <f aca="true" t="shared" si="42" ref="B120:K120">B48/$B48</f>
        <v>1</v>
      </c>
      <c r="C120" s="102">
        <f t="shared" si="42"/>
        <v>0.4289479138906162</v>
      </c>
      <c r="D120" s="102">
        <f t="shared" si="42"/>
        <v>0.05415889372538569</v>
      </c>
      <c r="E120" s="102">
        <f t="shared" si="42"/>
        <v>0.4839655325575198</v>
      </c>
      <c r="F120" s="102">
        <f t="shared" si="42"/>
        <v>0.011933315566610406</v>
      </c>
      <c r="G120" s="102">
        <f t="shared" si="42"/>
        <v>0.00026650084391933906</v>
      </c>
      <c r="H120" s="102">
        <f t="shared" si="42"/>
        <v>0.01154836990317136</v>
      </c>
      <c r="I120" s="102">
        <f t="shared" si="42"/>
        <v>0.0007698913268780907</v>
      </c>
      <c r="J120" s="102">
        <f t="shared" si="42"/>
        <v>0.004352847117349205</v>
      </c>
      <c r="K120" s="102">
        <f t="shared" si="42"/>
        <v>0.00405673506854994</v>
      </c>
    </row>
    <row r="121" spans="1:11" ht="12.75">
      <c r="A121" s="100" t="s">
        <v>32</v>
      </c>
      <c r="B121" s="102">
        <f aca="true" t="shared" si="43" ref="B121:K121">B49/$B49</f>
        <v>1</v>
      </c>
      <c r="C121" s="102">
        <f t="shared" si="43"/>
        <v>0.18854151659222976</v>
      </c>
      <c r="D121" s="102">
        <f t="shared" si="43"/>
        <v>0.09210968640445662</v>
      </c>
      <c r="E121" s="102">
        <f t="shared" si="43"/>
        <v>0.12298900254526245</v>
      </c>
      <c r="F121" s="102">
        <f t="shared" si="43"/>
        <v>0.5426211400854823</v>
      </c>
      <c r="G121" s="102">
        <f t="shared" si="43"/>
        <v>0.001008500216107189</v>
      </c>
      <c r="H121" s="102">
        <f t="shared" si="43"/>
        <v>0.04053210392354608</v>
      </c>
      <c r="I121" s="102">
        <f t="shared" si="43"/>
        <v>0.00024011909907314027</v>
      </c>
      <c r="J121" s="102">
        <f t="shared" si="43"/>
        <v>0.008260097008116026</v>
      </c>
      <c r="K121" s="102">
        <f t="shared" si="43"/>
        <v>0.003649810305911732</v>
      </c>
    </row>
    <row r="122" spans="1:11" ht="12.75">
      <c r="A122" s="100" t="s">
        <v>33</v>
      </c>
      <c r="B122" s="102">
        <f aca="true" t="shared" si="44" ref="B122:K122">B50/$B50</f>
        <v>1</v>
      </c>
      <c r="C122" s="102">
        <f t="shared" si="44"/>
        <v>0.6048108448928121</v>
      </c>
      <c r="D122" s="102">
        <f t="shared" si="44"/>
        <v>0.03206179066834804</v>
      </c>
      <c r="E122" s="102">
        <f t="shared" si="44"/>
        <v>0.15041614123581337</v>
      </c>
      <c r="F122" s="102">
        <f t="shared" si="44"/>
        <v>0.19562421185372006</v>
      </c>
      <c r="G122" s="102">
        <f t="shared" si="44"/>
        <v>0.0004098360655737705</v>
      </c>
      <c r="H122" s="102">
        <f t="shared" si="44"/>
        <v>0.001771752837326608</v>
      </c>
      <c r="I122" s="102">
        <f t="shared" si="44"/>
        <v>0.0002459016393442623</v>
      </c>
      <c r="J122" s="102">
        <f t="shared" si="44"/>
        <v>0.0077742749054224465</v>
      </c>
      <c r="K122" s="102">
        <f t="shared" si="44"/>
        <v>0.006878940731399748</v>
      </c>
    </row>
    <row r="123" spans="1:11" ht="12.75">
      <c r="A123" s="100" t="s">
        <v>34</v>
      </c>
      <c r="B123" s="102">
        <f aca="true" t="shared" si="45" ref="B123:K123">B51/$B51</f>
        <v>1</v>
      </c>
      <c r="C123" s="102">
        <f t="shared" si="45"/>
        <v>0.6043989402803841</v>
      </c>
      <c r="D123" s="102">
        <f t="shared" si="45"/>
        <v>0.1723700187658682</v>
      </c>
      <c r="E123" s="102">
        <f t="shared" si="45"/>
        <v>0.1256485263274092</v>
      </c>
      <c r="F123" s="102">
        <f t="shared" si="45"/>
        <v>0.0018765868197372778</v>
      </c>
      <c r="G123" s="102">
        <f t="shared" si="45"/>
        <v>0.001959377414725687</v>
      </c>
      <c r="H123" s="102">
        <f t="shared" si="45"/>
        <v>0.0856606689480075</v>
      </c>
      <c r="I123" s="102">
        <f t="shared" si="45"/>
        <v>0.00162821503477205</v>
      </c>
      <c r="J123" s="102">
        <f t="shared" si="45"/>
        <v>0.0033392206645325093</v>
      </c>
      <c r="K123" s="102">
        <f t="shared" si="45"/>
        <v>0.0031460426095595542</v>
      </c>
    </row>
    <row r="124" spans="1:11" ht="12.75">
      <c r="A124" s="100" t="s">
        <v>35</v>
      </c>
      <c r="B124" s="102">
        <f aca="true" t="shared" si="46" ref="B124:K124">B52/$B52</f>
        <v>1</v>
      </c>
      <c r="C124" s="102">
        <f t="shared" si="46"/>
        <v>0.5115507696051591</v>
      </c>
      <c r="D124" s="102">
        <f t="shared" si="46"/>
        <v>0.0390022510190424</v>
      </c>
      <c r="E124" s="102">
        <f t="shared" si="46"/>
        <v>0.11837196568716919</v>
      </c>
      <c r="F124" s="102">
        <f t="shared" si="46"/>
        <v>0.29345501003832813</v>
      </c>
      <c r="G124" s="102">
        <f t="shared" si="46"/>
        <v>0.0011802640384498387</v>
      </c>
      <c r="H124" s="102">
        <f t="shared" si="46"/>
        <v>0.009914217922978646</v>
      </c>
      <c r="I124" s="102">
        <f t="shared" si="46"/>
        <v>0.0005889152521749711</v>
      </c>
      <c r="J124" s="102">
        <f t="shared" si="46"/>
        <v>0.014374885928089068</v>
      </c>
      <c r="K124" s="102">
        <f t="shared" si="46"/>
        <v>0.011561720508608627</v>
      </c>
    </row>
    <row r="125" spans="1:11" ht="12.75">
      <c r="A125" s="100" t="s">
        <v>36</v>
      </c>
      <c r="B125" s="102">
        <f aca="true" t="shared" si="47" ref="B125:K125">B53/$B53</f>
        <v>1</v>
      </c>
      <c r="C125" s="102">
        <f t="shared" si="47"/>
        <v>0.18642199037012275</v>
      </c>
      <c r="D125" s="102">
        <f t="shared" si="47"/>
        <v>0.13517016497469372</v>
      </c>
      <c r="E125" s="102">
        <f t="shared" si="47"/>
        <v>0.48246154207059955</v>
      </c>
      <c r="F125" s="102">
        <f t="shared" si="47"/>
        <v>0.16013043146776454</v>
      </c>
      <c r="G125" s="102">
        <f t="shared" si="47"/>
        <v>0.0002111300737195841</v>
      </c>
      <c r="H125" s="102">
        <f t="shared" si="47"/>
        <v>0.02857293664338371</v>
      </c>
      <c r="I125" s="102">
        <f t="shared" si="47"/>
        <v>0.0003988012503592144</v>
      </c>
      <c r="J125" s="102">
        <f t="shared" si="47"/>
        <v>0.003008603550504073</v>
      </c>
      <c r="K125" s="102">
        <f t="shared" si="47"/>
        <v>0.0036302643231228486</v>
      </c>
    </row>
    <row r="126" spans="1:11" ht="12.75">
      <c r="A126" s="100" t="s">
        <v>37</v>
      </c>
      <c r="B126" s="102">
        <f aca="true" t="shared" si="48" ref="B126:K126">B54/$B54</f>
        <v>1</v>
      </c>
      <c r="C126" s="102">
        <f t="shared" si="48"/>
        <v>0.3407519939232814</v>
      </c>
      <c r="D126" s="102">
        <f t="shared" si="48"/>
        <v>0.16984428408659324</v>
      </c>
      <c r="E126" s="102">
        <f t="shared" si="48"/>
        <v>0.33657424990505125</v>
      </c>
      <c r="F126" s="102">
        <f t="shared" si="48"/>
        <v>0.10338017470565894</v>
      </c>
      <c r="G126" s="102">
        <f t="shared" si="48"/>
        <v>0.0094948727687049</v>
      </c>
      <c r="H126" s="102">
        <f t="shared" si="48"/>
        <v>0.0056209646790733</v>
      </c>
      <c r="I126" s="102">
        <f t="shared" si="48"/>
        <v>0.0003038359285985568</v>
      </c>
      <c r="J126" s="102">
        <f t="shared" si="48"/>
        <v>0.023015571591340676</v>
      </c>
      <c r="K126" s="102">
        <f t="shared" si="48"/>
        <v>0.011090011393847323</v>
      </c>
    </row>
    <row r="127" spans="1:11" ht="12.75">
      <c r="A127" s="100" t="s">
        <v>38</v>
      </c>
      <c r="B127" s="102">
        <f aca="true" t="shared" si="49" ref="B127:K127">B55/$B55</f>
        <v>1</v>
      </c>
      <c r="C127" s="102">
        <f t="shared" si="49"/>
        <v>0.6553725267046857</v>
      </c>
      <c r="D127" s="102">
        <f t="shared" si="49"/>
        <v>0.057827726011807384</v>
      </c>
      <c r="E127" s="102">
        <f t="shared" si="49"/>
        <v>0.2143027493378744</v>
      </c>
      <c r="F127" s="102">
        <f t="shared" si="49"/>
        <v>0.04456429417203968</v>
      </c>
      <c r="G127" s="102">
        <f t="shared" si="49"/>
        <v>0.0012803186570879864</v>
      </c>
      <c r="H127" s="102">
        <f t="shared" si="49"/>
        <v>0.011903616272599088</v>
      </c>
      <c r="I127" s="102">
        <f t="shared" si="49"/>
        <v>0.0002468588260398405</v>
      </c>
      <c r="J127" s="102">
        <f t="shared" si="49"/>
        <v>0.00986598494579566</v>
      </c>
      <c r="K127" s="102">
        <f t="shared" si="49"/>
        <v>0.004635925072070225</v>
      </c>
    </row>
    <row r="128" spans="1:11" ht="12.75">
      <c r="A128" s="100" t="s">
        <v>39</v>
      </c>
      <c r="B128" s="102">
        <f aca="true" t="shared" si="50" ref="B128:K128">B56/$B56</f>
        <v>1</v>
      </c>
      <c r="C128" s="102">
        <f t="shared" si="50"/>
        <v>0.5617018398268399</v>
      </c>
      <c r="D128" s="102">
        <f t="shared" si="50"/>
        <v>0.12842261904761904</v>
      </c>
      <c r="E128" s="102">
        <f t="shared" si="50"/>
        <v>0.2786796536796537</v>
      </c>
      <c r="F128" s="102">
        <f t="shared" si="50"/>
        <v>0.001204004329004329</v>
      </c>
      <c r="G128" s="102">
        <f t="shared" si="50"/>
        <v>2.7056277056277056E-05</v>
      </c>
      <c r="H128" s="102">
        <f t="shared" si="50"/>
        <v>0.023065476190476192</v>
      </c>
      <c r="I128" s="102">
        <f t="shared" si="50"/>
        <v>0.00020292207792207794</v>
      </c>
      <c r="J128" s="102">
        <f t="shared" si="50"/>
        <v>0.003841991341991342</v>
      </c>
      <c r="K128" s="102">
        <f t="shared" si="50"/>
        <v>0.0028544372294372292</v>
      </c>
    </row>
    <row r="129" spans="1:11" ht="12.75">
      <c r="A129" s="100" t="s">
        <v>40</v>
      </c>
      <c r="B129" s="102">
        <f aca="true" t="shared" si="51" ref="B129:K129">B57/$B57</f>
        <v>1</v>
      </c>
      <c r="C129" s="102">
        <f t="shared" si="51"/>
        <v>0.22388570939243865</v>
      </c>
      <c r="D129" s="102">
        <f t="shared" si="51"/>
        <v>0.022949462657170995</v>
      </c>
      <c r="E129" s="102">
        <f t="shared" si="51"/>
        <v>0.6095451496424851</v>
      </c>
      <c r="F129" s="102">
        <f t="shared" si="51"/>
        <v>0.05474759872693279</v>
      </c>
      <c r="G129" s="102">
        <f t="shared" si="51"/>
        <v>0.00012844848502147944</v>
      </c>
      <c r="H129" s="102">
        <f t="shared" si="51"/>
        <v>0.0771119071745615</v>
      </c>
      <c r="I129" s="102">
        <f t="shared" si="51"/>
        <v>0.00031398518560806085</v>
      </c>
      <c r="J129" s="102">
        <f t="shared" si="51"/>
        <v>0.007992350179114276</v>
      </c>
      <c r="K129" s="102">
        <f t="shared" si="51"/>
        <v>0.00332538855666719</v>
      </c>
    </row>
    <row r="130" spans="1:11" ht="12.75">
      <c r="A130" s="100" t="s">
        <v>41</v>
      </c>
      <c r="B130" s="102">
        <f aca="true" t="shared" si="52" ref="B130:K130">B58/$B58</f>
        <v>1</v>
      </c>
      <c r="C130" s="102">
        <f t="shared" si="52"/>
        <v>0.5323570126963745</v>
      </c>
      <c r="D130" s="102">
        <f t="shared" si="52"/>
        <v>0.03130485772712259</v>
      </c>
      <c r="E130" s="102">
        <f t="shared" si="52"/>
        <v>0.15910735691991376</v>
      </c>
      <c r="F130" s="102">
        <f t="shared" si="52"/>
        <v>0.23842536751197824</v>
      </c>
      <c r="G130" s="102">
        <f t="shared" si="52"/>
        <v>0.013883992028116847</v>
      </c>
      <c r="H130" s="102">
        <f t="shared" si="52"/>
        <v>0.014867487854754367</v>
      </c>
      <c r="I130" s="102">
        <f t="shared" si="52"/>
        <v>0.00017072003028424884</v>
      </c>
      <c r="J130" s="102">
        <f t="shared" si="52"/>
        <v>0.0060308706350413995</v>
      </c>
      <c r="K130" s="102">
        <f t="shared" si="52"/>
        <v>0.003856045901420316</v>
      </c>
    </row>
    <row r="131" spans="1:11" ht="12.75">
      <c r="A131" s="100" t="s">
        <v>42</v>
      </c>
      <c r="B131" s="102">
        <f aca="true" t="shared" si="53" ref="B131:K131">B59/$B59</f>
        <v>1</v>
      </c>
      <c r="C131" s="102">
        <f t="shared" si="53"/>
        <v>0.518138498193836</v>
      </c>
      <c r="D131" s="102">
        <f t="shared" si="53"/>
        <v>0.032472523249558065</v>
      </c>
      <c r="E131" s="102">
        <f t="shared" si="53"/>
        <v>0.11159787871800785</v>
      </c>
      <c r="F131" s="102">
        <f t="shared" si="53"/>
        <v>0.32441780032280376</v>
      </c>
      <c r="G131" s="102">
        <f t="shared" si="53"/>
        <v>0.0006148643455537622</v>
      </c>
      <c r="H131" s="102">
        <f t="shared" si="53"/>
        <v>0.0040350472676965645</v>
      </c>
      <c r="I131" s="102">
        <f t="shared" si="53"/>
        <v>0.0001921451079855507</v>
      </c>
      <c r="J131" s="102">
        <f t="shared" si="53"/>
        <v>0.004496195526861886</v>
      </c>
      <c r="K131" s="102">
        <f t="shared" si="53"/>
        <v>0.0040350472676965645</v>
      </c>
    </row>
    <row r="132" spans="1:11" ht="12.75">
      <c r="A132" s="100" t="s">
        <v>43</v>
      </c>
      <c r="B132" s="102">
        <f aca="true" t="shared" si="54" ref="B132:K132">B60/$B60</f>
        <v>1</v>
      </c>
      <c r="C132" s="102">
        <f t="shared" si="54"/>
        <v>0.23837653525527716</v>
      </c>
      <c r="D132" s="102">
        <f t="shared" si="54"/>
        <v>0.11198668019934085</v>
      </c>
      <c r="E132" s="102">
        <f t="shared" si="54"/>
        <v>0.5425081823261755</v>
      </c>
      <c r="F132" s="102">
        <f t="shared" si="54"/>
        <v>0.08182326175461004</v>
      </c>
      <c r="G132" s="102">
        <f t="shared" si="54"/>
        <v>0.00017105908380754713</v>
      </c>
      <c r="H132" s="102">
        <f t="shared" si="54"/>
        <v>0.018348937723089556</v>
      </c>
      <c r="I132" s="102">
        <f t="shared" si="54"/>
        <v>0.00039913786221760996</v>
      </c>
      <c r="J132" s="102">
        <f t="shared" si="54"/>
        <v>0.0021325365781340875</v>
      </c>
      <c r="K132" s="102">
        <f t="shared" si="54"/>
        <v>0.004253669217347672</v>
      </c>
    </row>
    <row r="133" spans="1:11" ht="12.75">
      <c r="A133" s="100" t="s">
        <v>44</v>
      </c>
      <c r="B133" s="102">
        <f aca="true" t="shared" si="55" ref="B133:K133">B61/$B61</f>
        <v>1</v>
      </c>
      <c r="C133" s="102">
        <f t="shared" si="55"/>
        <v>0.3557685816512523</v>
      </c>
      <c r="D133" s="102">
        <f t="shared" si="55"/>
        <v>0.2594342806993857</v>
      </c>
      <c r="E133" s="102">
        <f t="shared" si="55"/>
        <v>0.26274218591777493</v>
      </c>
      <c r="F133" s="102">
        <f t="shared" si="55"/>
        <v>0.0788496590832377</v>
      </c>
      <c r="G133" s="102">
        <f t="shared" si="55"/>
        <v>0.0016877067440761494</v>
      </c>
      <c r="H133" s="102">
        <f t="shared" si="55"/>
        <v>0.02031998919867684</v>
      </c>
      <c r="I133" s="102">
        <f t="shared" si="55"/>
        <v>0.00040504961857827583</v>
      </c>
      <c r="J133" s="102">
        <f t="shared" si="55"/>
        <v>0.013636670492135287</v>
      </c>
      <c r="K133" s="102">
        <f t="shared" si="55"/>
        <v>0.007223384864645919</v>
      </c>
    </row>
    <row r="134" spans="1:11" ht="12.75">
      <c r="A134" s="100" t="s">
        <v>45</v>
      </c>
      <c r="B134" s="102">
        <f aca="true" t="shared" si="56" ref="B134:K134">B62/$B62</f>
        <v>1</v>
      </c>
      <c r="C134" s="102">
        <f t="shared" si="56"/>
        <v>0.2923903283475841</v>
      </c>
      <c r="D134" s="102">
        <f t="shared" si="56"/>
        <v>0.0769622792612786</v>
      </c>
      <c r="E134" s="102">
        <f t="shared" si="56"/>
        <v>0.5544778715246038</v>
      </c>
      <c r="F134" s="102">
        <f t="shared" si="56"/>
        <v>0.03172651453255568</v>
      </c>
      <c r="G134" s="102">
        <f t="shared" si="56"/>
        <v>0.002645224439608798</v>
      </c>
      <c r="H134" s="102">
        <f t="shared" si="56"/>
        <v>0.03620802627427822</v>
      </c>
      <c r="I134" s="102">
        <f t="shared" si="56"/>
        <v>0.00019414491299881087</v>
      </c>
      <c r="J134" s="102">
        <f t="shared" si="56"/>
        <v>0.0017796617024890995</v>
      </c>
      <c r="K134" s="102">
        <f t="shared" si="56"/>
        <v>0.003615949004602852</v>
      </c>
    </row>
    <row r="135" spans="1:11" ht="12.75">
      <c r="A135" s="100" t="s">
        <v>46</v>
      </c>
      <c r="B135" s="102">
        <f aca="true" t="shared" si="57" ref="B135:K135">B63/$B63</f>
        <v>1</v>
      </c>
      <c r="C135" s="102">
        <f t="shared" si="57"/>
        <v>0.41446890695282085</v>
      </c>
      <c r="D135" s="102">
        <f t="shared" si="57"/>
        <v>0.0856672448917845</v>
      </c>
      <c r="E135" s="102">
        <f t="shared" si="57"/>
        <v>0.48240111341952924</v>
      </c>
      <c r="F135" s="102">
        <f t="shared" si="57"/>
        <v>0.0011018214091211651</v>
      </c>
      <c r="G135" s="102">
        <f t="shared" si="57"/>
        <v>9.076789640357423E-05</v>
      </c>
      <c r="H135" s="102">
        <f t="shared" si="57"/>
        <v>0.005486415071504932</v>
      </c>
      <c r="I135" s="102">
        <f t="shared" si="57"/>
        <v>0.0004261048470056679</v>
      </c>
      <c r="J135" s="102">
        <f t="shared" si="57"/>
        <v>0.002158258870040543</v>
      </c>
      <c r="K135" s="102">
        <f t="shared" si="57"/>
        <v>0.00819936664178954</v>
      </c>
    </row>
    <row r="136" spans="1:11" ht="12.75">
      <c r="A136" s="100" t="s">
        <v>47</v>
      </c>
      <c r="B136" s="102">
        <f aca="true" t="shared" si="58" ref="B136:K136">B64/$B64</f>
        <v>1</v>
      </c>
      <c r="C136" s="102">
        <f t="shared" si="58"/>
        <v>0.7634455037703883</v>
      </c>
      <c r="D136" s="102">
        <f t="shared" si="58"/>
        <v>0.043118626050559744</v>
      </c>
      <c r="E136" s="102">
        <f t="shared" si="58"/>
        <v>0.15211108527389297</v>
      </c>
      <c r="F136" s="102">
        <f t="shared" si="58"/>
        <v>0.008703451483240874</v>
      </c>
      <c r="G136" s="102">
        <f t="shared" si="58"/>
        <v>0.005979470484669302</v>
      </c>
      <c r="H136" s="102">
        <f t="shared" si="58"/>
        <v>0.019067866990000997</v>
      </c>
      <c r="I136" s="102">
        <f t="shared" si="58"/>
        <v>0.00046506992658539015</v>
      </c>
      <c r="J136" s="102">
        <f t="shared" si="58"/>
        <v>0.004949672790087367</v>
      </c>
      <c r="K136" s="102">
        <f t="shared" si="58"/>
        <v>0.002159253230575026</v>
      </c>
    </row>
    <row r="137" spans="1:11" ht="12.75">
      <c r="A137" s="100" t="s">
        <v>48</v>
      </c>
      <c r="B137" s="102">
        <f aca="true" t="shared" si="59" ref="B137:K137">B65/$B65</f>
        <v>1</v>
      </c>
      <c r="C137" s="102">
        <f t="shared" si="59"/>
        <v>0.10660253607345868</v>
      </c>
      <c r="D137" s="102">
        <f t="shared" si="59"/>
        <v>0.1410581547879318</v>
      </c>
      <c r="E137" s="102">
        <f t="shared" si="59"/>
        <v>0.08832531700918234</v>
      </c>
      <c r="F137" s="102">
        <f t="shared" si="59"/>
        <v>0.5705290773939659</v>
      </c>
      <c r="G137" s="102">
        <f t="shared" si="59"/>
        <v>0.0016615653694796676</v>
      </c>
      <c r="H137" s="102">
        <f t="shared" si="59"/>
        <v>0.08386532575426323</v>
      </c>
      <c r="I137" s="102">
        <f t="shared" si="59"/>
        <v>0.00034980323567993004</v>
      </c>
      <c r="J137" s="102">
        <f t="shared" si="59"/>
        <v>0.004110188019239178</v>
      </c>
      <c r="K137" s="102">
        <f t="shared" si="59"/>
        <v>0.003410581547879318</v>
      </c>
    </row>
    <row r="138" spans="1:11" ht="12.75">
      <c r="A138" s="100" t="s">
        <v>49</v>
      </c>
      <c r="B138" s="102">
        <f aca="true" t="shared" si="60" ref="B138:K138">B66/$B66</f>
        <v>1</v>
      </c>
      <c r="C138" s="102">
        <f t="shared" si="60"/>
        <v>0.25492749649667945</v>
      </c>
      <c r="D138" s="102">
        <f t="shared" si="60"/>
        <v>0.05692895875220862</v>
      </c>
      <c r="E138" s="102">
        <f t="shared" si="60"/>
        <v>0.45012337781027234</v>
      </c>
      <c r="F138" s="102">
        <f t="shared" si="60"/>
        <v>0.18085511484798636</v>
      </c>
      <c r="G138" s="102">
        <f t="shared" si="60"/>
        <v>0.005209285322610126</v>
      </c>
      <c r="H138" s="102">
        <f t="shared" si="60"/>
        <v>0.04286998111253275</v>
      </c>
      <c r="I138" s="102">
        <f t="shared" si="60"/>
        <v>0.00033510022543106077</v>
      </c>
      <c r="J138" s="102">
        <f t="shared" si="60"/>
        <v>0.004409614330104185</v>
      </c>
      <c r="K138" s="102">
        <f t="shared" si="60"/>
        <v>0.004341071102175105</v>
      </c>
    </row>
    <row r="139" spans="1:11" ht="12.75">
      <c r="A139" s="100" t="s">
        <v>50</v>
      </c>
      <c r="B139" s="102">
        <f aca="true" t="shared" si="61" ref="B139:K139">B67/$B67</f>
        <v>1</v>
      </c>
      <c r="C139" s="102">
        <f t="shared" si="61"/>
        <v>0.19961721967236906</v>
      </c>
      <c r="D139" s="102">
        <f t="shared" si="61"/>
        <v>0.026313879868657367</v>
      </c>
      <c r="E139" s="102">
        <f t="shared" si="61"/>
        <v>0.6643687752843641</v>
      </c>
      <c r="F139" s="102">
        <f t="shared" si="61"/>
        <v>0.04531683689204143</v>
      </c>
      <c r="G139" s="102">
        <f t="shared" si="61"/>
        <v>0.0003356130834678809</v>
      </c>
      <c r="H139" s="102">
        <f t="shared" si="61"/>
        <v>0.05256426537017216</v>
      </c>
      <c r="I139" s="102">
        <f t="shared" si="61"/>
        <v>0.000154200605917675</v>
      </c>
      <c r="J139" s="102">
        <f t="shared" si="61"/>
        <v>0.00767374780037371</v>
      </c>
      <c r="K139" s="102">
        <f t="shared" si="61"/>
        <v>0.003655461422636649</v>
      </c>
    </row>
    <row r="140" spans="1:11" ht="12.75">
      <c r="A140" s="100" t="s">
        <v>51</v>
      </c>
      <c r="B140" s="102">
        <f aca="true" t="shared" si="62" ref="B140:K140">B68/$B68</f>
        <v>1</v>
      </c>
      <c r="C140" s="102">
        <f t="shared" si="62"/>
        <v>0.4383608741431549</v>
      </c>
      <c r="D140" s="102">
        <f t="shared" si="62"/>
        <v>0.05960848357221136</v>
      </c>
      <c r="E140" s="102">
        <f t="shared" si="62"/>
        <v>0.3307475771966392</v>
      </c>
      <c r="F140" s="102">
        <f t="shared" si="62"/>
        <v>0.0754883211208286</v>
      </c>
      <c r="G140" s="102">
        <f t="shared" si="62"/>
        <v>0.01925349721726798</v>
      </c>
      <c r="H140" s="102">
        <f t="shared" si="62"/>
        <v>0.06770956443260201</v>
      </c>
      <c r="I140" s="102">
        <f t="shared" si="62"/>
        <v>8.595311257708919E-05</v>
      </c>
      <c r="J140" s="102">
        <f t="shared" si="62"/>
        <v>0.006489459999570234</v>
      </c>
      <c r="K140" s="102">
        <f t="shared" si="62"/>
        <v>0.002299245761437136</v>
      </c>
    </row>
    <row r="141" spans="1:11" ht="12.75">
      <c r="A141" s="100" t="s">
        <v>52</v>
      </c>
      <c r="B141" s="102">
        <f aca="true" t="shared" si="63" ref="B141:K141">B69/$B69</f>
        <v>1</v>
      </c>
      <c r="C141" s="102">
        <f t="shared" si="63"/>
        <v>0.5895124415940448</v>
      </c>
      <c r="D141" s="102">
        <f t="shared" si="63"/>
        <v>0.1074369415790369</v>
      </c>
      <c r="E141" s="102">
        <f t="shared" si="63"/>
        <v>0.17829449608292394</v>
      </c>
      <c r="F141" s="102">
        <f t="shared" si="63"/>
        <v>0.07920197704783535</v>
      </c>
      <c r="G141" s="102">
        <f t="shared" si="63"/>
        <v>0.00031016438712517635</v>
      </c>
      <c r="H141" s="102">
        <f t="shared" si="63"/>
        <v>0.030025913734279167</v>
      </c>
      <c r="I141" s="102">
        <f t="shared" si="63"/>
        <v>0.0002001060562097912</v>
      </c>
      <c r="J141" s="102">
        <f t="shared" si="63"/>
        <v>0.010235424775130819</v>
      </c>
      <c r="K141" s="102">
        <f t="shared" si="63"/>
        <v>0.00478253474341401</v>
      </c>
    </row>
    <row r="142" spans="1:11" ht="12.75">
      <c r="A142" s="100" t="s">
        <v>53</v>
      </c>
      <c r="B142" s="102">
        <f aca="true" t="shared" si="64" ref="B142:K142">B70/$B70</f>
        <v>1</v>
      </c>
      <c r="C142" s="102">
        <f t="shared" si="64"/>
        <v>0.6087496121625815</v>
      </c>
      <c r="D142" s="102">
        <f t="shared" si="64"/>
        <v>0.11055952011583411</v>
      </c>
      <c r="E142" s="102">
        <f t="shared" si="64"/>
        <v>0.21884372737615057</v>
      </c>
      <c r="F142" s="102">
        <f t="shared" si="64"/>
        <v>0.0026890061019753855</v>
      </c>
      <c r="G142" s="102">
        <f t="shared" si="64"/>
        <v>0.007032785189781777</v>
      </c>
      <c r="H142" s="102">
        <f t="shared" si="64"/>
        <v>0.03837004860895646</v>
      </c>
      <c r="I142" s="102">
        <f t="shared" si="64"/>
        <v>0.00031026993484331366</v>
      </c>
      <c r="J142" s="102">
        <f t="shared" si="64"/>
        <v>0.010032061226600476</v>
      </c>
      <c r="K142" s="102">
        <f t="shared" si="64"/>
        <v>0.0034129692832764505</v>
      </c>
    </row>
  </sheetData>
  <mergeCells count="7">
    <mergeCell ref="A74:A75"/>
    <mergeCell ref="B74:B75"/>
    <mergeCell ref="C74:K74"/>
    <mergeCell ref="A1:K1"/>
    <mergeCell ref="B2:B3"/>
    <mergeCell ref="A2:A3"/>
    <mergeCell ref="C2:K2"/>
  </mergeCells>
  <printOptions horizontalCentered="1"/>
  <pageMargins left="0.25" right="0.25" top="0.25" bottom="0.25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DHHS</dc:creator>
  <cp:keywords/>
  <dc:description/>
  <cp:lastModifiedBy>USER</cp:lastModifiedBy>
  <cp:lastPrinted>2008-09-16T14:01:48Z</cp:lastPrinted>
  <dcterms:created xsi:type="dcterms:W3CDTF">2008-02-21T16:55:29Z</dcterms:created>
  <dcterms:modified xsi:type="dcterms:W3CDTF">2008-09-17T14:53:31Z</dcterms:modified>
  <cp:category/>
  <cp:version/>
  <cp:contentType/>
  <cp:contentStatus/>
</cp:coreProperties>
</file>