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603" activeTab="2"/>
  </bookViews>
  <sheets>
    <sheet name="Table5-Marketing" sheetId="1" r:id="rId1"/>
    <sheet name="Table3&amp;4-Local" sheetId="2" r:id="rId2"/>
    <sheet name="Table1&amp;2 - Toll" sheetId="3" r:id="rId3"/>
  </sheets>
  <definedNames/>
  <calcPr fullCalcOnLoad="1"/>
</workbook>
</file>

<file path=xl/sharedStrings.xml><?xml version="1.0" encoding="utf-8"?>
<sst xmlns="http://schemas.openxmlformats.org/spreadsheetml/2006/main" count="203" uniqueCount="123">
  <si>
    <t># of</t>
  </si>
  <si>
    <t>t-stat.</t>
  </si>
  <si>
    <t>Obs.</t>
  </si>
  <si>
    <t>F-stat.</t>
  </si>
  <si>
    <t xml:space="preserve">          ARMIS Account </t>
  </si>
  <si>
    <t>I.  Regression Equation Results for Common Support Service Expenses</t>
  </si>
  <si>
    <t>6510 Other Property, Plant &amp; Equipment</t>
  </si>
  <si>
    <t>6530 Network Operations</t>
  </si>
  <si>
    <t>6620 Service Expense/Customer Operations</t>
  </si>
  <si>
    <t>6700 Executive, Planning, General &amp; Administrative</t>
  </si>
  <si>
    <t>R-Squared</t>
  </si>
  <si>
    <t>Coefficient</t>
  </si>
  <si>
    <t xml:space="preserve">          Switched/Total Access Lines</t>
  </si>
  <si>
    <t>P&gt; | t |</t>
  </si>
  <si>
    <t>Std. Error</t>
  </si>
  <si>
    <t xml:space="preserve">                Special/Total Access Lines</t>
  </si>
  <si>
    <t xml:space="preserve">          Toll DEMS/Total Access Lines</t>
  </si>
  <si>
    <t>Prob &gt; F</t>
  </si>
  <si>
    <t>Standard</t>
  </si>
  <si>
    <t>Error</t>
  </si>
  <si>
    <t xml:space="preserve">  ADJUSTED 6530 Network Operations (-2.6%)</t>
  </si>
  <si>
    <t xml:space="preserve">  ADJUSTED 6700 Executive, Planning, General</t>
  </si>
  <si>
    <t xml:space="preserve">                             &amp; Administrative (-20%)</t>
  </si>
  <si>
    <t>6610 Marketing*</t>
  </si>
  <si>
    <t xml:space="preserve">         ($ 000's per year)</t>
  </si>
  <si>
    <t>$ per year</t>
  </si>
  <si>
    <t>$ per month</t>
  </si>
  <si>
    <t>Input Value</t>
  </si>
  <si>
    <t xml:space="preserve">  SwitchedLine Expenses/Total Lines </t>
  </si>
  <si>
    <t xml:space="preserve">  Adjusted</t>
  </si>
  <si>
    <t xml:space="preserve">  INPUTS</t>
  </si>
  <si>
    <t>EXPENSE</t>
  </si>
  <si>
    <t>TOTAL</t>
  </si>
  <si>
    <t>Estimate (000's)</t>
  </si>
  <si>
    <t>II.  Per- Line Per-Month Common Support Service Input Calculations</t>
  </si>
  <si>
    <t xml:space="preserve">          Local DEMS/Total Access Lines</t>
  </si>
  <si>
    <t>III.  Regression Equation Results for Common Support Service Expenses including Local DEMS</t>
  </si>
  <si>
    <t>IV.  Estimates of Per- Line Per-Month Common Support Service Input Calculations with Local DEMS in Regression</t>
  </si>
  <si>
    <t>* Marketing input calculated using weighted average of Acct. 6613 Product Advertising (See Common Support Service Expenses Appendix Table V).</t>
  </si>
  <si>
    <t>** See Common Support Service Expenses Appendix Table V for derivation of Marketing Expense Input</t>
  </si>
  <si>
    <t xml:space="preserve">  Switched Line Expenses/Total Lines </t>
  </si>
  <si>
    <t>6510  Other Property, Plant &amp; Equipment</t>
  </si>
  <si>
    <t>6530  Network Operations</t>
  </si>
  <si>
    <t xml:space="preserve">  ADJUSTED 6530  Network Operations (-2.6%)</t>
  </si>
  <si>
    <t>6610  Marketing**</t>
  </si>
  <si>
    <t>6620  Service Expense/Customer Operations</t>
  </si>
  <si>
    <t>6700  Executive, Planning, General &amp; Administrative</t>
  </si>
  <si>
    <t xml:space="preserve">  ADJUSTED 6700  Executive, Planning, General</t>
  </si>
  <si>
    <t>V.  CALCULATION AND ANALYSIS OF USF HIGH COST EXPENSE INPUT - MARKETING 1998</t>
  </si>
  <si>
    <t>1992 MA COSS</t>
  </si>
  <si>
    <t>1998 Preliminary Statistics of Common Carriers (Table 2.10)</t>
  </si>
  <si>
    <t>Verification of ETI Alternative</t>
  </si>
  <si>
    <t xml:space="preserve">ETI Tables 4A, 4B </t>
  </si>
  <si>
    <t xml:space="preserve">Percent of </t>
  </si>
  <si>
    <t>Advertising $ (000's)</t>
  </si>
  <si>
    <t xml:space="preserve">Line Type </t>
  </si>
  <si>
    <t xml:space="preserve">ETI Table 4A </t>
  </si>
  <si>
    <t>Primary Res</t>
  </si>
  <si>
    <t>Primary</t>
  </si>
  <si>
    <t>Single Line Bus</t>
  </si>
  <si>
    <t>SLB</t>
  </si>
  <si>
    <t>Verified</t>
  </si>
  <si>
    <t>FCC REVISED ETI Table 4A to Include Multi-Line Businesss Advertising</t>
  </si>
  <si>
    <t>Multi-Line Bus</t>
  </si>
  <si>
    <t>Analog MLB</t>
  </si>
  <si>
    <t>Analog SLB</t>
  </si>
  <si>
    <t>Total Business</t>
  </si>
  <si>
    <t>Total Businesss (Analog)</t>
  </si>
  <si>
    <t>Total USF HIGH COST COSA Advertising Account 6613 from ARMIS 43-03 1998</t>
  </si>
  <si>
    <t>Expense</t>
  </si>
  <si>
    <t xml:space="preserve">Portion </t>
  </si>
  <si>
    <t xml:space="preserve">Supported </t>
  </si>
  <si>
    <t>Total Lines</t>
  </si>
  <si>
    <t>Yr. Cost</t>
  </si>
  <si>
    <t>Per Line</t>
  </si>
  <si>
    <t xml:space="preserve">  ($000's)</t>
  </si>
  <si>
    <t>Supported</t>
  </si>
  <si>
    <t>Expenses</t>
  </si>
  <si>
    <t>(000's)</t>
  </si>
  <si>
    <t>Advertising per Line</t>
  </si>
  <si>
    <t>Per Month</t>
  </si>
  <si>
    <t>Per Line/Per Month</t>
  </si>
  <si>
    <t>Primary,SLB,MLB</t>
  </si>
  <si>
    <t>No Product Management or Sales</t>
  </si>
  <si>
    <t>Advertising at 34.84% of Advertising represents % of Total USF HIGH COST COSA Marketing Costs - ARMIS 1998</t>
  </si>
  <si>
    <t>Sales</t>
  </si>
  <si>
    <t>If include Product Mangement</t>
  </si>
  <si>
    <t>If include only 34% of Advertising using SOCC 1998 figures.</t>
  </si>
  <si>
    <t>of ALL Marketing</t>
  </si>
  <si>
    <t>Includes: 16% Res Product Mgmt</t>
  </si>
  <si>
    <t>18% of Adv Primary + SLB</t>
  </si>
  <si>
    <t>(Includes:  34.84% of Adv</t>
  </si>
  <si>
    <t>Source Comparisons for reference only:</t>
  </si>
  <si>
    <t xml:space="preserve">USF High Cost </t>
  </si>
  <si>
    <t xml:space="preserve">  ARMIS 43-03 1998</t>
  </si>
  <si>
    <t>SOCC 1998</t>
  </si>
  <si>
    <t>Preliminary Statistics of Common Carriers 1998</t>
  </si>
  <si>
    <t xml:space="preserve">Difference </t>
  </si>
  <si>
    <t xml:space="preserve"> </t>
  </si>
  <si>
    <t>Switched Line</t>
  </si>
  <si>
    <t xml:space="preserve"> Local DEMS</t>
  </si>
  <si>
    <t>Wgtd. Avg.</t>
  </si>
  <si>
    <t>Local Est. (000's)</t>
  </si>
  <si>
    <t xml:space="preserve">                               Local DEMS Expense/Total Lines </t>
  </si>
  <si>
    <t xml:space="preserve"> Combined</t>
  </si>
  <si>
    <t>Account</t>
  </si>
  <si>
    <t>Total</t>
  </si>
  <si>
    <t>Portion $ (000's)</t>
  </si>
  <si>
    <t>Total Adv $ (000's) on all lines</t>
  </si>
  <si>
    <t xml:space="preserve">18% Share for Primary &amp; Single Line (SLB) Business Lines </t>
  </si>
  <si>
    <t>34.84% Share for Primary, SLB and Multiline Business</t>
  </si>
  <si>
    <t>FCC REVISED ETI TABLE 2 with 34.84% Advertising and EXCLUDE Product Management and Sales (SOCC 1998 Figures)</t>
  </si>
  <si>
    <t>FCC REVISED ETI Table 2 with 34.84% of Advertising to include Muti-line Business (SOCC 1998 Expense Figures)</t>
  </si>
  <si>
    <t>Product Management</t>
  </si>
  <si>
    <t>Advertising</t>
  </si>
  <si>
    <t>Total Marketing</t>
  </si>
  <si>
    <t>$ (000's)</t>
  </si>
  <si>
    <t>ETI Alternative Adjustment 1 using ARMIS 1998 Total Marketing ($000's)</t>
  </si>
  <si>
    <t>ETI Alternative Adjustment 2 using ARMIS 1998 Total Marketing ($000's)</t>
  </si>
  <si>
    <t>Primary +ALL Business</t>
  </si>
  <si>
    <t>34.84% of Advertising from ARMIS 43-03 1998</t>
  </si>
  <si>
    <t xml:space="preserve">USF Advertising Allocation </t>
  </si>
  <si>
    <t>represents % of Total Marketing Costs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</si>
</sst>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"/>
    <numFmt numFmtId="166" formatCode="0.00000"/>
    <numFmt numFmtId="167" formatCode="0.000"/>
    <numFmt numFmtId="168" formatCode="0.0000"/>
    <numFmt numFmtId="169" formatCode="#,##0.0000"/>
    <numFmt numFmtId="170" formatCode="#,##0.00000"/>
    <numFmt numFmtId="171" formatCode="#,##0.000000"/>
  </numFmts>
  <fonts count="1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44" fontId="2" fillId="0" borderId="1" xfId="17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2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4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3" xfId="0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44" fontId="5" fillId="0" borderId="8" xfId="0" applyNumberFormat="1" applyFont="1" applyBorder="1" applyAlignment="1">
      <alignment/>
    </xf>
    <xf numFmtId="44" fontId="4" fillId="0" borderId="1" xfId="17" applyFont="1" applyBorder="1" applyAlignment="1">
      <alignment horizontal="centerContinuous"/>
    </xf>
    <xf numFmtId="0" fontId="4" fillId="0" borderId="8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8" xfId="0" applyFont="1" applyBorder="1" applyAlignment="1" quotePrefix="1">
      <alignment horizontal="left"/>
    </xf>
    <xf numFmtId="0" fontId="4" fillId="0" borderId="22" xfId="0" applyFont="1" applyBorder="1" applyAlignment="1" quotePrefix="1">
      <alignment horizontal="center"/>
    </xf>
    <xf numFmtId="0" fontId="4" fillId="0" borderId="9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44" fontId="3" fillId="0" borderId="1" xfId="17" applyFont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4" fontId="4" fillId="0" borderId="1" xfId="15" applyNumberFormat="1" applyFont="1" applyBorder="1" applyAlignment="1">
      <alignment horizontal="centerContinuous"/>
    </xf>
    <xf numFmtId="168" fontId="4" fillId="0" borderId="1" xfId="0" applyNumberFormat="1" applyFont="1" applyBorder="1" applyAlignment="1">
      <alignment horizontal="centerContinuous"/>
    </xf>
    <xf numFmtId="4" fontId="4" fillId="0" borderId="1" xfId="0" applyNumberFormat="1" applyFont="1" applyBorder="1" applyAlignment="1">
      <alignment horizontal="centerContinuous"/>
    </xf>
    <xf numFmtId="168" fontId="4" fillId="0" borderId="1" xfId="0" applyNumberFormat="1" applyFont="1" applyBorder="1" applyAlignment="1">
      <alignment horizontal="centerContinuous" wrapText="1"/>
    </xf>
    <xf numFmtId="0" fontId="4" fillId="0" borderId="1" xfId="0" applyFont="1" applyFill="1" applyBorder="1" applyAlignment="1">
      <alignment horizontal="centerContinuous" wrapText="1"/>
    </xf>
    <xf numFmtId="0" fontId="3" fillId="0" borderId="1" xfId="0" applyFont="1" applyFill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right"/>
    </xf>
    <xf numFmtId="44" fontId="5" fillId="0" borderId="1" xfId="17" applyFont="1" applyBorder="1" applyAlignment="1">
      <alignment/>
    </xf>
    <xf numFmtId="0" fontId="5" fillId="0" borderId="1" xfId="0" applyFont="1" applyBorder="1" applyAlignment="1">
      <alignment/>
    </xf>
    <xf numFmtId="44" fontId="5" fillId="0" borderId="8" xfId="17" applyFont="1" applyBorder="1" applyAlignment="1">
      <alignment/>
    </xf>
    <xf numFmtId="0" fontId="5" fillId="0" borderId="6" xfId="0" applyFont="1" applyBorder="1" applyAlignment="1">
      <alignment/>
    </xf>
    <xf numFmtId="168" fontId="4" fillId="0" borderId="13" xfId="0" applyNumberFormat="1" applyFont="1" applyFill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0" fontId="2" fillId="0" borderId="1" xfId="0" applyFont="1" applyBorder="1" applyAlignment="1" quotePrefix="1">
      <alignment horizontal="left"/>
    </xf>
    <xf numFmtId="0" fontId="1" fillId="0" borderId="8" xfId="0" applyFont="1" applyBorder="1" applyAlignment="1">
      <alignment/>
    </xf>
    <xf numFmtId="0" fontId="8" fillId="0" borderId="0" xfId="0" applyFont="1" applyAlignment="1" quotePrefix="1">
      <alignment horizontal="left"/>
    </xf>
    <xf numFmtId="9" fontId="0" fillId="0" borderId="0" xfId="19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9" fontId="1" fillId="0" borderId="0" xfId="19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4" fontId="15" fillId="0" borderId="0" xfId="17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14" xfId="0" applyBorder="1" applyAlignment="1">
      <alignment/>
    </xf>
    <xf numFmtId="10" fontId="5" fillId="0" borderId="0" xfId="19" applyNumberFormat="1" applyFont="1" applyAlignment="1">
      <alignment/>
    </xf>
    <xf numFmtId="0" fontId="2" fillId="0" borderId="0" xfId="0" applyFont="1" applyAlignment="1" quotePrefix="1">
      <alignment horizontal="left"/>
    </xf>
    <xf numFmtId="10" fontId="1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44" fontId="10" fillId="0" borderId="0" xfId="17" applyFont="1" applyAlignment="1">
      <alignment/>
    </xf>
    <xf numFmtId="0" fontId="5" fillId="0" borderId="6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" fillId="0" borderId="14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Border="1" applyAlignment="1">
      <alignment/>
    </xf>
    <xf numFmtId="0" fontId="0" fillId="0" borderId="6" xfId="0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1" xfId="17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/>
    </xf>
    <xf numFmtId="44" fontId="2" fillId="0" borderId="1" xfId="0" applyNumberFormat="1" applyFont="1" applyBorder="1" applyAlignment="1">
      <alignment/>
    </xf>
    <xf numFmtId="44" fontId="2" fillId="0" borderId="8" xfId="0" applyNumberFormat="1" applyFont="1" applyBorder="1" applyAlignment="1">
      <alignment/>
    </xf>
    <xf numFmtId="9" fontId="4" fillId="0" borderId="0" xfId="19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9" fontId="4" fillId="0" borderId="0" xfId="19" applyFont="1" applyAlignment="1" quotePrefix="1">
      <alignment horizontal="left"/>
    </xf>
    <xf numFmtId="9" fontId="1" fillId="0" borderId="0" xfId="19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21.57421875" style="0" customWidth="1"/>
    <col min="3" max="3" width="23.00390625" style="0" customWidth="1"/>
    <col min="4" max="4" width="24.28125" style="0" customWidth="1"/>
    <col min="5" max="5" width="18.421875" style="0" customWidth="1"/>
    <col min="6" max="6" width="14.28125" style="0" customWidth="1"/>
    <col min="7" max="7" width="10.28125" style="0" customWidth="1"/>
    <col min="8" max="8" width="15.57421875" style="0" customWidth="1"/>
    <col min="9" max="9" width="16.7109375" style="0" customWidth="1"/>
    <col min="10" max="10" width="21.28125" style="0" customWidth="1"/>
    <col min="11" max="11" width="9.7109375" style="0" customWidth="1"/>
    <col min="19" max="19" width="2.00390625" style="0" customWidth="1"/>
  </cols>
  <sheetData>
    <row r="1" ht="27.75">
      <c r="C1" s="92" t="s">
        <v>48</v>
      </c>
    </row>
    <row r="2" ht="15" customHeight="1">
      <c r="C2" s="92"/>
    </row>
    <row r="4" spans="1:21" ht="18">
      <c r="A4" s="94" t="s">
        <v>51</v>
      </c>
      <c r="B4" s="6"/>
      <c r="C4" s="154" t="s">
        <v>49</v>
      </c>
      <c r="D4" s="97"/>
      <c r="E4" s="153" t="s">
        <v>50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5.75">
      <c r="B5" s="6"/>
      <c r="C5" s="153" t="s">
        <v>52</v>
      </c>
      <c r="D5" s="156" t="s">
        <v>53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156" t="s">
        <v>56</v>
      </c>
      <c r="B6" s="156" t="s">
        <v>105</v>
      </c>
      <c r="C6" s="158" t="s">
        <v>54</v>
      </c>
      <c r="D6" s="158" t="s">
        <v>55</v>
      </c>
      <c r="E6" s="158" t="s">
        <v>107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15">
      <c r="B7" s="150"/>
      <c r="C7" s="150"/>
      <c r="D7" s="150"/>
      <c r="E7" s="15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150" t="s">
        <v>57</v>
      </c>
      <c r="B8" s="150">
        <v>6613.2</v>
      </c>
      <c r="C8" s="150">
        <v>3935938</v>
      </c>
      <c r="D8" s="150">
        <v>0.8435</v>
      </c>
      <c r="E8" s="150">
        <f>C8*D8</f>
        <v>3319963.703</v>
      </c>
      <c r="F8" s="6" t="s">
        <v>58</v>
      </c>
      <c r="G8" s="6"/>
      <c r="H8" s="150">
        <v>20302230</v>
      </c>
      <c r="I8" s="20" t="s">
        <v>108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150" t="s">
        <v>59</v>
      </c>
      <c r="B9" s="150">
        <v>6613.1</v>
      </c>
      <c r="C9" s="150">
        <v>4275050</v>
      </c>
      <c r="D9" s="150">
        <v>0.078</v>
      </c>
      <c r="E9" s="150">
        <f>C9*D9</f>
        <v>333453.9</v>
      </c>
      <c r="F9" s="6" t="s">
        <v>60</v>
      </c>
      <c r="G9" s="6"/>
      <c r="H9" s="15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6"/>
      <c r="C10" s="6"/>
      <c r="D10" s="6"/>
      <c r="E10" s="150">
        <f>SUM(E8:E9)</f>
        <v>3653417.603</v>
      </c>
      <c r="F10" s="6" t="s">
        <v>106</v>
      </c>
      <c r="G10" s="6"/>
      <c r="H10" s="150">
        <f>E10/H8</f>
        <v>0.179951542416769</v>
      </c>
      <c r="I10" s="159" t="s">
        <v>109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6"/>
      <c r="C11" s="6"/>
      <c r="D11" s="6"/>
      <c r="E11" s="6"/>
      <c r="F11" s="6"/>
      <c r="G11" s="6"/>
      <c r="H11" s="150">
        <f>H8*H10</f>
        <v>3653417.603</v>
      </c>
      <c r="I11" s="149" t="s">
        <v>61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2.75">
      <c r="I12" s="93"/>
    </row>
    <row r="13" s="95" customFormat="1" ht="18">
      <c r="A13" s="94" t="s">
        <v>62</v>
      </c>
    </row>
    <row r="14" spans="1:4" s="95" customFormat="1" ht="18">
      <c r="A14" s="151"/>
      <c r="B14" s="152"/>
      <c r="C14" s="152"/>
      <c r="D14" s="152"/>
    </row>
    <row r="15" spans="1:7" s="98" customFormat="1" ht="15.75">
      <c r="A15" s="153" t="s">
        <v>63</v>
      </c>
      <c r="B15" s="154">
        <v>6613.1</v>
      </c>
      <c r="C15" s="154">
        <v>4275050</v>
      </c>
      <c r="D15" s="154">
        <v>0.7999</v>
      </c>
      <c r="E15" s="154">
        <f>C15*D15</f>
        <v>3419612.495</v>
      </c>
      <c r="F15" s="97" t="s">
        <v>64</v>
      </c>
      <c r="G15" s="97"/>
    </row>
    <row r="16" spans="1:7" s="98" customFormat="1" ht="15.75">
      <c r="A16" s="154" t="s">
        <v>59</v>
      </c>
      <c r="B16" s="154">
        <v>6613.1</v>
      </c>
      <c r="C16" s="154">
        <v>4275050</v>
      </c>
      <c r="D16" s="154">
        <v>0.078</v>
      </c>
      <c r="E16" s="154">
        <f>C16*D16</f>
        <v>333453.9</v>
      </c>
      <c r="F16" s="97" t="s">
        <v>65</v>
      </c>
      <c r="G16" s="97"/>
    </row>
    <row r="17" spans="1:7" s="98" customFormat="1" ht="15.75">
      <c r="A17" s="153" t="s">
        <v>66</v>
      </c>
      <c r="B17" s="154"/>
      <c r="C17" s="154"/>
      <c r="D17" s="154">
        <f>SUM(D15:D16)</f>
        <v>0.8779</v>
      </c>
      <c r="E17" s="154">
        <f>SUM(E15:E16)</f>
        <v>3753066.395</v>
      </c>
      <c r="F17" s="96" t="s">
        <v>67</v>
      </c>
      <c r="G17" s="97"/>
    </row>
    <row r="18" spans="1:7" ht="15">
      <c r="A18" s="6"/>
      <c r="B18" s="6"/>
      <c r="C18" s="6"/>
      <c r="D18" s="6"/>
      <c r="E18" s="6"/>
      <c r="F18" s="6"/>
      <c r="G18" s="6"/>
    </row>
    <row r="19" spans="1:11" s="98" customFormat="1" ht="15.75">
      <c r="A19" s="97"/>
      <c r="B19" s="97"/>
      <c r="C19" s="97"/>
      <c r="D19" s="97"/>
      <c r="E19" s="154">
        <f>E8+E17</f>
        <v>7073030.098</v>
      </c>
      <c r="F19" s="96" t="s">
        <v>119</v>
      </c>
      <c r="G19" s="97"/>
      <c r="H19" s="97">
        <f>E19/H8</f>
        <v>0.3483868569117777</v>
      </c>
      <c r="I19" s="160" t="s">
        <v>110</v>
      </c>
      <c r="J19" s="97"/>
      <c r="K19" s="97"/>
    </row>
    <row r="20" spans="1:11" s="98" customFormat="1" ht="15.75">
      <c r="A20" s="97"/>
      <c r="B20" s="97"/>
      <c r="C20" s="97"/>
      <c r="D20" s="97"/>
      <c r="E20" s="97"/>
      <c r="F20" s="96"/>
      <c r="G20" s="97"/>
      <c r="H20" s="97"/>
      <c r="I20" s="99"/>
      <c r="J20" s="97"/>
      <c r="K20" s="97"/>
    </row>
    <row r="21" ht="12.75">
      <c r="F21" s="100"/>
    </row>
    <row r="22" spans="1:3" s="102" customFormat="1" ht="26.25">
      <c r="A22" s="101" t="s">
        <v>68</v>
      </c>
      <c r="B22" s="94"/>
      <c r="C22" s="94"/>
    </row>
    <row r="23" spans="1:3" s="102" customFormat="1" ht="7.5" customHeight="1" thickBot="1">
      <c r="A23" s="103"/>
      <c r="B23" s="94"/>
      <c r="C23" s="94"/>
    </row>
    <row r="24" spans="1:19" s="102" customFormat="1" ht="20.25">
      <c r="A24" s="132" t="s">
        <v>69</v>
      </c>
      <c r="B24" s="132" t="s">
        <v>70</v>
      </c>
      <c r="C24" s="132" t="s">
        <v>71</v>
      </c>
      <c r="D24" s="132" t="s">
        <v>72</v>
      </c>
      <c r="E24" s="104"/>
      <c r="F24" s="104"/>
      <c r="G24" s="105"/>
      <c r="H24" s="106" t="s">
        <v>73</v>
      </c>
      <c r="I24" s="106" t="s">
        <v>74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8"/>
    </row>
    <row r="25" spans="1:19" s="94" customFormat="1" ht="20.25">
      <c r="A25" s="133" t="s">
        <v>75</v>
      </c>
      <c r="B25" s="133" t="s">
        <v>76</v>
      </c>
      <c r="C25" s="133" t="s">
        <v>77</v>
      </c>
      <c r="D25" s="133" t="s">
        <v>78</v>
      </c>
      <c r="E25" s="109"/>
      <c r="F25" s="110" t="s">
        <v>79</v>
      </c>
      <c r="G25" s="110"/>
      <c r="H25" s="111" t="s">
        <v>74</v>
      </c>
      <c r="I25" s="111" t="s">
        <v>80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3"/>
    </row>
    <row r="26" spans="1:19" s="95" customFormat="1" ht="27.75">
      <c r="A26" s="134">
        <v>640908</v>
      </c>
      <c r="B26" s="134">
        <v>0.3483868569117777</v>
      </c>
      <c r="C26" s="134">
        <f>A26*H19</f>
        <v>223283.9236896136</v>
      </c>
      <c r="D26" s="134">
        <v>200529821</v>
      </c>
      <c r="E26" s="114"/>
      <c r="F26" s="114">
        <f>C26/D26</f>
        <v>0.0011134699197163978</v>
      </c>
      <c r="G26" s="115">
        <v>1000</v>
      </c>
      <c r="H26" s="115">
        <f>F26*G26</f>
        <v>1.1134699197163977</v>
      </c>
      <c r="I26" s="115">
        <f>H26/12</f>
        <v>0.09278915997636648</v>
      </c>
      <c r="J26" s="116">
        <v>0.09278915997636648</v>
      </c>
      <c r="K26" s="117" t="s">
        <v>120</v>
      </c>
      <c r="L26" s="118"/>
      <c r="M26" s="118"/>
      <c r="N26" s="118"/>
      <c r="O26" s="118"/>
      <c r="P26" s="118"/>
      <c r="Q26" s="118"/>
      <c r="R26" s="118"/>
      <c r="S26" s="119"/>
    </row>
    <row r="27" spans="1:19" ht="15.75">
      <c r="A27" s="135"/>
      <c r="B27" s="135"/>
      <c r="C27" s="135"/>
      <c r="D27" s="135"/>
      <c r="E27" s="3"/>
      <c r="F27" s="3"/>
      <c r="G27" s="3"/>
      <c r="H27" s="3"/>
      <c r="I27" s="3"/>
      <c r="J27" s="120" t="s">
        <v>81</v>
      </c>
      <c r="K27" s="120" t="s">
        <v>82</v>
      </c>
      <c r="L27" s="120"/>
      <c r="M27" s="120"/>
      <c r="N27" s="3"/>
      <c r="O27" s="3"/>
      <c r="P27" s="3"/>
      <c r="Q27" s="3"/>
      <c r="R27" s="3"/>
      <c r="S27" s="121"/>
    </row>
    <row r="28" spans="1:19" ht="16.5" thickBot="1">
      <c r="A28" s="136"/>
      <c r="B28" s="136"/>
      <c r="C28" s="136"/>
      <c r="D28" s="136"/>
      <c r="E28" s="122"/>
      <c r="F28" s="122"/>
      <c r="G28" s="122"/>
      <c r="H28" s="122"/>
      <c r="I28" s="122"/>
      <c r="J28" s="123"/>
      <c r="K28" s="123" t="s">
        <v>83</v>
      </c>
      <c r="L28" s="123"/>
      <c r="M28" s="123"/>
      <c r="N28" s="122"/>
      <c r="O28" s="122"/>
      <c r="P28" s="122"/>
      <c r="Q28" s="122"/>
      <c r="R28" s="122"/>
      <c r="S28" s="124"/>
    </row>
    <row r="29" spans="10:13" ht="15.75">
      <c r="J29" s="97"/>
      <c r="K29" s="97"/>
      <c r="L29" s="97"/>
      <c r="M29" s="97"/>
    </row>
    <row r="30" s="95" customFormat="1" ht="18">
      <c r="A30" s="103" t="s">
        <v>84</v>
      </c>
    </row>
    <row r="31" s="95" customFormat="1" ht="18">
      <c r="A31" s="103"/>
    </row>
    <row r="32" spans="7:19" ht="20.25">
      <c r="G32" s="95">
        <v>223283.9236896136</v>
      </c>
      <c r="H32" s="95"/>
      <c r="I32" s="95">
        <v>3835512</v>
      </c>
      <c r="J32" s="95">
        <f>G32/I32</f>
        <v>0.058214893784614315</v>
      </c>
      <c r="K32" s="125">
        <v>0.058214893784614315</v>
      </c>
      <c r="L32" s="126" t="s">
        <v>121</v>
      </c>
      <c r="M32" s="95"/>
      <c r="N32" s="95"/>
      <c r="O32" s="95"/>
      <c r="P32" s="95"/>
      <c r="Q32" s="95"/>
      <c r="R32" s="95"/>
      <c r="S32" s="95"/>
    </row>
    <row r="33" ht="18">
      <c r="L33" s="95" t="s">
        <v>122</v>
      </c>
    </row>
    <row r="34" ht="18">
      <c r="A34" s="103" t="s">
        <v>112</v>
      </c>
    </row>
    <row r="35" ht="6.75" customHeight="1"/>
    <row r="36" spans="1:6" ht="15">
      <c r="A36" s="6" t="s">
        <v>113</v>
      </c>
      <c r="C36" s="6">
        <v>1666529</v>
      </c>
      <c r="D36" s="6">
        <v>0.16</v>
      </c>
      <c r="E36" s="6">
        <f>C36*D36</f>
        <v>266644.64</v>
      </c>
      <c r="F36" s="6"/>
    </row>
    <row r="37" spans="1:6" ht="15">
      <c r="A37" s="6" t="s">
        <v>85</v>
      </c>
      <c r="C37" s="6">
        <v>2611045</v>
      </c>
      <c r="D37" s="6">
        <v>0</v>
      </c>
      <c r="E37" s="6">
        <v>0</v>
      </c>
      <c r="F37" s="6"/>
    </row>
    <row r="38" spans="1:6" ht="15">
      <c r="A38" s="6" t="s">
        <v>114</v>
      </c>
      <c r="C38" s="6">
        <v>803998</v>
      </c>
      <c r="D38" s="6">
        <v>0.3484</v>
      </c>
      <c r="E38" s="6">
        <f>C38*D38</f>
        <v>280112.9032</v>
      </c>
      <c r="F38" s="6"/>
    </row>
    <row r="39" spans="3:14" ht="15.75">
      <c r="C39" s="6"/>
      <c r="D39" s="6"/>
      <c r="E39" s="6">
        <f>SUM(E36:E38)</f>
        <v>546757.5432</v>
      </c>
      <c r="F39" s="6">
        <v>5081572</v>
      </c>
      <c r="J39" s="6">
        <f>E39/F39</f>
        <v>0.10759614213869251</v>
      </c>
      <c r="K39" s="128">
        <v>0.1076</v>
      </c>
      <c r="L39" s="6" t="s">
        <v>86</v>
      </c>
      <c r="M39" s="6"/>
      <c r="N39" s="6"/>
    </row>
    <row r="40" ht="12.75">
      <c r="K40" s="127"/>
    </row>
    <row r="41" spans="1:11" ht="18">
      <c r="A41" s="103" t="s">
        <v>111</v>
      </c>
      <c r="K41" s="127"/>
    </row>
    <row r="42" ht="7.5" customHeight="1">
      <c r="K42" s="127"/>
    </row>
    <row r="43" spans="1:11" ht="15">
      <c r="A43" s="6" t="s">
        <v>113</v>
      </c>
      <c r="B43" s="6"/>
      <c r="C43" s="6">
        <v>1666529</v>
      </c>
      <c r="D43" s="6">
        <v>0</v>
      </c>
      <c r="E43" s="6">
        <f>C43*D43</f>
        <v>0</v>
      </c>
      <c r="F43" s="6"/>
      <c r="G43" s="6"/>
      <c r="H43" s="6"/>
      <c r="K43" s="127"/>
    </row>
    <row r="44" spans="1:11" ht="15">
      <c r="A44" s="6" t="s">
        <v>85</v>
      </c>
      <c r="B44" s="6"/>
      <c r="C44" s="6">
        <v>2611045</v>
      </c>
      <c r="D44" s="6">
        <v>0</v>
      </c>
      <c r="E44" s="6">
        <v>0</v>
      </c>
      <c r="F44" s="6"/>
      <c r="G44" s="6"/>
      <c r="H44" s="6"/>
      <c r="K44" s="127"/>
    </row>
    <row r="45" spans="1:11" ht="15">
      <c r="A45" s="6" t="s">
        <v>114</v>
      </c>
      <c r="B45" s="6"/>
      <c r="C45" s="6">
        <v>803998</v>
      </c>
      <c r="D45" s="6">
        <v>0.3484</v>
      </c>
      <c r="E45" s="6">
        <f>C45*D45</f>
        <v>280112.9032</v>
      </c>
      <c r="F45" s="6"/>
      <c r="G45" s="6"/>
      <c r="H45" s="6"/>
      <c r="K45" s="127"/>
    </row>
    <row r="46" spans="1:12" ht="15.75">
      <c r="A46" s="6"/>
      <c r="B46" s="6"/>
      <c r="C46" s="6"/>
      <c r="D46" s="6"/>
      <c r="E46" s="6">
        <f>SUM(E43:E45)</f>
        <v>280112.9032</v>
      </c>
      <c r="F46" s="6">
        <v>5081572</v>
      </c>
      <c r="G46" s="6"/>
      <c r="H46" s="6"/>
      <c r="J46" s="6">
        <f>E46/F46</f>
        <v>0.05512327744249221</v>
      </c>
      <c r="K46" s="128">
        <v>0.05512327744249221</v>
      </c>
      <c r="L46" s="6" t="s">
        <v>87</v>
      </c>
    </row>
    <row r="47" ht="12.75">
      <c r="K47" s="127"/>
    </row>
    <row r="48" spans="1:11" ht="15.75">
      <c r="A48" s="161" t="s">
        <v>117</v>
      </c>
      <c r="B48" s="97"/>
      <c r="J48" s="129"/>
      <c r="K48" s="127"/>
    </row>
    <row r="49" spans="1:14" ht="18">
      <c r="A49" s="162">
        <v>3835512</v>
      </c>
      <c r="B49" s="162">
        <v>0.0809</v>
      </c>
      <c r="C49" s="162">
        <f>A49*0.0809</f>
        <v>310292.9208</v>
      </c>
      <c r="D49" s="162">
        <v>200529821</v>
      </c>
      <c r="E49" s="6"/>
      <c r="F49" s="6">
        <f>C49/D49</f>
        <v>0.001547365470395548</v>
      </c>
      <c r="G49" s="6">
        <v>1000</v>
      </c>
      <c r="H49" s="6">
        <f>F49*G49</f>
        <v>1.547365470395548</v>
      </c>
      <c r="I49" s="6">
        <f>H49/12</f>
        <v>0.12894712253296234</v>
      </c>
      <c r="J49" s="130">
        <v>0.12894712253296234</v>
      </c>
      <c r="K49" s="127">
        <v>0.0809</v>
      </c>
      <c r="L49" s="6" t="s">
        <v>88</v>
      </c>
      <c r="M49" s="6"/>
      <c r="N49" s="6"/>
    </row>
    <row r="50" spans="4:14" ht="15">
      <c r="D50" s="6"/>
      <c r="E50" s="6"/>
      <c r="F50" s="6"/>
      <c r="G50" s="6"/>
      <c r="H50" s="6"/>
      <c r="I50" s="6"/>
      <c r="J50" s="131"/>
      <c r="K50" s="127"/>
      <c r="L50" s="6" t="s">
        <v>89</v>
      </c>
      <c r="M50" s="6"/>
      <c r="N50" s="6"/>
    </row>
    <row r="51" spans="4:14" ht="15">
      <c r="D51" s="6"/>
      <c r="E51" s="6"/>
      <c r="F51" s="6"/>
      <c r="G51" s="6"/>
      <c r="H51" s="6"/>
      <c r="I51" s="6"/>
      <c r="J51" s="131"/>
      <c r="K51" s="127"/>
      <c r="L51" s="6" t="s">
        <v>90</v>
      </c>
      <c r="M51" s="6"/>
      <c r="N51" s="6"/>
    </row>
    <row r="52" spans="1:9" ht="15.75">
      <c r="A52" s="161" t="s">
        <v>118</v>
      </c>
      <c r="D52" s="6"/>
      <c r="E52" s="6"/>
      <c r="F52" s="6"/>
      <c r="G52" s="6"/>
      <c r="H52" s="6"/>
      <c r="I52" s="6"/>
    </row>
    <row r="53" spans="1:14" ht="18">
      <c r="A53" s="162">
        <v>3835512</v>
      </c>
      <c r="B53" s="162">
        <v>0.10759614213869251</v>
      </c>
      <c r="C53" s="162">
        <f>A53*B53</f>
        <v>412686.2943266608</v>
      </c>
      <c r="D53" s="162">
        <v>200529821</v>
      </c>
      <c r="E53" s="6"/>
      <c r="F53" s="6">
        <f>C53/D53</f>
        <v>0.002057979667406479</v>
      </c>
      <c r="G53" s="6">
        <v>1000</v>
      </c>
      <c r="H53" s="6">
        <f>F53*G53</f>
        <v>2.057979667406479</v>
      </c>
      <c r="I53" s="6">
        <f>H53/12</f>
        <v>0.17149830561720658</v>
      </c>
      <c r="J53" s="130">
        <v>0.17149830561720658</v>
      </c>
      <c r="K53" s="127">
        <v>0.1076</v>
      </c>
      <c r="L53" s="6" t="s">
        <v>88</v>
      </c>
      <c r="M53" s="6"/>
      <c r="N53" s="6"/>
    </row>
    <row r="54" spans="12:14" ht="15">
      <c r="L54" s="6" t="s">
        <v>91</v>
      </c>
      <c r="M54" s="6"/>
      <c r="N54" s="6"/>
    </row>
    <row r="55" spans="12:14" ht="15">
      <c r="L55" s="6"/>
      <c r="M55" s="6"/>
      <c r="N55" s="6"/>
    </row>
    <row r="56" ht="18">
      <c r="A56" s="94" t="s">
        <v>92</v>
      </c>
    </row>
    <row r="57" spans="1:5" ht="15">
      <c r="A57" s="150" t="s">
        <v>116</v>
      </c>
      <c r="B57" s="157" t="s">
        <v>113</v>
      </c>
      <c r="C57" s="155" t="s">
        <v>85</v>
      </c>
      <c r="D57" s="157" t="s">
        <v>114</v>
      </c>
      <c r="E57" s="155" t="s">
        <v>115</v>
      </c>
    </row>
    <row r="58" spans="1:8" ht="15">
      <c r="A58" s="6" t="s">
        <v>93</v>
      </c>
      <c r="B58" s="150">
        <v>1186059</v>
      </c>
      <c r="C58" s="150">
        <v>2008540</v>
      </c>
      <c r="D58" s="150">
        <v>640908</v>
      </c>
      <c r="E58" s="150">
        <v>3835512</v>
      </c>
      <c r="F58" s="20" t="s">
        <v>94</v>
      </c>
      <c r="G58" s="6"/>
      <c r="H58" s="6"/>
    </row>
    <row r="59" spans="1:8" ht="15">
      <c r="A59" s="6" t="s">
        <v>95</v>
      </c>
      <c r="B59" s="150">
        <v>1666529</v>
      </c>
      <c r="C59" s="150">
        <v>2611045</v>
      </c>
      <c r="D59" s="150">
        <v>803998</v>
      </c>
      <c r="E59" s="150">
        <f>SUM(B59:D59)</f>
        <v>5081572</v>
      </c>
      <c r="F59" s="20" t="s">
        <v>96</v>
      </c>
      <c r="G59" s="6"/>
      <c r="H59" s="6"/>
    </row>
    <row r="60" spans="1:8" ht="15">
      <c r="A60" s="6" t="s">
        <v>97</v>
      </c>
      <c r="B60" s="150">
        <f>B58-B59</f>
        <v>-480470</v>
      </c>
      <c r="C60" s="150">
        <f>C58-C59</f>
        <v>-602505</v>
      </c>
      <c r="D60" s="150">
        <f>D58-D59</f>
        <v>-163090</v>
      </c>
      <c r="E60" s="150">
        <f>E58-E59</f>
        <v>-1246060</v>
      </c>
      <c r="F60" s="6" t="s">
        <v>98</v>
      </c>
      <c r="G60" s="6"/>
      <c r="H60" s="6"/>
    </row>
    <row r="61" ht="15" customHeight="1"/>
  </sheetData>
  <printOptions/>
  <pageMargins left="0.71" right="0.22" top="1" bottom="0.56" header="0.5" footer="0.5"/>
  <pageSetup fitToHeight="1" fitToWidth="1" horizontalDpi="600" verticalDpi="600" orientation="landscape" scale="49" r:id="rId1"/>
  <headerFooter alignWithMargins="0">
    <oddHeader>&amp;C&amp;"Arial,Bold"&amp;26Common Support Service Expenses
&amp;22Marketing Expense Input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G42"/>
  <sheetViews>
    <sheetView workbookViewId="0" topLeftCell="J21">
      <selection activeCell="N23" sqref="N23"/>
    </sheetView>
  </sheetViews>
  <sheetFormatPr defaultColWidth="9.140625" defaultRowHeight="12.75"/>
  <cols>
    <col min="1" max="1" width="65.57421875" style="0" customWidth="1"/>
    <col min="2" max="2" width="18.28125" style="0" customWidth="1"/>
    <col min="3" max="3" width="11.421875" style="0" customWidth="1"/>
    <col min="4" max="4" width="15.00390625" style="0" customWidth="1"/>
    <col min="5" max="5" width="14.00390625" style="0" customWidth="1"/>
    <col min="6" max="6" width="15.7109375" style="0" customWidth="1"/>
    <col min="7" max="7" width="14.7109375" style="0" customWidth="1"/>
    <col min="8" max="8" width="17.00390625" style="0" customWidth="1"/>
    <col min="9" max="10" width="13.28125" style="0" customWidth="1"/>
    <col min="11" max="11" width="14.57421875" style="0" customWidth="1"/>
    <col min="12" max="12" width="15.7109375" style="0" customWidth="1"/>
    <col min="13" max="13" width="14.8515625" style="0" customWidth="1"/>
    <col min="14" max="14" width="13.57421875" style="0" customWidth="1"/>
    <col min="15" max="17" width="10.7109375" style="0" customWidth="1"/>
    <col min="18" max="18" width="11.57421875" style="0" customWidth="1"/>
    <col min="19" max="19" width="13.140625" style="0" customWidth="1"/>
    <col min="20" max="20" width="9.57421875" style="0" customWidth="1"/>
    <col min="21" max="21" width="12.28125" style="0" customWidth="1"/>
    <col min="22" max="22" width="12.00390625" style="0" customWidth="1"/>
    <col min="23" max="23" width="8.00390625" style="0" customWidth="1"/>
    <col min="24" max="24" width="9.00390625" style="0" hidden="1" customWidth="1"/>
    <col min="25" max="25" width="7.57421875" style="0" hidden="1" customWidth="1"/>
    <col min="26" max="26" width="10.7109375" style="0" hidden="1" customWidth="1"/>
    <col min="27" max="27" width="6.8515625" style="0" hidden="1" customWidth="1"/>
    <col min="28" max="28" width="8.7109375" style="0" hidden="1" customWidth="1"/>
    <col min="29" max="29" width="5.57421875" style="0" hidden="1" customWidth="1"/>
    <col min="30" max="35" width="0" style="0" hidden="1" customWidth="1"/>
  </cols>
  <sheetData>
    <row r="7" spans="1:28" ht="21" thickBot="1">
      <c r="A7" s="7" t="s">
        <v>36</v>
      </c>
      <c r="B7" s="1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W7" s="2"/>
      <c r="AB7" s="1"/>
    </row>
    <row r="8" spans="1:27" s="6" customFormat="1" ht="15.75" thickBot="1">
      <c r="A8" s="47" t="s">
        <v>4</v>
      </c>
      <c r="B8" s="9" t="s">
        <v>12</v>
      </c>
      <c r="C8" s="10"/>
      <c r="D8" s="10"/>
      <c r="E8" s="10"/>
      <c r="F8" s="9" t="s">
        <v>15</v>
      </c>
      <c r="G8" s="11"/>
      <c r="H8" s="10"/>
      <c r="I8" s="10"/>
      <c r="J8" s="9" t="s">
        <v>16</v>
      </c>
      <c r="K8" s="10"/>
      <c r="L8" s="10"/>
      <c r="M8" s="10"/>
      <c r="N8" s="9" t="s">
        <v>35</v>
      </c>
      <c r="O8" s="37"/>
      <c r="P8" s="37"/>
      <c r="Q8" s="37"/>
      <c r="R8" s="64"/>
      <c r="S8" s="13" t="s">
        <v>3</v>
      </c>
      <c r="T8" s="14" t="s">
        <v>17</v>
      </c>
      <c r="U8" s="14" t="s">
        <v>18</v>
      </c>
      <c r="V8" s="14" t="s">
        <v>0</v>
      </c>
      <c r="X8"/>
      <c r="Y8"/>
      <c r="Z8"/>
      <c r="AA8"/>
    </row>
    <row r="9" spans="1:27" s="6" customFormat="1" ht="15.75" thickBot="1">
      <c r="A9" s="58" t="s">
        <v>24</v>
      </c>
      <c r="B9" s="15" t="s">
        <v>11</v>
      </c>
      <c r="C9" s="16" t="s">
        <v>14</v>
      </c>
      <c r="D9" s="11" t="s">
        <v>1</v>
      </c>
      <c r="E9" s="16" t="s">
        <v>13</v>
      </c>
      <c r="F9" s="15" t="s">
        <v>11</v>
      </c>
      <c r="G9" s="16" t="s">
        <v>14</v>
      </c>
      <c r="H9" s="17" t="s">
        <v>1</v>
      </c>
      <c r="I9" s="16" t="s">
        <v>13</v>
      </c>
      <c r="J9" s="15" t="s">
        <v>11</v>
      </c>
      <c r="K9" s="16" t="s">
        <v>14</v>
      </c>
      <c r="L9" s="17" t="s">
        <v>1</v>
      </c>
      <c r="M9" s="15" t="s">
        <v>13</v>
      </c>
      <c r="N9" s="15" t="s">
        <v>11</v>
      </c>
      <c r="O9" s="16" t="s">
        <v>14</v>
      </c>
      <c r="P9" s="17" t="s">
        <v>1</v>
      </c>
      <c r="Q9" s="15" t="s">
        <v>13</v>
      </c>
      <c r="R9" s="19" t="s">
        <v>10</v>
      </c>
      <c r="S9" s="18"/>
      <c r="T9" s="18"/>
      <c r="U9" s="19" t="s">
        <v>19</v>
      </c>
      <c r="V9" s="19" t="s">
        <v>2</v>
      </c>
      <c r="X9"/>
      <c r="Y9"/>
      <c r="Z9"/>
      <c r="AA9"/>
    </row>
    <row r="10" spans="1:27" s="6" customFormat="1" ht="15">
      <c r="A10" s="31"/>
      <c r="B10" s="48"/>
      <c r="C10" s="52"/>
      <c r="D10" s="56"/>
      <c r="E10" s="35"/>
      <c r="F10" s="48"/>
      <c r="G10" s="52"/>
      <c r="H10" s="56"/>
      <c r="I10" s="35"/>
      <c r="J10" s="36"/>
      <c r="K10" s="59"/>
      <c r="L10" s="56"/>
      <c r="M10" s="35"/>
      <c r="N10" s="48"/>
      <c r="O10" s="59"/>
      <c r="P10" s="56"/>
      <c r="Q10" s="35"/>
      <c r="R10" s="13"/>
      <c r="S10" s="13"/>
      <c r="T10" s="13"/>
      <c r="U10" s="13"/>
      <c r="V10" s="27"/>
      <c r="X10"/>
      <c r="Y10"/>
      <c r="Z10"/>
      <c r="AA10"/>
    </row>
    <row r="11" spans="1:27" s="6" customFormat="1" ht="18">
      <c r="A11" s="90" t="s">
        <v>6</v>
      </c>
      <c r="B11" s="67">
        <v>-0.0006382281064302248</v>
      </c>
      <c r="C11" s="70">
        <v>0.0006803881663565723</v>
      </c>
      <c r="D11" s="70">
        <v>-0.9380352833705039</v>
      </c>
      <c r="E11" s="71">
        <v>0.3511978197747253</v>
      </c>
      <c r="F11" s="49">
        <v>-0.0017640647597142113</v>
      </c>
      <c r="G11" s="70">
        <v>0.0008645030841975431</v>
      </c>
      <c r="H11" s="70">
        <v>-2.0405534600858797</v>
      </c>
      <c r="I11" s="71">
        <v>0.044768637256818546</v>
      </c>
      <c r="J11" s="49">
        <v>0.0002126137705928759</v>
      </c>
      <c r="K11" s="60">
        <v>8.965433439742981E-05</v>
      </c>
      <c r="L11" s="53">
        <v>2.371483453888327</v>
      </c>
      <c r="M11" s="38">
        <v>0.020249986557347607</v>
      </c>
      <c r="N11" s="67">
        <v>3.596223997346761E-06</v>
      </c>
      <c r="O11" s="69">
        <v>2.337353324833207E-05</v>
      </c>
      <c r="P11" s="53">
        <v>0.15385880941228203</v>
      </c>
      <c r="Q11" s="38">
        <v>0.8781288850958187</v>
      </c>
      <c r="R11" s="66">
        <v>0.2003</v>
      </c>
      <c r="S11" s="65">
        <v>4.758</v>
      </c>
      <c r="T11" s="65">
        <v>0.001765</v>
      </c>
      <c r="U11" s="65">
        <v>0.0007198681363848361</v>
      </c>
      <c r="V11" s="28">
        <v>80</v>
      </c>
      <c r="X11"/>
      <c r="Y11"/>
      <c r="Z11"/>
      <c r="AA11"/>
    </row>
    <row r="12" spans="1:27" s="6" customFormat="1" ht="18">
      <c r="A12" s="5" t="s">
        <v>7</v>
      </c>
      <c r="B12" s="67">
        <v>0.014914246097924936</v>
      </c>
      <c r="C12" s="70">
        <v>0.006440660629610812</v>
      </c>
      <c r="D12" s="70">
        <v>2.315639179831488</v>
      </c>
      <c r="E12" s="71">
        <v>0.023277319029432107</v>
      </c>
      <c r="F12" s="49">
        <v>0.01112887515642825</v>
      </c>
      <c r="G12" s="70">
        <v>0.008183521192592613</v>
      </c>
      <c r="H12" s="70">
        <v>1.359912792368846</v>
      </c>
      <c r="I12" s="71">
        <v>0.17787816526588895</v>
      </c>
      <c r="J12" s="49">
        <v>0.002758903195265338</v>
      </c>
      <c r="K12" s="60">
        <v>0.0008486819294926892</v>
      </c>
      <c r="L12" s="53">
        <v>3.2508094014850872</v>
      </c>
      <c r="M12" s="38">
        <v>0.0017163429546495272</v>
      </c>
      <c r="N12" s="67">
        <v>0.00018044760989423378</v>
      </c>
      <c r="O12" s="69">
        <v>0.0002212575156525244</v>
      </c>
      <c r="P12" s="53">
        <v>0.8155547139814185</v>
      </c>
      <c r="Q12" s="38">
        <v>0.4173034964054576</v>
      </c>
      <c r="R12" s="66">
        <v>0.9516</v>
      </c>
      <c r="S12" s="89">
        <v>373.7</v>
      </c>
      <c r="T12" s="72">
        <v>0</v>
      </c>
      <c r="U12" s="65">
        <v>0.00681438419094329</v>
      </c>
      <c r="V12" s="28">
        <v>80</v>
      </c>
      <c r="X12"/>
      <c r="Y12"/>
      <c r="Z12"/>
      <c r="AA12"/>
    </row>
    <row r="13" spans="1:27" s="6" customFormat="1" ht="18">
      <c r="A13" s="90" t="s">
        <v>20</v>
      </c>
      <c r="B13" s="67">
        <v>0.014526475699378443</v>
      </c>
      <c r="C13" s="70">
        <v>0.00627320345324093</v>
      </c>
      <c r="D13" s="70">
        <v>2.3156391798314173</v>
      </c>
      <c r="E13" s="71">
        <v>0.023277319029436274</v>
      </c>
      <c r="F13" s="49">
        <v>0.010839524402360863</v>
      </c>
      <c r="G13" s="70">
        <v>0.007970749641585203</v>
      </c>
      <c r="H13" s="70">
        <v>1.3599127923688148</v>
      </c>
      <c r="I13" s="71">
        <v>0.1778781652659014</v>
      </c>
      <c r="J13" s="49">
        <v>0.002687171712188465</v>
      </c>
      <c r="K13" s="60">
        <v>0.0008266161993258791</v>
      </c>
      <c r="L13" s="53">
        <v>3.2508094014851188</v>
      </c>
      <c r="M13" s="38">
        <v>0.0017163429546493546</v>
      </c>
      <c r="N13" s="67">
        <v>0.00017575597203700594</v>
      </c>
      <c r="O13" s="69">
        <v>0.00021550482024555875</v>
      </c>
      <c r="P13" s="53">
        <v>0.8155547139815218</v>
      </c>
      <c r="Q13" s="38">
        <v>0.4173034964053982</v>
      </c>
      <c r="R13" s="66">
        <v>0.9516</v>
      </c>
      <c r="S13" s="89">
        <v>373.7</v>
      </c>
      <c r="T13" s="72">
        <v>0</v>
      </c>
      <c r="U13" s="65">
        <v>0.006637210201978765</v>
      </c>
      <c r="V13" s="28">
        <v>80</v>
      </c>
      <c r="X13"/>
      <c r="Y13"/>
      <c r="Z13"/>
      <c r="AA13"/>
    </row>
    <row r="14" spans="1:27" s="6" customFormat="1" ht="18">
      <c r="A14" s="90" t="s">
        <v>23</v>
      </c>
      <c r="B14" s="67" t="e">
        <v>#N/A</v>
      </c>
      <c r="C14" s="70" t="e">
        <v>#N/A</v>
      </c>
      <c r="D14" s="70" t="e">
        <v>#N/A</v>
      </c>
      <c r="E14" s="71" t="e">
        <v>#N/A</v>
      </c>
      <c r="F14" s="49" t="e">
        <v>#N/A</v>
      </c>
      <c r="G14" s="70" t="e">
        <v>#N/A</v>
      </c>
      <c r="H14" s="70" t="e">
        <v>#N/A</v>
      </c>
      <c r="I14" s="71" t="e">
        <v>#N/A</v>
      </c>
      <c r="J14" s="49" t="e">
        <v>#N/A</v>
      </c>
      <c r="K14" s="60" t="e">
        <v>#N/A</v>
      </c>
      <c r="L14" s="53" t="e">
        <v>#N/A</v>
      </c>
      <c r="M14" s="38" t="e">
        <v>#N/A</v>
      </c>
      <c r="N14" s="67" t="e">
        <v>#N/A</v>
      </c>
      <c r="O14" s="69" t="e">
        <v>#N/A</v>
      </c>
      <c r="P14" s="53" t="e">
        <v>#N/A</v>
      </c>
      <c r="Q14" s="38" t="e">
        <v>#N/A</v>
      </c>
      <c r="R14" s="65" t="e">
        <v>#N/A</v>
      </c>
      <c r="S14" s="65" t="e">
        <v>#N/A</v>
      </c>
      <c r="T14" s="65" t="e">
        <v>#N/A</v>
      </c>
      <c r="U14" s="65" t="e">
        <v>#N/A</v>
      </c>
      <c r="V14" s="28">
        <v>80</v>
      </c>
      <c r="X14"/>
      <c r="Y14"/>
      <c r="Z14"/>
      <c r="AA14"/>
    </row>
    <row r="15" spans="1:27" s="6" customFormat="1" ht="18">
      <c r="A15" s="5" t="s">
        <v>8</v>
      </c>
      <c r="B15" s="67">
        <v>0.03255969316404144</v>
      </c>
      <c r="C15" s="70">
        <v>0.007338279300435176</v>
      </c>
      <c r="D15" s="70">
        <v>4.436965646989012</v>
      </c>
      <c r="E15" s="88">
        <v>3.0383405142193476E-05</v>
      </c>
      <c r="F15" s="49">
        <v>-0.0031583029818341617</v>
      </c>
      <c r="G15" s="70">
        <v>0.009324037956010695</v>
      </c>
      <c r="H15" s="70">
        <v>-0.33872695464502883</v>
      </c>
      <c r="I15" s="71">
        <v>0.735749504688294</v>
      </c>
      <c r="J15" s="49">
        <v>0.0011646151276679154</v>
      </c>
      <c r="K15" s="60">
        <v>0.0009669605951937753</v>
      </c>
      <c r="L15" s="53">
        <v>1.2044080528788568</v>
      </c>
      <c r="M15" s="38">
        <v>0.23216936053940884</v>
      </c>
      <c r="N15" s="67">
        <v>0.0005977912336083161</v>
      </c>
      <c r="O15" s="69">
        <v>0.00025209361904801115</v>
      </c>
      <c r="P15" s="53">
        <v>2.3713064847328287</v>
      </c>
      <c r="Q15" s="38">
        <v>0.02025899902426064</v>
      </c>
      <c r="R15" s="66">
        <v>0.9661</v>
      </c>
      <c r="S15" s="72">
        <v>680.04</v>
      </c>
      <c r="T15" s="72">
        <v>0</v>
      </c>
      <c r="U15" s="65">
        <v>0.007993769139633499</v>
      </c>
      <c r="V15" s="28">
        <v>80</v>
      </c>
      <c r="X15"/>
      <c r="Y15"/>
      <c r="Z15"/>
      <c r="AA15"/>
    </row>
    <row r="16" spans="1:27" s="6" customFormat="1" ht="18">
      <c r="A16" s="5" t="s">
        <v>9</v>
      </c>
      <c r="B16" s="67">
        <v>0.04976938371057293</v>
      </c>
      <c r="C16" s="70">
        <v>0.014512677519892967</v>
      </c>
      <c r="D16" s="70">
        <v>3.4293729494335228</v>
      </c>
      <c r="E16" s="71">
        <v>0.005774753185739007</v>
      </c>
      <c r="F16" s="49">
        <v>0.016089490878327742</v>
      </c>
      <c r="G16" s="70">
        <v>0.018439848157701028</v>
      </c>
      <c r="H16" s="70">
        <v>0.8725392281285296</v>
      </c>
      <c r="I16" s="71">
        <v>0.3856626451260391</v>
      </c>
      <c r="J16" s="49">
        <v>0.004441829987996216</v>
      </c>
      <c r="K16" s="60">
        <v>0.0019123266801331516</v>
      </c>
      <c r="L16" s="53">
        <v>2.3227359813266526</v>
      </c>
      <c r="M16" s="38">
        <v>0.022871575648379636</v>
      </c>
      <c r="N16" s="67">
        <v>-0.0009388979475589981</v>
      </c>
      <c r="O16" s="69">
        <v>0.0004985573931275105</v>
      </c>
      <c r="P16" s="53">
        <v>-1.8832294145096882</v>
      </c>
      <c r="Q16" s="38">
        <v>0.0634953506202666</v>
      </c>
      <c r="R16" s="73">
        <v>0.9246</v>
      </c>
      <c r="S16" s="66">
        <v>233.1</v>
      </c>
      <c r="T16" s="72">
        <v>0</v>
      </c>
      <c r="U16" s="65">
        <v>0.015354785160570183</v>
      </c>
      <c r="V16" s="28">
        <v>80</v>
      </c>
      <c r="X16"/>
      <c r="Y16"/>
      <c r="Z16"/>
      <c r="AA16"/>
    </row>
    <row r="17" spans="1:27" s="6" customFormat="1" ht="18">
      <c r="A17" s="90" t="s">
        <v>21</v>
      </c>
      <c r="B17" s="67">
        <v>0.03981550696845789</v>
      </c>
      <c r="C17" s="70">
        <v>0.011610142015914373</v>
      </c>
      <c r="D17" s="70">
        <v>3.4293729494335228</v>
      </c>
      <c r="E17" s="71">
        <v>0.0057747531857388085</v>
      </c>
      <c r="F17" s="49">
        <v>0.012871592702662006</v>
      </c>
      <c r="G17" s="70">
        <v>0.014751878526160823</v>
      </c>
      <c r="H17" s="70">
        <v>0.8725392281285296</v>
      </c>
      <c r="I17" s="71">
        <v>0.3856626451260391</v>
      </c>
      <c r="J17" s="49">
        <v>0.0035534639903969994</v>
      </c>
      <c r="K17" s="60">
        <v>0.001529861344106521</v>
      </c>
      <c r="L17" s="53">
        <v>2.3227359813266526</v>
      </c>
      <c r="M17" s="38">
        <v>0.022871575648379636</v>
      </c>
      <c r="N17" s="67">
        <v>-0.0007511183580471771</v>
      </c>
      <c r="O17" s="69">
        <v>0.0003988459145020084</v>
      </c>
      <c r="P17" s="53">
        <v>-1.8832294145096882</v>
      </c>
      <c r="Q17" s="38">
        <v>0.0634953506202666</v>
      </c>
      <c r="R17" s="73">
        <v>0.9246</v>
      </c>
      <c r="S17" s="66">
        <v>233.1</v>
      </c>
      <c r="T17" s="72">
        <v>0</v>
      </c>
      <c r="U17" s="65">
        <v>0.012283828128456147</v>
      </c>
      <c r="V17" s="28">
        <v>80</v>
      </c>
      <c r="X17"/>
      <c r="Y17"/>
      <c r="Z17"/>
      <c r="AA17"/>
    </row>
    <row r="18" spans="1:27" s="6" customFormat="1" ht="18">
      <c r="A18" s="90" t="s">
        <v>22</v>
      </c>
      <c r="B18" s="50"/>
      <c r="C18" s="54"/>
      <c r="D18" s="54"/>
      <c r="E18" s="29"/>
      <c r="F18" s="50"/>
      <c r="G18" s="54"/>
      <c r="H18" s="54"/>
      <c r="I18" s="29"/>
      <c r="J18" s="50"/>
      <c r="K18" s="21"/>
      <c r="L18" s="54"/>
      <c r="M18" s="29"/>
      <c r="N18" s="50"/>
      <c r="O18" s="21"/>
      <c r="P18" s="54"/>
      <c r="Q18" s="29"/>
      <c r="R18" s="33"/>
      <c r="S18" s="33"/>
      <c r="T18" s="33"/>
      <c r="U18" s="33"/>
      <c r="V18" s="29"/>
      <c r="X18"/>
      <c r="Y18"/>
      <c r="Z18"/>
      <c r="AA18"/>
    </row>
    <row r="19" spans="1:27" s="6" customFormat="1" ht="16.5" thickBot="1">
      <c r="A19" s="91"/>
      <c r="B19" s="51"/>
      <c r="C19" s="55"/>
      <c r="D19" s="55"/>
      <c r="E19" s="30"/>
      <c r="F19" s="57"/>
      <c r="G19" s="55"/>
      <c r="H19" s="55"/>
      <c r="I19" s="30"/>
      <c r="J19" s="51"/>
      <c r="K19" s="61"/>
      <c r="L19" s="55"/>
      <c r="M19" s="30"/>
      <c r="N19" s="51"/>
      <c r="O19" s="61"/>
      <c r="P19" s="55"/>
      <c r="Q19" s="30"/>
      <c r="R19" s="34"/>
      <c r="S19" s="34"/>
      <c r="T19" s="34"/>
      <c r="U19" s="34"/>
      <c r="V19" s="30"/>
      <c r="X19"/>
      <c r="Y19"/>
      <c r="Z19"/>
      <c r="AA19"/>
    </row>
    <row r="20" spans="24:27" s="6" customFormat="1" ht="15">
      <c r="X20"/>
      <c r="Y20"/>
      <c r="Z20"/>
      <c r="AA20"/>
    </row>
    <row r="21" spans="1:27" s="6" customFormat="1" ht="15">
      <c r="A21" s="20" t="s">
        <v>38</v>
      </c>
      <c r="G21"/>
      <c r="H21"/>
      <c r="X21"/>
      <c r="Y21"/>
      <c r="Z21"/>
      <c r="AA21"/>
    </row>
    <row r="22" spans="1:27" s="6" customFormat="1" ht="15">
      <c r="A22" s="20"/>
      <c r="F22"/>
      <c r="G22"/>
      <c r="H22"/>
      <c r="I22"/>
      <c r="X22"/>
      <c r="Y22"/>
      <c r="Z22"/>
      <c r="AA22"/>
    </row>
    <row r="23" spans="1:27" s="6" customFormat="1" ht="15">
      <c r="A23" s="20"/>
      <c r="B23"/>
      <c r="C23"/>
      <c r="D23"/>
      <c r="E23"/>
      <c r="F23"/>
      <c r="G23"/>
      <c r="H23"/>
      <c r="I23"/>
      <c r="X23"/>
      <c r="Y23"/>
      <c r="Z23"/>
      <c r="AA23"/>
    </row>
    <row r="24" spans="1:27" s="6" customFormat="1" ht="15">
      <c r="A24" s="20"/>
      <c r="B24"/>
      <c r="C24"/>
      <c r="D24"/>
      <c r="E24"/>
      <c r="F24"/>
      <c r="G24"/>
      <c r="H24"/>
      <c r="I24"/>
      <c r="X24"/>
      <c r="Y24"/>
      <c r="Z24"/>
      <c r="AA24"/>
    </row>
    <row r="26" spans="1:33" ht="12.75">
      <c r="A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AB26" s="3"/>
      <c r="AC26" s="3"/>
      <c r="AD26" s="3"/>
      <c r="AE26" s="3"/>
      <c r="AF26" s="3"/>
      <c r="AG26" s="3"/>
    </row>
    <row r="27" spans="1:29" s="23" customFormat="1" ht="21" thickBot="1">
      <c r="A27" s="7" t="s">
        <v>37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/>
      <c r="Y27"/>
      <c r="Z27"/>
      <c r="AA27"/>
      <c r="AB27" s="22"/>
      <c r="AC27" s="22"/>
    </row>
    <row r="28" spans="1:27" s="6" customFormat="1" ht="18.75" thickBot="1">
      <c r="A28" s="8" t="s">
        <v>4</v>
      </c>
      <c r="B28" s="9" t="s">
        <v>28</v>
      </c>
      <c r="C28" s="11"/>
      <c r="D28" s="10"/>
      <c r="E28" s="10"/>
      <c r="F28" s="9" t="s">
        <v>103</v>
      </c>
      <c r="G28" s="11"/>
      <c r="H28" s="10"/>
      <c r="I28" s="10"/>
      <c r="J28" s="10"/>
      <c r="K28" s="36" t="s">
        <v>99</v>
      </c>
      <c r="L28" s="13" t="s">
        <v>100</v>
      </c>
      <c r="M28" s="13" t="s">
        <v>104</v>
      </c>
      <c r="N28" s="145" t="s">
        <v>31</v>
      </c>
      <c r="X28"/>
      <c r="Y28"/>
      <c r="Z28"/>
      <c r="AA28"/>
    </row>
    <row r="29" spans="1:27" s="6" customFormat="1" ht="18.75" thickBot="1">
      <c r="A29" s="24"/>
      <c r="B29" s="15" t="s">
        <v>33</v>
      </c>
      <c r="C29" s="16" t="s">
        <v>25</v>
      </c>
      <c r="D29" s="16" t="s">
        <v>26</v>
      </c>
      <c r="E29" s="14" t="s">
        <v>27</v>
      </c>
      <c r="F29" s="15" t="s">
        <v>33</v>
      </c>
      <c r="G29" s="14" t="s">
        <v>101</v>
      </c>
      <c r="H29" s="6" t="s">
        <v>102</v>
      </c>
      <c r="I29" s="16" t="s">
        <v>25</v>
      </c>
      <c r="J29" s="15" t="s">
        <v>26</v>
      </c>
      <c r="K29" s="143" t="s">
        <v>27</v>
      </c>
      <c r="L29" s="19" t="s">
        <v>27</v>
      </c>
      <c r="M29" s="19" t="s">
        <v>27</v>
      </c>
      <c r="N29" s="137" t="s">
        <v>30</v>
      </c>
      <c r="X29"/>
      <c r="Y29"/>
      <c r="Z29"/>
      <c r="AA29"/>
    </row>
    <row r="30" spans="1:27" s="6" customFormat="1" ht="18">
      <c r="A30" s="31"/>
      <c r="B30" s="14"/>
      <c r="C30" s="13"/>
      <c r="D30" s="36"/>
      <c r="E30" s="13"/>
      <c r="F30" s="139"/>
      <c r="G30" s="142"/>
      <c r="H30" s="141"/>
      <c r="I30" s="31"/>
      <c r="J30" s="31"/>
      <c r="K30" s="36"/>
      <c r="L30" s="31"/>
      <c r="M30" s="31"/>
      <c r="N30" s="146"/>
      <c r="X30"/>
      <c r="Y30"/>
      <c r="Z30"/>
      <c r="AA30"/>
    </row>
    <row r="31" spans="1:27" s="6" customFormat="1" ht="18">
      <c r="A31" s="90" t="s">
        <v>41</v>
      </c>
      <c r="B31" s="67">
        <v>-0.0006382281064302248</v>
      </c>
      <c r="C31" s="33">
        <f>B31*1000</f>
        <v>-0.6382281064302248</v>
      </c>
      <c r="D31" s="26">
        <f>C31/12</f>
        <v>-0.053185675535852066</v>
      </c>
      <c r="E31" s="41">
        <v>-0.04771991999894157</v>
      </c>
      <c r="F31" s="140">
        <v>3.596223997346761E-06</v>
      </c>
      <c r="G31" s="33">
        <v>13.992902</v>
      </c>
      <c r="H31" s="29">
        <f>F31*G31</f>
        <v>5.032160996492149E-05</v>
      </c>
      <c r="I31" s="33">
        <f>H31*1000</f>
        <v>0.050321609964921486</v>
      </c>
      <c r="J31" s="33">
        <f aca="true" t="shared" si="0" ref="J31:J37">I31/12</f>
        <v>0.0041934674970767905</v>
      </c>
      <c r="K31" s="144">
        <v>-0.04771991999894157</v>
      </c>
      <c r="L31" s="33">
        <v>0.0041934674970767905</v>
      </c>
      <c r="M31" s="138">
        <f>K31+L31</f>
        <v>-0.04352645250186478</v>
      </c>
      <c r="N31" s="147">
        <f>K31+L31</f>
        <v>-0.04352645250186478</v>
      </c>
      <c r="X31"/>
      <c r="Y31"/>
      <c r="Z31"/>
      <c r="AA31"/>
    </row>
    <row r="32" spans="1:27" s="6" customFormat="1" ht="18">
      <c r="A32" s="90" t="s">
        <v>42</v>
      </c>
      <c r="B32" s="67">
        <v>0.014914246097924936</v>
      </c>
      <c r="C32" s="33">
        <f aca="true" t="shared" si="1" ref="C32:C37">B32*1000</f>
        <v>14.914246097924936</v>
      </c>
      <c r="D32" s="26">
        <f>C32/12</f>
        <v>1.2428538414937447</v>
      </c>
      <c r="E32" s="41">
        <v>1.2428538414937447</v>
      </c>
      <c r="F32" s="140">
        <v>0.00018044760989423378</v>
      </c>
      <c r="G32" s="33">
        <v>13.992902</v>
      </c>
      <c r="H32" s="29">
        <f aca="true" t="shared" si="2" ref="H32:H37">F32*G32</f>
        <v>0.0025249857213842436</v>
      </c>
      <c r="I32" s="33">
        <f aca="true" t="shared" si="3" ref="I32:I37">H32*1000</f>
        <v>2.5249857213842435</v>
      </c>
      <c r="J32" s="33">
        <f t="shared" si="0"/>
        <v>0.2104154767820203</v>
      </c>
      <c r="K32" s="144">
        <v>1.2428538414937447</v>
      </c>
      <c r="L32" s="33">
        <v>0.2104154767820203</v>
      </c>
      <c r="M32" s="138">
        <f aca="true" t="shared" si="4" ref="M32:M37">K32+L32</f>
        <v>1.453269318275765</v>
      </c>
      <c r="N32" s="147"/>
      <c r="X32"/>
      <c r="Y32"/>
      <c r="Z32"/>
      <c r="AA32"/>
    </row>
    <row r="33" spans="1:27" s="6" customFormat="1" ht="18">
      <c r="A33" s="90" t="s">
        <v>43</v>
      </c>
      <c r="B33" s="67">
        <v>0.014526475699378443</v>
      </c>
      <c r="C33" s="33">
        <f t="shared" si="1"/>
        <v>14.526475699378443</v>
      </c>
      <c r="D33" s="26">
        <f>C33/12</f>
        <v>1.2105396416148702</v>
      </c>
      <c r="E33" s="41">
        <v>1.2105396416148702</v>
      </c>
      <c r="F33" s="140">
        <v>0.00017575597203700594</v>
      </c>
      <c r="G33" s="33">
        <v>13.992902</v>
      </c>
      <c r="H33" s="29">
        <f t="shared" si="2"/>
        <v>0.0024593360926285644</v>
      </c>
      <c r="I33" s="33">
        <f t="shared" si="3"/>
        <v>2.4593360926285643</v>
      </c>
      <c r="J33" s="33">
        <f t="shared" si="0"/>
        <v>0.2049446743857137</v>
      </c>
      <c r="K33" s="144">
        <v>1.2105396416148702</v>
      </c>
      <c r="L33" s="33">
        <v>0.2049446743857137</v>
      </c>
      <c r="M33" s="138">
        <f t="shared" si="4"/>
        <v>1.4154843160005839</v>
      </c>
      <c r="N33" s="147">
        <f>K33+L33</f>
        <v>1.4154843160005839</v>
      </c>
      <c r="X33"/>
      <c r="Y33"/>
      <c r="Z33"/>
      <c r="AA33"/>
    </row>
    <row r="34" spans="1:27" s="6" customFormat="1" ht="18">
      <c r="A34" s="90" t="s">
        <v>44</v>
      </c>
      <c r="B34" s="67">
        <v>1.1134699197163977</v>
      </c>
      <c r="C34" s="33">
        <v>0.09278915997636648</v>
      </c>
      <c r="D34" s="26">
        <v>0.09</v>
      </c>
      <c r="E34" s="41">
        <v>0.09</v>
      </c>
      <c r="F34" s="140" t="e">
        <v>#N/A</v>
      </c>
      <c r="G34" s="65" t="e">
        <v>#N/A</v>
      </c>
      <c r="H34" s="29" t="e">
        <f t="shared" si="2"/>
        <v>#N/A</v>
      </c>
      <c r="I34" s="33" t="e">
        <f t="shared" si="3"/>
        <v>#N/A</v>
      </c>
      <c r="J34" s="33" t="e">
        <f t="shared" si="0"/>
        <v>#N/A</v>
      </c>
      <c r="K34" s="144">
        <v>0.09</v>
      </c>
      <c r="L34" s="33" t="e">
        <v>#N/A</v>
      </c>
      <c r="M34" s="138" t="e">
        <f t="shared" si="4"/>
        <v>#N/A</v>
      </c>
      <c r="N34" s="4">
        <v>0.09</v>
      </c>
      <c r="X34"/>
      <c r="Y34"/>
      <c r="Z34"/>
      <c r="AA34"/>
    </row>
    <row r="35" spans="1:27" s="6" customFormat="1" ht="18">
      <c r="A35" s="90" t="s">
        <v>45</v>
      </c>
      <c r="B35" s="67">
        <v>0.03255969316404144</v>
      </c>
      <c r="C35" s="33">
        <f t="shared" si="1"/>
        <v>32.55969316404144</v>
      </c>
      <c r="D35" s="26">
        <f>C35/12</f>
        <v>2.71330776367012</v>
      </c>
      <c r="E35" s="41">
        <v>2.71330776367012</v>
      </c>
      <c r="F35" s="140">
        <v>0.0005977912336083161</v>
      </c>
      <c r="G35" s="33">
        <v>13.992902</v>
      </c>
      <c r="H35" s="29">
        <f t="shared" si="2"/>
        <v>0.008364834148340274</v>
      </c>
      <c r="I35" s="33">
        <f t="shared" si="3"/>
        <v>8.364834148340274</v>
      </c>
      <c r="J35" s="33">
        <f t="shared" si="0"/>
        <v>0.6970695123616895</v>
      </c>
      <c r="K35" s="144">
        <v>2.71330776367012</v>
      </c>
      <c r="L35" s="33">
        <v>0.6970695123616895</v>
      </c>
      <c r="M35" s="138">
        <f t="shared" si="4"/>
        <v>3.4103772760318094</v>
      </c>
      <c r="N35" s="147">
        <f>K35+L35</f>
        <v>3.4103772760318094</v>
      </c>
      <c r="X35"/>
      <c r="Y35"/>
      <c r="Z35"/>
      <c r="AA35"/>
    </row>
    <row r="36" spans="1:27" s="6" customFormat="1" ht="18">
      <c r="A36" s="90" t="s">
        <v>46</v>
      </c>
      <c r="B36" s="67">
        <v>0.04976938371057293</v>
      </c>
      <c r="C36" s="33">
        <f t="shared" si="1"/>
        <v>49.769383710572924</v>
      </c>
      <c r="D36" s="26">
        <f>C36/12</f>
        <v>4.147448642547744</v>
      </c>
      <c r="E36" s="41">
        <v>4.147448642547744</v>
      </c>
      <c r="F36" s="140">
        <v>-0.0009388979475589981</v>
      </c>
      <c r="G36" s="33">
        <v>13.992902</v>
      </c>
      <c r="H36" s="29">
        <f t="shared" si="2"/>
        <v>-0.013137906968194201</v>
      </c>
      <c r="I36" s="33">
        <f t="shared" si="3"/>
        <v>-13.137906968194201</v>
      </c>
      <c r="J36" s="33">
        <f t="shared" si="0"/>
        <v>-1.0948255806828502</v>
      </c>
      <c r="K36" s="144">
        <v>4.147448642547744</v>
      </c>
      <c r="L36" s="33">
        <v>-1.0948255806828502</v>
      </c>
      <c r="M36" s="138">
        <f t="shared" si="4"/>
        <v>3.0526230618648933</v>
      </c>
      <c r="N36" s="147"/>
      <c r="X36"/>
      <c r="Y36"/>
      <c r="Z36"/>
      <c r="AA36"/>
    </row>
    <row r="37" spans="1:27" s="6" customFormat="1" ht="18.75" thickBot="1">
      <c r="A37" s="90" t="s">
        <v>47</v>
      </c>
      <c r="B37" s="67">
        <v>0.03981550696845789</v>
      </c>
      <c r="C37" s="33">
        <f t="shared" si="1"/>
        <v>39.81550696845789</v>
      </c>
      <c r="D37" s="26">
        <f>C37/12</f>
        <v>3.3179589140381576</v>
      </c>
      <c r="E37" s="41">
        <v>3.3179589140381576</v>
      </c>
      <c r="F37" s="140">
        <v>-0.0007511183580471771</v>
      </c>
      <c r="G37" s="33">
        <v>13.992902</v>
      </c>
      <c r="H37" s="29">
        <f t="shared" si="2"/>
        <v>-0.010510325574555062</v>
      </c>
      <c r="I37" s="33">
        <f t="shared" si="3"/>
        <v>-10.510325574555063</v>
      </c>
      <c r="J37" s="33">
        <f t="shared" si="0"/>
        <v>-0.8758604645462552</v>
      </c>
      <c r="K37" s="144">
        <v>3.3179589140381576</v>
      </c>
      <c r="L37" s="33">
        <v>-0.8758604645462552</v>
      </c>
      <c r="M37" s="138">
        <f t="shared" si="4"/>
        <v>2.4420984494919025</v>
      </c>
      <c r="N37" s="148">
        <f>K37+L37</f>
        <v>2.4420984494919025</v>
      </c>
      <c r="X37"/>
      <c r="Y37"/>
      <c r="Z37"/>
      <c r="AA37"/>
    </row>
    <row r="38" spans="1:27" s="6" customFormat="1" ht="18">
      <c r="A38" s="90" t="s">
        <v>22</v>
      </c>
      <c r="B38" s="33"/>
      <c r="C38" s="33"/>
      <c r="D38" s="26"/>
      <c r="E38" s="33"/>
      <c r="F38" s="26"/>
      <c r="G38" s="138"/>
      <c r="H38" s="29"/>
      <c r="I38" s="33"/>
      <c r="J38" s="33"/>
      <c r="K38" s="26"/>
      <c r="L38" s="33"/>
      <c r="M38" s="33"/>
      <c r="N38" s="5"/>
      <c r="X38"/>
      <c r="Y38"/>
      <c r="Z38"/>
      <c r="AA38"/>
    </row>
    <row r="39" spans="1:27" s="6" customFormat="1" ht="18.75" thickBot="1">
      <c r="A39" s="34"/>
      <c r="B39" s="34"/>
      <c r="C39" s="34"/>
      <c r="D39" s="24"/>
      <c r="E39" s="42"/>
      <c r="F39" s="24"/>
      <c r="G39" s="34"/>
      <c r="H39" s="30"/>
      <c r="I39" s="34"/>
      <c r="J39" s="34"/>
      <c r="K39" s="24"/>
      <c r="L39" s="34"/>
      <c r="M39" s="42" t="s">
        <v>32</v>
      </c>
      <c r="N39" s="148">
        <f>SUM(N31:N37)</f>
        <v>7.314433589022432</v>
      </c>
      <c r="X39"/>
      <c r="Y39"/>
      <c r="Z39"/>
      <c r="AA39"/>
    </row>
    <row r="40" spans="24:27" s="6" customFormat="1" ht="15">
      <c r="X40"/>
      <c r="Y40"/>
      <c r="Z40"/>
      <c r="AA40"/>
    </row>
    <row r="41" spans="1:27" s="6" customFormat="1" ht="15">
      <c r="A41" s="20" t="s">
        <v>39</v>
      </c>
      <c r="X41"/>
      <c r="Y41"/>
      <c r="Z41"/>
      <c r="AA41"/>
    </row>
    <row r="42" spans="24:27" s="6" customFormat="1" ht="12" customHeight="1">
      <c r="X42"/>
      <c r="Y42"/>
      <c r="Z42"/>
      <c r="AA42"/>
    </row>
  </sheetData>
  <printOptions/>
  <pageMargins left="0.75" right="0.55" top="1.13" bottom="1" header="0.69" footer="0.5"/>
  <pageSetup fitToHeight="1" fitToWidth="1" horizontalDpi="600" verticalDpi="600" orientation="landscape" scale="36" r:id="rId1"/>
  <headerFooter alignWithMargins="0">
    <oddHeader>&amp;C&amp;"Arial,Bold"&amp;26Common Support Service Expenses&amp;22
Results of Regression Equations Including Local DEMS</oddHeader>
    <oddFooter>&amp;C&amp;24D-6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42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65.421875" style="0" customWidth="1"/>
    <col min="2" max="2" width="19.7109375" style="0" customWidth="1"/>
    <col min="3" max="3" width="13.421875" style="0" customWidth="1"/>
    <col min="4" max="4" width="15.00390625" style="0" customWidth="1"/>
    <col min="5" max="5" width="15.28125" style="0" customWidth="1"/>
    <col min="6" max="6" width="12.8515625" style="0" customWidth="1"/>
    <col min="7" max="9" width="10.8515625" style="0" customWidth="1"/>
    <col min="10" max="10" width="13.28125" style="0" customWidth="1"/>
    <col min="11" max="11" width="13.7109375" style="0" customWidth="1"/>
    <col min="12" max="12" width="13.140625" style="0" customWidth="1"/>
    <col min="13" max="13" width="10.7109375" style="0" customWidth="1"/>
    <col min="14" max="14" width="11.57421875" style="0" customWidth="1"/>
    <col min="15" max="15" width="13.140625" style="0" customWidth="1"/>
    <col min="16" max="18" width="9.57421875" style="0" customWidth="1"/>
    <col min="19" max="19" width="8.00390625" style="0" customWidth="1"/>
    <col min="20" max="20" width="9.00390625" style="0" hidden="1" customWidth="1"/>
    <col min="21" max="21" width="7.57421875" style="0" hidden="1" customWidth="1"/>
    <col min="22" max="22" width="10.7109375" style="0" hidden="1" customWidth="1"/>
    <col min="23" max="23" width="6.8515625" style="0" hidden="1" customWidth="1"/>
    <col min="24" max="24" width="8.7109375" style="0" hidden="1" customWidth="1"/>
    <col min="25" max="25" width="5.57421875" style="0" hidden="1" customWidth="1"/>
    <col min="26" max="31" width="0" style="0" hidden="1" customWidth="1"/>
  </cols>
  <sheetData>
    <row r="7" spans="1:24" ht="21" thickBot="1">
      <c r="A7" s="7" t="s">
        <v>5</v>
      </c>
      <c r="B7" s="1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S7" s="2"/>
      <c r="X7" s="1"/>
    </row>
    <row r="8" spans="1:23" s="6" customFormat="1" ht="15.75" thickBot="1">
      <c r="A8" s="47" t="s">
        <v>4</v>
      </c>
      <c r="B8" s="9" t="s">
        <v>12</v>
      </c>
      <c r="C8" s="10"/>
      <c r="D8" s="10"/>
      <c r="E8" s="10"/>
      <c r="F8" s="9" t="s">
        <v>15</v>
      </c>
      <c r="G8" s="11"/>
      <c r="H8" s="10"/>
      <c r="I8" s="10"/>
      <c r="J8" s="9" t="s">
        <v>16</v>
      </c>
      <c r="K8" s="10"/>
      <c r="L8" s="10"/>
      <c r="M8" s="10"/>
      <c r="N8" s="64"/>
      <c r="O8" s="62" t="s">
        <v>29</v>
      </c>
      <c r="P8" s="35" t="s">
        <v>3</v>
      </c>
      <c r="Q8" s="14" t="s">
        <v>17</v>
      </c>
      <c r="R8" s="14" t="s">
        <v>18</v>
      </c>
      <c r="S8" s="14" t="s">
        <v>0</v>
      </c>
      <c r="T8"/>
      <c r="U8"/>
      <c r="V8"/>
      <c r="W8"/>
    </row>
    <row r="9" spans="1:23" s="6" customFormat="1" ht="15.75" thickBot="1">
      <c r="A9" s="58" t="s">
        <v>24</v>
      </c>
      <c r="B9" s="15" t="s">
        <v>11</v>
      </c>
      <c r="C9" s="16" t="s">
        <v>14</v>
      </c>
      <c r="D9" s="11" t="s">
        <v>1</v>
      </c>
      <c r="E9" s="16" t="s">
        <v>13</v>
      </c>
      <c r="F9" s="15" t="s">
        <v>11</v>
      </c>
      <c r="G9" s="16" t="s">
        <v>14</v>
      </c>
      <c r="H9" s="17" t="s">
        <v>1</v>
      </c>
      <c r="I9" s="16" t="s">
        <v>13</v>
      </c>
      <c r="J9" s="15" t="s">
        <v>11</v>
      </c>
      <c r="K9" s="16" t="s">
        <v>14</v>
      </c>
      <c r="L9" s="17" t="s">
        <v>1</v>
      </c>
      <c r="M9" s="15" t="s">
        <v>13</v>
      </c>
      <c r="N9" s="19" t="s">
        <v>10</v>
      </c>
      <c r="O9" s="63" t="s">
        <v>10</v>
      </c>
      <c r="P9" s="46"/>
      <c r="Q9" s="18"/>
      <c r="R9" s="19" t="s">
        <v>19</v>
      </c>
      <c r="S9" s="19" t="s">
        <v>2</v>
      </c>
      <c r="T9"/>
      <c r="U9"/>
      <c r="V9"/>
      <c r="W9"/>
    </row>
    <row r="10" spans="1:23" s="6" customFormat="1" ht="15">
      <c r="A10" s="31"/>
      <c r="B10" s="48"/>
      <c r="C10" s="52"/>
      <c r="D10" s="56"/>
      <c r="E10" s="35"/>
      <c r="F10" s="48"/>
      <c r="G10" s="52"/>
      <c r="H10" s="56"/>
      <c r="I10" s="35"/>
      <c r="J10" s="36"/>
      <c r="K10" s="59"/>
      <c r="L10" s="56"/>
      <c r="M10" s="35"/>
      <c r="N10" s="13"/>
      <c r="O10" s="13"/>
      <c r="P10" s="13"/>
      <c r="Q10" s="13"/>
      <c r="R10" s="13"/>
      <c r="S10" s="27"/>
      <c r="T10"/>
      <c r="U10"/>
      <c r="V10"/>
      <c r="W10"/>
    </row>
    <row r="11" spans="1:23" s="6" customFormat="1" ht="15">
      <c r="A11" s="32" t="s">
        <v>6</v>
      </c>
      <c r="B11" s="67">
        <v>-0.0005726390399872988</v>
      </c>
      <c r="C11" s="53">
        <v>0.0005269118338047344</v>
      </c>
      <c r="D11" s="53">
        <v>-1.0867834109026868</v>
      </c>
      <c r="E11" s="71">
        <v>0.28052294556972845</v>
      </c>
      <c r="F11" s="49">
        <v>-0.0017270780908599</v>
      </c>
      <c r="G11" s="53">
        <v>0.0008251260352575164</v>
      </c>
      <c r="H11" s="53">
        <v>-2.0931082247585246</v>
      </c>
      <c r="I11" s="38">
        <v>0.0396324781889271</v>
      </c>
      <c r="J11" s="49">
        <v>0.00020989213303475903</v>
      </c>
      <c r="K11" s="69">
        <v>8.733294127009366E-05</v>
      </c>
      <c r="L11" s="70">
        <v>2.40335582407133</v>
      </c>
      <c r="M11" s="71">
        <v>0.018651473624982113</v>
      </c>
      <c r="N11" s="75">
        <v>0.2</v>
      </c>
      <c r="O11" s="66">
        <v>0.1689</v>
      </c>
      <c r="P11" s="65">
        <v>6.418</v>
      </c>
      <c r="Q11" s="65">
        <v>0.0006149</v>
      </c>
      <c r="R11" s="65">
        <v>0.0007152897652242332</v>
      </c>
      <c r="S11" s="28">
        <v>80</v>
      </c>
      <c r="T11"/>
      <c r="U11"/>
      <c r="V11"/>
      <c r="W11"/>
    </row>
    <row r="12" spans="1:23" s="6" customFormat="1" ht="15">
      <c r="A12" s="33" t="s">
        <v>7</v>
      </c>
      <c r="B12" s="67">
        <v>0.018205306466676577</v>
      </c>
      <c r="C12" s="53">
        <v>0.005008828141770815</v>
      </c>
      <c r="D12" s="53">
        <v>3.634643863073389</v>
      </c>
      <c r="E12" s="71">
        <v>0.0005003234098997529</v>
      </c>
      <c r="F12" s="49">
        <v>0.01298475398867927</v>
      </c>
      <c r="G12" s="53">
        <v>0.007843654745923247</v>
      </c>
      <c r="H12" s="53">
        <v>1.6554469069955071</v>
      </c>
      <c r="I12" s="38">
        <v>0.10190428072518665</v>
      </c>
      <c r="J12" s="49">
        <v>0.002622339679554656</v>
      </c>
      <c r="K12" s="69">
        <v>0.0008301876440667871</v>
      </c>
      <c r="L12" s="70">
        <v>3.158731279965537</v>
      </c>
      <c r="M12" s="71">
        <v>0.0022642365322678797</v>
      </c>
      <c r="N12" s="75">
        <v>0.9512</v>
      </c>
      <c r="O12" s="66">
        <v>0.9493</v>
      </c>
      <c r="P12" s="65">
        <v>500.2</v>
      </c>
      <c r="Q12" s="72">
        <v>0</v>
      </c>
      <c r="R12" s="65">
        <v>0.006799550277140857</v>
      </c>
      <c r="S12" s="28">
        <v>80</v>
      </c>
      <c r="T12"/>
      <c r="U12"/>
      <c r="V12"/>
      <c r="W12"/>
    </row>
    <row r="13" spans="1:23" s="6" customFormat="1" ht="15">
      <c r="A13" s="32" t="s">
        <v>20</v>
      </c>
      <c r="B13" s="67">
        <v>0.01773196849854272</v>
      </c>
      <c r="C13" s="53">
        <v>0.004878598610084774</v>
      </c>
      <c r="D13" s="53">
        <v>3.634643863073334</v>
      </c>
      <c r="E13" s="71">
        <v>0.0005003234098998431</v>
      </c>
      <c r="F13" s="49">
        <v>0.012647150384973669</v>
      </c>
      <c r="G13" s="53">
        <v>0.0076397197225292444</v>
      </c>
      <c r="H13" s="53">
        <v>1.6554469069955147</v>
      </c>
      <c r="I13" s="38">
        <v>0.10190428072517754</v>
      </c>
      <c r="J13" s="49">
        <v>0.002554158847886282</v>
      </c>
      <c r="K13" s="69">
        <v>0.0008086027653210507</v>
      </c>
      <c r="L13" s="70">
        <v>3.1587312799655947</v>
      </c>
      <c r="M13" s="71">
        <v>0.0022642365322674547</v>
      </c>
      <c r="N13" s="75">
        <v>0.9512</v>
      </c>
      <c r="O13" s="66">
        <v>0.9493</v>
      </c>
      <c r="P13" s="65">
        <v>500.2</v>
      </c>
      <c r="Q13" s="72">
        <v>0</v>
      </c>
      <c r="R13" s="65">
        <v>0.006622761969935195</v>
      </c>
      <c r="S13" s="28">
        <v>80</v>
      </c>
      <c r="T13"/>
      <c r="U13"/>
      <c r="V13"/>
      <c r="W13"/>
    </row>
    <row r="14" spans="1:23" s="6" customFormat="1" ht="15">
      <c r="A14" s="32" t="s">
        <v>23</v>
      </c>
      <c r="B14" s="67" t="e">
        <v>#N/A</v>
      </c>
      <c r="C14" s="53" t="e">
        <v>#N/A</v>
      </c>
      <c r="D14" s="53" t="e">
        <v>#N/A</v>
      </c>
      <c r="E14" s="71" t="e">
        <v>#N/A</v>
      </c>
      <c r="F14" s="49" t="e">
        <v>#N/A</v>
      </c>
      <c r="G14" s="53" t="e">
        <v>#N/A</v>
      </c>
      <c r="H14" s="53" t="e">
        <v>#N/A</v>
      </c>
      <c r="I14" s="38" t="e">
        <v>#N/A</v>
      </c>
      <c r="J14" s="49" t="e">
        <v>#N/A</v>
      </c>
      <c r="K14" s="69" t="e">
        <v>#N/A</v>
      </c>
      <c r="L14" s="70" t="e">
        <v>#N/A</v>
      </c>
      <c r="M14" s="71" t="e">
        <v>#N/A</v>
      </c>
      <c r="N14" s="76" t="e">
        <v>#N/A</v>
      </c>
      <c r="O14" s="65" t="e">
        <v>#N/A</v>
      </c>
      <c r="P14" s="65" t="e">
        <v>#N/A</v>
      </c>
      <c r="Q14" s="65" t="e">
        <v>#N/A</v>
      </c>
      <c r="R14" s="65" t="e">
        <v>#N/A</v>
      </c>
      <c r="S14" s="28">
        <v>80</v>
      </c>
      <c r="T14"/>
      <c r="U14"/>
      <c r="V14"/>
      <c r="W14"/>
    </row>
    <row r="15" spans="1:23" s="6" customFormat="1" ht="15">
      <c r="A15" s="33" t="s">
        <v>8</v>
      </c>
      <c r="B15" s="67">
        <v>0.04346239804812711</v>
      </c>
      <c r="C15" s="53">
        <v>0.005888538828813766</v>
      </c>
      <c r="D15" s="53">
        <v>7.380845963935424</v>
      </c>
      <c r="E15" s="88">
        <v>1.5679618611379829E-10</v>
      </c>
      <c r="F15" s="49">
        <v>0.0029898975801414774</v>
      </c>
      <c r="G15" s="53">
        <v>0.009221251802592152</v>
      </c>
      <c r="H15" s="53">
        <v>0.324239880240663</v>
      </c>
      <c r="I15" s="38">
        <v>0.7466355837679359</v>
      </c>
      <c r="J15" s="49">
        <v>0.0007122041892774293</v>
      </c>
      <c r="K15" s="69">
        <v>0.0009759951906755563</v>
      </c>
      <c r="L15" s="70">
        <v>0.7297210028099234</v>
      </c>
      <c r="M15" s="71">
        <v>0.4677748741915937</v>
      </c>
      <c r="N15" s="75">
        <v>0.9636</v>
      </c>
      <c r="O15" s="73">
        <v>0.9622</v>
      </c>
      <c r="P15" s="72">
        <v>680.04</v>
      </c>
      <c r="Q15" s="72">
        <v>0</v>
      </c>
      <c r="R15" s="65">
        <v>0.007993769139633499</v>
      </c>
      <c r="S15" s="28">
        <v>80</v>
      </c>
      <c r="T15"/>
      <c r="U15"/>
      <c r="V15"/>
      <c r="W15"/>
    </row>
    <row r="16" spans="1:23" s="6" customFormat="1" ht="15">
      <c r="A16" s="33" t="s">
        <v>9</v>
      </c>
      <c r="B16" s="67">
        <v>0.03264546709386202</v>
      </c>
      <c r="C16" s="53">
        <v>0.011496483114497304</v>
      </c>
      <c r="D16" s="53">
        <v>2.8396046659430487</v>
      </c>
      <c r="E16" s="71">
        <v>0.005774753185739007</v>
      </c>
      <c r="F16" s="49">
        <v>0.006433054710843988</v>
      </c>
      <c r="G16" s="53">
        <v>0.01800310208099356</v>
      </c>
      <c r="H16" s="53">
        <v>0.35733034684259035</v>
      </c>
      <c r="I16" s="38">
        <v>0.7218220413747911</v>
      </c>
      <c r="J16" s="49">
        <v>0.005152391932747641</v>
      </c>
      <c r="K16" s="69">
        <v>0.0019054832710838144</v>
      </c>
      <c r="L16" s="70">
        <v>2.703981719984887</v>
      </c>
      <c r="M16" s="71">
        <v>0.008428723883929264</v>
      </c>
      <c r="N16" s="75">
        <v>0.9211</v>
      </c>
      <c r="O16" s="73">
        <v>0.918</v>
      </c>
      <c r="P16" s="74">
        <v>299.69</v>
      </c>
      <c r="Q16" s="72">
        <v>0</v>
      </c>
      <c r="R16" s="65">
        <v>0.01560662748546387</v>
      </c>
      <c r="S16" s="28">
        <v>80</v>
      </c>
      <c r="T16"/>
      <c r="U16"/>
      <c r="V16"/>
      <c r="W16"/>
    </row>
    <row r="17" spans="1:23" s="6" customFormat="1" ht="15">
      <c r="A17" s="32" t="s">
        <v>21</v>
      </c>
      <c r="B17" s="67">
        <v>0.026116373675089725</v>
      </c>
      <c r="C17" s="53">
        <v>0.009197186491597842</v>
      </c>
      <c r="D17" s="53">
        <v>2.839604665943061</v>
      </c>
      <c r="E17" s="71">
        <v>0.0057747531857388085</v>
      </c>
      <c r="F17" s="49">
        <v>0.005146443768675246</v>
      </c>
      <c r="G17" s="53">
        <v>0.014402481664794844</v>
      </c>
      <c r="H17" s="53">
        <v>0.3573303468425943</v>
      </c>
      <c r="I17" s="38">
        <v>0.7218220413747911</v>
      </c>
      <c r="J17" s="49">
        <v>0.004121913546198093</v>
      </c>
      <c r="K17" s="69">
        <v>0.0015243866168670513</v>
      </c>
      <c r="L17" s="70">
        <v>2.7039817199848746</v>
      </c>
      <c r="M17" s="71">
        <v>0.008428723883929581</v>
      </c>
      <c r="N17" s="75">
        <v>0.9211</v>
      </c>
      <c r="O17" s="73">
        <v>0.918</v>
      </c>
      <c r="P17" s="74">
        <v>299.69</v>
      </c>
      <c r="Q17" s="72">
        <v>0</v>
      </c>
      <c r="R17" s="65">
        <v>0.012485301988371098</v>
      </c>
      <c r="S17" s="28">
        <v>80</v>
      </c>
      <c r="T17"/>
      <c r="U17"/>
      <c r="V17"/>
      <c r="W17"/>
    </row>
    <row r="18" spans="1:23" s="6" customFormat="1" ht="15">
      <c r="A18" s="32" t="s">
        <v>22</v>
      </c>
      <c r="B18" s="50"/>
      <c r="C18" s="54"/>
      <c r="D18" s="54"/>
      <c r="E18" s="29"/>
      <c r="F18" s="50"/>
      <c r="G18" s="54"/>
      <c r="H18" s="54"/>
      <c r="I18" s="29"/>
      <c r="J18" s="50"/>
      <c r="K18" s="21"/>
      <c r="L18" s="54"/>
      <c r="M18" s="29"/>
      <c r="N18" s="39"/>
      <c r="O18" s="33"/>
      <c r="P18" s="33"/>
      <c r="Q18" s="33"/>
      <c r="R18" s="33"/>
      <c r="S18" s="29"/>
      <c r="T18"/>
      <c r="U18"/>
      <c r="V18"/>
      <c r="W18"/>
    </row>
    <row r="19" spans="1:23" s="6" customFormat="1" ht="15.75" thickBot="1">
      <c r="A19" s="34"/>
      <c r="B19" s="51"/>
      <c r="C19" s="55"/>
      <c r="D19" s="55"/>
      <c r="E19" s="30"/>
      <c r="F19" s="57"/>
      <c r="G19" s="55"/>
      <c r="H19" s="55"/>
      <c r="I19" s="30"/>
      <c r="J19" s="51"/>
      <c r="K19" s="61"/>
      <c r="L19" s="55"/>
      <c r="M19" s="30"/>
      <c r="N19" s="34"/>
      <c r="O19" s="34"/>
      <c r="P19" s="34"/>
      <c r="Q19" s="34"/>
      <c r="R19" s="34"/>
      <c r="S19" s="30"/>
      <c r="T19"/>
      <c r="U19"/>
      <c r="V19"/>
      <c r="W19"/>
    </row>
    <row r="20" spans="20:23" s="6" customFormat="1" ht="15">
      <c r="T20"/>
      <c r="U20"/>
      <c r="V20"/>
      <c r="W20"/>
    </row>
    <row r="21" spans="1:23" s="6" customFormat="1" ht="15">
      <c r="A21" s="20" t="s">
        <v>38</v>
      </c>
      <c r="T21"/>
      <c r="U21"/>
      <c r="V21"/>
      <c r="W21"/>
    </row>
    <row r="22" spans="1:23" s="6" customFormat="1" ht="15">
      <c r="A22" s="20"/>
      <c r="T22"/>
      <c r="U22"/>
      <c r="V22"/>
      <c r="W22"/>
    </row>
    <row r="23" spans="1:23" s="6" customFormat="1" ht="15">
      <c r="A23" s="20"/>
      <c r="T23"/>
      <c r="U23"/>
      <c r="V23"/>
      <c r="W23"/>
    </row>
    <row r="24" spans="1:23" s="6" customFormat="1" ht="15">
      <c r="A24" s="20"/>
      <c r="T24"/>
      <c r="U24"/>
      <c r="V24"/>
      <c r="W24"/>
    </row>
    <row r="26" spans="1:2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X26" s="3"/>
      <c r="Y26" s="3"/>
      <c r="Z26" s="3"/>
      <c r="AA26" s="3"/>
      <c r="AB26" s="3"/>
      <c r="AC26" s="3"/>
    </row>
    <row r="27" spans="1:25" s="23" customFormat="1" ht="21" thickBot="1">
      <c r="A27" s="7" t="s">
        <v>34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/>
      <c r="U27"/>
      <c r="V27"/>
      <c r="W27"/>
      <c r="X27" s="22"/>
      <c r="Y27" s="22"/>
    </row>
    <row r="28" spans="1:23" s="6" customFormat="1" ht="18.75" thickBot="1">
      <c r="A28" s="8" t="s">
        <v>4</v>
      </c>
      <c r="B28" s="12" t="s">
        <v>40</v>
      </c>
      <c r="C28" s="11"/>
      <c r="D28" s="10"/>
      <c r="E28" s="10"/>
      <c r="F28" s="43" t="s">
        <v>31</v>
      </c>
      <c r="T28"/>
      <c r="U28"/>
      <c r="V28"/>
      <c r="W28"/>
    </row>
    <row r="29" spans="1:23" s="6" customFormat="1" ht="18.75" thickBot="1">
      <c r="A29" s="24"/>
      <c r="B29" s="15" t="s">
        <v>33</v>
      </c>
      <c r="C29" s="16" t="s">
        <v>25</v>
      </c>
      <c r="D29" s="16" t="s">
        <v>26</v>
      </c>
      <c r="E29" s="14" t="s">
        <v>27</v>
      </c>
      <c r="F29" s="45" t="s">
        <v>30</v>
      </c>
      <c r="K29"/>
      <c r="T29"/>
      <c r="U29"/>
      <c r="V29"/>
      <c r="W29"/>
    </row>
    <row r="30" spans="1:23" s="6" customFormat="1" ht="18">
      <c r="A30" s="31"/>
      <c r="B30" s="14"/>
      <c r="C30" s="13"/>
      <c r="D30" s="36"/>
      <c r="E30" s="13"/>
      <c r="F30" s="5"/>
      <c r="J30"/>
      <c r="K30"/>
      <c r="T30"/>
      <c r="U30"/>
      <c r="V30"/>
      <c r="W30"/>
    </row>
    <row r="31" spans="1:23" s="6" customFormat="1" ht="20.25">
      <c r="A31" s="90" t="s">
        <v>41</v>
      </c>
      <c r="B31" s="77">
        <v>-0.0005726390399872988</v>
      </c>
      <c r="C31" s="78">
        <f>B31*1000</f>
        <v>-0.5726390399872988</v>
      </c>
      <c r="D31" s="79">
        <f>C31/12</f>
        <v>-0.04771991999894157</v>
      </c>
      <c r="E31" s="68">
        <v>-0.04771991999894157</v>
      </c>
      <c r="F31" s="84">
        <v>-0.04771991999894157</v>
      </c>
      <c r="J31"/>
      <c r="K31"/>
      <c r="T31"/>
      <c r="U31"/>
      <c r="V31"/>
      <c r="W31"/>
    </row>
    <row r="32" spans="1:23" s="6" customFormat="1" ht="20.25">
      <c r="A32" s="90" t="s">
        <v>42</v>
      </c>
      <c r="B32" s="77">
        <v>0.018205306466676577</v>
      </c>
      <c r="C32" s="78">
        <f aca="true" t="shared" si="0" ref="C32:C37">B32*1000</f>
        <v>18.20530646667658</v>
      </c>
      <c r="D32" s="79">
        <f aca="true" t="shared" si="1" ref="D32:D37">C32/12</f>
        <v>1.5171088722230481</v>
      </c>
      <c r="E32" s="68">
        <v>1.5171088722230481</v>
      </c>
      <c r="F32" s="85"/>
      <c r="J32"/>
      <c r="K32"/>
      <c r="T32"/>
      <c r="U32"/>
      <c r="V32"/>
      <c r="W32"/>
    </row>
    <row r="33" spans="1:23" s="6" customFormat="1" ht="20.25">
      <c r="A33" s="90" t="s">
        <v>43</v>
      </c>
      <c r="B33" s="77">
        <v>0.01773196849854272</v>
      </c>
      <c r="C33" s="78">
        <f t="shared" si="0"/>
        <v>17.73196849854272</v>
      </c>
      <c r="D33" s="79">
        <f t="shared" si="1"/>
        <v>1.4776640415452267</v>
      </c>
      <c r="E33" s="68">
        <v>1.4776640415452267</v>
      </c>
      <c r="F33" s="84">
        <v>1.4776640415452267</v>
      </c>
      <c r="K33"/>
      <c r="T33"/>
      <c r="U33"/>
      <c r="V33"/>
      <c r="W33"/>
    </row>
    <row r="34" spans="1:23" s="6" customFormat="1" ht="20.25">
      <c r="A34" s="90" t="s">
        <v>44</v>
      </c>
      <c r="B34" s="78">
        <v>0.0011134699197163978</v>
      </c>
      <c r="C34" s="78">
        <f t="shared" si="0"/>
        <v>1.1134699197163977</v>
      </c>
      <c r="D34" s="79">
        <f t="shared" si="1"/>
        <v>0.09278915997636648</v>
      </c>
      <c r="E34" s="68">
        <v>0.09</v>
      </c>
      <c r="F34" s="84">
        <v>0.09</v>
      </c>
      <c r="K34"/>
      <c r="T34"/>
      <c r="U34"/>
      <c r="V34"/>
      <c r="W34"/>
    </row>
    <row r="35" spans="1:23" s="6" customFormat="1" ht="20.25">
      <c r="A35" s="90" t="s">
        <v>45</v>
      </c>
      <c r="B35" s="77">
        <v>0.04346239804812711</v>
      </c>
      <c r="C35" s="78">
        <f t="shared" si="0"/>
        <v>43.46239804812711</v>
      </c>
      <c r="D35" s="79">
        <f t="shared" si="1"/>
        <v>3.6218665040105926</v>
      </c>
      <c r="E35" s="68">
        <v>3.6218665040105926</v>
      </c>
      <c r="F35" s="84">
        <v>3.6218665040105926</v>
      </c>
      <c r="K35"/>
      <c r="T35"/>
      <c r="U35"/>
      <c r="V35"/>
      <c r="W35"/>
    </row>
    <row r="36" spans="1:23" s="6" customFormat="1" ht="20.25">
      <c r="A36" s="90" t="s">
        <v>46</v>
      </c>
      <c r="B36" s="77">
        <v>0.03264546709386202</v>
      </c>
      <c r="C36" s="78">
        <f t="shared" si="0"/>
        <v>32.64546709386202</v>
      </c>
      <c r="D36" s="79">
        <f t="shared" si="1"/>
        <v>2.720455591155168</v>
      </c>
      <c r="E36" s="68">
        <v>2.720455591155168</v>
      </c>
      <c r="F36" s="85"/>
      <c r="K36"/>
      <c r="T36"/>
      <c r="U36"/>
      <c r="V36"/>
      <c r="W36"/>
    </row>
    <row r="37" spans="1:23" s="6" customFormat="1" ht="21" thickBot="1">
      <c r="A37" s="90" t="s">
        <v>47</v>
      </c>
      <c r="B37" s="77">
        <v>0.026116373675089725</v>
      </c>
      <c r="C37" s="78">
        <f t="shared" si="0"/>
        <v>26.116373675089726</v>
      </c>
      <c r="D37" s="79">
        <f t="shared" si="1"/>
        <v>2.176364472924144</v>
      </c>
      <c r="E37" s="68">
        <v>2.176364472924144</v>
      </c>
      <c r="F37" s="86">
        <v>2.176364472924144</v>
      </c>
      <c r="K37"/>
      <c r="T37"/>
      <c r="U37"/>
      <c r="V37"/>
      <c r="W37"/>
    </row>
    <row r="38" spans="1:23" s="6" customFormat="1" ht="20.25">
      <c r="A38" s="90" t="s">
        <v>22</v>
      </c>
      <c r="B38" s="44"/>
      <c r="C38" s="44"/>
      <c r="D38" s="80"/>
      <c r="E38" s="44"/>
      <c r="F38" s="87"/>
      <c r="G38" s="25"/>
      <c r="K38"/>
      <c r="T38"/>
      <c r="U38"/>
      <c r="V38"/>
      <c r="W38"/>
    </row>
    <row r="39" spans="1:23" s="6" customFormat="1" ht="21" thickBot="1">
      <c r="A39" s="34"/>
      <c r="B39" s="81"/>
      <c r="C39" s="81"/>
      <c r="D39" s="82"/>
      <c r="E39" s="83" t="s">
        <v>32</v>
      </c>
      <c r="F39" s="40">
        <f>SUM(F31:F37)</f>
        <v>7.318175098481022</v>
      </c>
      <c r="K39"/>
      <c r="T39"/>
      <c r="U39"/>
      <c r="V39"/>
      <c r="W39"/>
    </row>
    <row r="40" spans="11:23" s="6" customFormat="1" ht="15">
      <c r="K40"/>
      <c r="T40"/>
      <c r="U40"/>
      <c r="V40"/>
      <c r="W40"/>
    </row>
    <row r="41" spans="1:23" s="6" customFormat="1" ht="15">
      <c r="A41" s="20" t="s">
        <v>39</v>
      </c>
      <c r="K41"/>
      <c r="T41"/>
      <c r="U41"/>
      <c r="V41"/>
      <c r="W41"/>
    </row>
    <row r="42" spans="11:23" s="6" customFormat="1" ht="12" customHeight="1">
      <c r="K42"/>
      <c r="T42"/>
      <c r="U42"/>
      <c r="V42"/>
      <c r="W42"/>
    </row>
  </sheetData>
  <printOptions/>
  <pageMargins left="0.75" right="0.75" top="1.18" bottom="1" header="0.75" footer="0.5"/>
  <pageSetup fitToHeight="1" fitToWidth="1" horizontalDpi="600" verticalDpi="600" orientation="landscape" scale="43" r:id="rId1"/>
  <headerFooter alignWithMargins="0">
    <oddHeader xml:space="preserve">&amp;C&amp;"Arial,Bold"&amp;26Common Support Service Expenses&amp;22
Results of Regression Equations and Calculations of Expense Inputs </oddHeader>
    <oddFooter>&amp;C&amp;20D-5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Kwiatkowski</dc:creator>
  <cp:keywords/>
  <dc:description/>
  <cp:lastModifiedBy>Ted Burmeister</cp:lastModifiedBy>
  <cp:lastPrinted>1999-10-25T19:21:09Z</cp:lastPrinted>
  <dcterms:created xsi:type="dcterms:W3CDTF">1999-09-08T15:30:18Z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