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Figure 1" sheetId="1" r:id="rId1"/>
    <sheet name="Sheet2" sheetId="2" r:id="rId2"/>
    <sheet name="Table 1" sheetId="3" r:id="rId3"/>
  </sheets>
  <definedNames/>
  <calcPr fullCalcOnLoad="1"/>
</workbook>
</file>

<file path=xl/sharedStrings.xml><?xml version="1.0" encoding="utf-8"?>
<sst xmlns="http://schemas.openxmlformats.org/spreadsheetml/2006/main" count="133" uniqueCount="84">
  <si>
    <t>Edited Panel</t>
  </si>
  <si>
    <t>Estimated Population and Tax Year 1999 Edited Panel Sample Counts</t>
  </si>
  <si>
    <t xml:space="preserve">Sampling </t>
  </si>
  <si>
    <t>Calendar Year 2000</t>
  </si>
  <si>
    <t>Calendar Year 2001</t>
  </si>
  <si>
    <t>Calendar Year 2002</t>
  </si>
  <si>
    <t>TaxYear 1999</t>
  </si>
  <si>
    <t>Description of the sample strata</t>
  </si>
  <si>
    <r>
      <t xml:space="preserve">Rate </t>
    </r>
    <r>
      <rPr>
        <vertAlign val="superscript"/>
        <sz val="6"/>
        <rFont val="Arial"/>
        <family val="2"/>
      </rPr>
      <t>1</t>
    </r>
  </si>
  <si>
    <t>Rate</t>
  </si>
  <si>
    <t>Population</t>
  </si>
  <si>
    <t>Sample</t>
  </si>
  <si>
    <t xml:space="preserve">Indexed Negative Income </t>
  </si>
  <si>
    <t xml:space="preserve">        $20,000,000 or more</t>
  </si>
  <si>
    <t xml:space="preserve">        $10,000,000 under $20,000,000</t>
  </si>
  <si>
    <t xml:space="preserve">        $5,000,000 under $10,000,000</t>
  </si>
  <si>
    <t xml:space="preserve">        $2,000,000 under $5,000,000</t>
  </si>
  <si>
    <t xml:space="preserve">        $1,000,000 under $2,000,000</t>
  </si>
  <si>
    <t xml:space="preserve">        $500,000 under $1,000,000</t>
  </si>
  <si>
    <t xml:space="preserve">        $250,000 under $500,000</t>
  </si>
  <si>
    <t xml:space="preserve">        $120,000 under $250,000</t>
  </si>
  <si>
    <t xml:space="preserve">        $60,000 under $120,000</t>
  </si>
  <si>
    <t xml:space="preserve">        Under $60,000</t>
  </si>
  <si>
    <t xml:space="preserve">Indexed Positive Income </t>
  </si>
  <si>
    <t xml:space="preserve">        Under $30,000</t>
  </si>
  <si>
    <t xml:space="preserve">        $30,000 under $60,000</t>
  </si>
  <si>
    <t>Total</t>
  </si>
  <si>
    <t xml:space="preserve">1999 Complete  </t>
  </si>
  <si>
    <t xml:space="preserve">Report Sampling </t>
  </si>
  <si>
    <t>1 - Lowest sampling rate found within collasped strata .  See Publication IRS publication 1304 for more details on the Complete Report sample design.</t>
  </si>
  <si>
    <t>TaxYear</t>
  </si>
  <si>
    <t>Size of AGI</t>
  </si>
  <si>
    <t>AGI</t>
  </si>
  <si>
    <t>No adjusted gross income</t>
  </si>
  <si>
    <t>$1 under $10,000</t>
  </si>
  <si>
    <t>$10,000 under $20,000</t>
  </si>
  <si>
    <t>$20,000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</si>
  <si>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</si>
  <si>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</si>
  <si>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</si>
  <si>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</si>
  <si>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</si>
  <si>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</si>
  <si>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</si>
  <si>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</si>
  <si>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</si>
  <si>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</si>
  <si>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</si>
  <si>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</si>
  <si>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 xml:space="preserve">Number of </t>
  </si>
  <si>
    <t>Returns</t>
  </si>
  <si>
    <t xml:space="preserve">Amount of </t>
  </si>
  <si>
    <t>Full 1999-2003 Edited Panel</t>
  </si>
  <si>
    <t>Difference</t>
  </si>
  <si>
    <t>Percentage Difference</t>
  </si>
  <si>
    <t>1999 thru 2000</t>
  </si>
  <si>
    <t>1999 thru 2001</t>
  </si>
  <si>
    <t>1999 thru 2002</t>
  </si>
  <si>
    <t>1999 thru 2003</t>
  </si>
  <si>
    <t>1999 Complete Report and 1999 Edited Panel Sampling Rates, Tax Year 1999 Population and Sample Counts by Calender Year</t>
  </si>
  <si>
    <t>Limited 1999-2003 Edited Panel</t>
  </si>
  <si>
    <t>At least one</t>
  </si>
  <si>
    <t>return present</t>
  </si>
  <si>
    <t>in all years</t>
  </si>
  <si>
    <t>(1)</t>
  </si>
  <si>
    <t>(2)</t>
  </si>
  <si>
    <t>(3)</t>
  </si>
  <si>
    <t>present in each year</t>
  </si>
  <si>
    <t>the same marital status</t>
  </si>
  <si>
    <t xml:space="preserve">                 year (approximately 4,000 weighted returns) have been removed.</t>
  </si>
  <si>
    <t>only one return</t>
  </si>
  <si>
    <t>Notes:  * 2002 and 2003 data are for returns received by IRS through Calendar Year 2004.</t>
  </si>
  <si>
    <t xml:space="preserve">                 Additional returns for 2002 and 2003 were filed in Calendar Years 2005 and 2006.</t>
  </si>
  <si>
    <t>1999 through 2000</t>
  </si>
  <si>
    <t>1999 through 2001</t>
  </si>
  <si>
    <t>1999 through 2002</t>
  </si>
  <si>
    <t>1999 through 2003</t>
  </si>
  <si>
    <t>Column (1) and</t>
  </si>
  <si>
    <t>Column (2) and</t>
  </si>
  <si>
    <t xml:space="preserve">             *  Base-year prior-year returns (approximately 9,000 weighted returns) have been removed.</t>
  </si>
  <si>
    <t xml:space="preserve">             *  Base-year single panel members who married another panel member in a subsequent</t>
  </si>
  <si>
    <t xml:space="preserve">             *  Married filing separately returns have been removed in columns 2 and 3 to simplify processing.</t>
  </si>
  <si>
    <r>
      <t>Table 1</t>
    </r>
    <r>
      <rPr>
        <b/>
        <sz val="10"/>
        <rFont val="Arial"/>
        <family val="0"/>
      </rPr>
      <t>—</t>
    </r>
    <r>
      <rPr>
        <b/>
        <sz val="10"/>
        <rFont val="Times New Roman"/>
        <family val="1"/>
      </rPr>
      <t>1999-2003 Full Edited Panel and Limited Edited Panel Differences</t>
    </r>
  </si>
  <si>
    <r>
      <t>Figure 1</t>
    </r>
    <r>
      <rPr>
        <b/>
        <sz val="10"/>
        <rFont val="Arial"/>
        <family val="0"/>
      </rPr>
      <t>—</t>
    </r>
    <r>
      <rPr>
        <b/>
        <sz val="10"/>
        <rFont val="Times New Roman"/>
        <family val="1"/>
      </rPr>
      <t>Derivation of 1999-2003 Edited Panel Sample Used in Subsequent Tabulations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</si>
</sst>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#,##0&quot;    &quot;;;@&quot;    &quot;"/>
    <numFmt numFmtId="168" formatCode="@*."/>
    <numFmt numFmtId="169" formatCode="0.0%"/>
  </numFmts>
  <fonts count="13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7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165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166" fontId="6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166" fontId="6" fillId="2" borderId="5" xfId="0" applyNumberFormat="1" applyFont="1" applyFill="1" applyBorder="1" applyAlignment="1">
      <alignment horizontal="center"/>
    </xf>
    <xf numFmtId="166" fontId="6" fillId="2" borderId="6" xfId="0" applyNumberFormat="1" applyFont="1" applyFill="1" applyBorder="1" applyAlignment="1">
      <alignment horizontal="center"/>
    </xf>
    <xf numFmtId="165" fontId="6" fillId="2" borderId="7" xfId="15" applyNumberFormat="1" applyFont="1" applyFill="1" applyBorder="1" applyAlignment="1">
      <alignment horizontal="center"/>
    </xf>
    <xf numFmtId="165" fontId="6" fillId="2" borderId="8" xfId="15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67" fontId="6" fillId="2" borderId="8" xfId="0" applyNumberFormat="1" applyFont="1" applyFill="1" applyBorder="1" applyAlignment="1">
      <alignment horizontal="center"/>
    </xf>
    <xf numFmtId="165" fontId="6" fillId="2" borderId="11" xfId="15" applyNumberFormat="1" applyFont="1" applyFill="1" applyBorder="1" applyAlignment="1">
      <alignment horizontal="center"/>
    </xf>
    <xf numFmtId="165" fontId="6" fillId="2" borderId="12" xfId="15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67" fontId="6" fillId="2" borderId="6" xfId="0" applyNumberFormat="1" applyFont="1" applyFill="1" applyBorder="1" applyAlignment="1">
      <alignment horizontal="center"/>
    </xf>
    <xf numFmtId="165" fontId="6" fillId="2" borderId="14" xfId="15" applyNumberFormat="1" applyFont="1" applyFill="1" applyBorder="1" applyAlignment="1">
      <alignment/>
    </xf>
    <xf numFmtId="165" fontId="6" fillId="2" borderId="15" xfId="15" applyNumberFormat="1" applyFont="1" applyFill="1" applyBorder="1" applyAlignment="1">
      <alignment/>
    </xf>
    <xf numFmtId="165" fontId="6" fillId="2" borderId="16" xfId="15" applyNumberFormat="1" applyFont="1" applyFill="1" applyBorder="1" applyAlignment="1">
      <alignment/>
    </xf>
    <xf numFmtId="2" fontId="6" fillId="2" borderId="13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165" fontId="6" fillId="2" borderId="5" xfId="15" applyNumberFormat="1" applyFont="1" applyFill="1" applyBorder="1" applyAlignment="1">
      <alignment/>
    </xf>
    <xf numFmtId="165" fontId="6" fillId="2" borderId="17" xfId="15" applyNumberFormat="1" applyFont="1" applyFill="1" applyBorder="1" applyAlignment="1">
      <alignment/>
    </xf>
    <xf numFmtId="165" fontId="6" fillId="2" borderId="18" xfId="15" applyNumberFormat="1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19" xfId="0" applyFont="1" applyFill="1" applyBorder="1" applyAlignment="1">
      <alignment/>
    </xf>
    <xf numFmtId="2" fontId="6" fillId="2" borderId="20" xfId="0" applyNumberFormat="1" applyFont="1" applyFill="1" applyBorder="1" applyAlignment="1">
      <alignment horizontal="center"/>
    </xf>
    <xf numFmtId="2" fontId="6" fillId="2" borderId="21" xfId="0" applyNumberFormat="1" applyFont="1" applyFill="1" applyBorder="1" applyAlignment="1">
      <alignment horizontal="center"/>
    </xf>
    <xf numFmtId="165" fontId="6" fillId="2" borderId="22" xfId="15" applyNumberFormat="1" applyFont="1" applyFill="1" applyBorder="1" applyAlignment="1">
      <alignment/>
    </xf>
    <xf numFmtId="165" fontId="6" fillId="2" borderId="23" xfId="15" applyNumberFormat="1" applyFont="1" applyFill="1" applyBorder="1" applyAlignment="1">
      <alignment/>
    </xf>
    <xf numFmtId="165" fontId="6" fillId="2" borderId="24" xfId="15" applyNumberFormat="1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165" fontId="6" fillId="2" borderId="0" xfId="15" applyNumberFormat="1" applyFon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Alignment="1">
      <alignment/>
    </xf>
    <xf numFmtId="165" fontId="0" fillId="2" borderId="0" xfId="15" applyNumberFormat="1" applyFill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165" fontId="8" fillId="0" borderId="0" xfId="15" applyNumberFormat="1" applyFont="1" applyAlignment="1">
      <alignment/>
    </xf>
    <xf numFmtId="0" fontId="8" fillId="0" borderId="0" xfId="0" applyFont="1" applyAlignment="1">
      <alignment horizontal="left"/>
    </xf>
    <xf numFmtId="43" fontId="8" fillId="0" borderId="0" xfId="15" applyFont="1" applyAlignment="1">
      <alignment horizontal="left"/>
    </xf>
    <xf numFmtId="169" fontId="8" fillId="0" borderId="0" xfId="21" applyNumberFormat="1" applyFont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 quotePrefix="1">
      <alignment horizontal="center"/>
    </xf>
    <xf numFmtId="0" fontId="9" fillId="0" borderId="29" xfId="0" applyFont="1" applyBorder="1" applyAlignment="1" quotePrefix="1">
      <alignment horizontal="center"/>
    </xf>
    <xf numFmtId="165" fontId="9" fillId="0" borderId="15" xfId="15" applyNumberFormat="1" applyFont="1" applyBorder="1" applyAlignment="1">
      <alignment horizontal="right"/>
    </xf>
    <xf numFmtId="165" fontId="9" fillId="0" borderId="17" xfId="15" applyNumberFormat="1" applyFont="1" applyBorder="1" applyAlignment="1">
      <alignment horizontal="right"/>
    </xf>
    <xf numFmtId="165" fontId="9" fillId="0" borderId="27" xfId="15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3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8" fontId="10" fillId="0" borderId="15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165" fontId="10" fillId="0" borderId="15" xfId="15" applyNumberFormat="1" applyFont="1" applyFill="1" applyBorder="1" applyAlignment="1">
      <alignment/>
    </xf>
    <xf numFmtId="169" fontId="10" fillId="0" borderId="15" xfId="21" applyNumberFormat="1" applyFont="1" applyFill="1" applyBorder="1" applyAlignment="1">
      <alignment/>
    </xf>
    <xf numFmtId="168" fontId="10" fillId="0" borderId="17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165" fontId="10" fillId="0" borderId="17" xfId="15" applyNumberFormat="1" applyFont="1" applyFill="1" applyBorder="1" applyAlignment="1">
      <alignment/>
    </xf>
    <xf numFmtId="169" fontId="10" fillId="0" borderId="17" xfId="21" applyNumberFormat="1" applyFont="1" applyFill="1" applyBorder="1" applyAlignment="1">
      <alignment/>
    </xf>
    <xf numFmtId="168" fontId="10" fillId="0" borderId="27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165" fontId="10" fillId="0" borderId="27" xfId="15" applyNumberFormat="1" applyFont="1" applyFill="1" applyBorder="1" applyAlignment="1">
      <alignment/>
    </xf>
    <xf numFmtId="168" fontId="10" fillId="0" borderId="29" xfId="0" applyNumberFormat="1" applyFont="1" applyFill="1" applyBorder="1" applyAlignment="1">
      <alignment/>
    </xf>
    <xf numFmtId="169" fontId="10" fillId="0" borderId="29" xfId="21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65" fontId="9" fillId="0" borderId="0" xfId="15" applyNumberFormat="1" applyFont="1" applyAlignment="1">
      <alignment horizontal="right"/>
    </xf>
    <xf numFmtId="165" fontId="9" fillId="0" borderId="0" xfId="15" applyNumberFormat="1" applyFont="1" applyAlignment="1">
      <alignment/>
    </xf>
    <xf numFmtId="165" fontId="9" fillId="0" borderId="0" xfId="15" applyNumberFormat="1" applyFont="1" applyAlignment="1">
      <alignment horizontal="lef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68" fontId="10" fillId="0" borderId="31" xfId="0" applyNumberFormat="1" applyFont="1" applyFill="1" applyBorder="1" applyAlignment="1">
      <alignment/>
    </xf>
    <xf numFmtId="165" fontId="10" fillId="0" borderId="31" xfId="0" applyNumberFormat="1" applyFont="1" applyBorder="1" applyAlignment="1">
      <alignment/>
    </xf>
    <xf numFmtId="165" fontId="10" fillId="0" borderId="29" xfId="15" applyNumberFormat="1" applyFont="1" applyFill="1" applyBorder="1" applyAlignment="1">
      <alignment/>
    </xf>
    <xf numFmtId="0" fontId="11" fillId="0" borderId="0" xfId="0" applyFont="1" applyAlignment="1">
      <alignment/>
    </xf>
    <xf numFmtId="165" fontId="6" fillId="2" borderId="32" xfId="15" applyNumberFormat="1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165" fontId="6" fillId="2" borderId="7" xfId="15" applyNumberFormat="1" applyFont="1" applyFill="1" applyBorder="1" applyAlignment="1">
      <alignment horizontal="center"/>
    </xf>
    <xf numFmtId="165" fontId="6" fillId="2" borderId="11" xfId="15" applyNumberFormat="1" applyFont="1" applyFill="1" applyBorder="1" applyAlignment="1">
      <alignment/>
    </xf>
    <xf numFmtId="165" fontId="6" fillId="2" borderId="8" xfId="15" applyNumberFormat="1" applyFont="1" applyFill="1" applyBorder="1" applyAlignment="1">
      <alignment horizontal="center"/>
    </xf>
    <xf numFmtId="165" fontId="6" fillId="2" borderId="12" xfId="15" applyNumberFormat="1" applyFont="1" applyFill="1" applyBorder="1" applyAlignment="1">
      <alignment/>
    </xf>
    <xf numFmtId="6" fontId="10" fillId="0" borderId="35" xfId="0" applyNumberFormat="1" applyFont="1" applyBorder="1" applyAlignment="1">
      <alignment horizontal="center"/>
    </xf>
    <xf numFmtId="6" fontId="10" fillId="0" borderId="28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17.7109375" style="54" customWidth="1"/>
    <col min="2" max="2" width="18.7109375" style="54" customWidth="1"/>
    <col min="3" max="3" width="23.00390625" style="54" customWidth="1"/>
    <col min="4" max="4" width="21.28125" style="54" customWidth="1"/>
    <col min="5" max="16384" width="9.140625" style="54" customWidth="1"/>
  </cols>
  <sheetData>
    <row r="1" ht="12.75">
      <c r="A1" s="98" t="s">
        <v>83</v>
      </c>
    </row>
    <row r="2" spans="1:4" ht="12.75">
      <c r="A2" s="55"/>
      <c r="B2" s="56" t="s">
        <v>61</v>
      </c>
      <c r="C2" s="55" t="s">
        <v>77</v>
      </c>
      <c r="D2" s="55" t="s">
        <v>78</v>
      </c>
    </row>
    <row r="3" spans="1:4" ht="12.75">
      <c r="A3" s="57"/>
      <c r="B3" s="58" t="s">
        <v>62</v>
      </c>
      <c r="C3" s="57" t="s">
        <v>70</v>
      </c>
      <c r="D3" s="57" t="s">
        <v>68</v>
      </c>
    </row>
    <row r="4" spans="1:4" ht="12.75">
      <c r="A4" s="59"/>
      <c r="B4" s="60" t="s">
        <v>63</v>
      </c>
      <c r="C4" s="61" t="s">
        <v>67</v>
      </c>
      <c r="D4" s="61" t="s">
        <v>63</v>
      </c>
    </row>
    <row r="5" spans="1:4" ht="12.75">
      <c r="A5" s="61" t="s">
        <v>30</v>
      </c>
      <c r="B5" s="62" t="s">
        <v>64</v>
      </c>
      <c r="C5" s="63" t="s">
        <v>65</v>
      </c>
      <c r="D5" s="63" t="s">
        <v>66</v>
      </c>
    </row>
    <row r="6" spans="1:4" ht="12.75">
      <c r="A6" s="55">
        <v>1999</v>
      </c>
      <c r="B6" s="64">
        <v>127029487</v>
      </c>
      <c r="C6" s="64">
        <v>127029487</v>
      </c>
      <c r="D6" s="64">
        <v>127029487</v>
      </c>
    </row>
    <row r="7" spans="1:4" ht="12.75">
      <c r="A7" s="57" t="s">
        <v>73</v>
      </c>
      <c r="B7" s="65">
        <v>120887311</v>
      </c>
      <c r="C7" s="65">
        <v>119794388</v>
      </c>
      <c r="D7" s="65">
        <v>114807823</v>
      </c>
    </row>
    <row r="8" spans="1:4" ht="12.75">
      <c r="A8" s="57" t="s">
        <v>74</v>
      </c>
      <c r="B8" s="65">
        <v>115810399</v>
      </c>
      <c r="C8" s="65">
        <v>113770493</v>
      </c>
      <c r="D8" s="65">
        <v>104860374</v>
      </c>
    </row>
    <row r="9" spans="1:4" ht="12.75">
      <c r="A9" s="57" t="s">
        <v>75</v>
      </c>
      <c r="B9" s="65">
        <v>111048409</v>
      </c>
      <c r="C9" s="65">
        <v>108251388</v>
      </c>
      <c r="D9" s="65">
        <v>96043680</v>
      </c>
    </row>
    <row r="10" spans="1:4" ht="12.75">
      <c r="A10" s="61" t="s">
        <v>76</v>
      </c>
      <c r="B10" s="66">
        <v>105938164</v>
      </c>
      <c r="C10" s="66">
        <v>102549251</v>
      </c>
      <c r="D10" s="66">
        <v>87617774</v>
      </c>
    </row>
    <row r="11" ht="12.75">
      <c r="A11" s="67" t="s">
        <v>71</v>
      </c>
    </row>
    <row r="12" ht="12.75">
      <c r="A12" s="53" t="s">
        <v>72</v>
      </c>
    </row>
    <row r="13" ht="12.75">
      <c r="A13" s="53" t="s">
        <v>81</v>
      </c>
    </row>
    <row r="14" ht="12.75">
      <c r="A14" s="53" t="s">
        <v>79</v>
      </c>
    </row>
    <row r="15" ht="12.75">
      <c r="A15" s="67" t="s">
        <v>80</v>
      </c>
    </row>
    <row r="16" ht="12.75">
      <c r="A16" s="53" t="s">
        <v>69</v>
      </c>
    </row>
    <row r="17" ht="12.75">
      <c r="A17" s="53"/>
    </row>
    <row r="19" spans="1:4" ht="12.75">
      <c r="A19" s="88"/>
      <c r="B19" s="88"/>
      <c r="C19" s="88"/>
      <c r="D19" s="88"/>
    </row>
    <row r="20" spans="1:4" ht="12.75">
      <c r="A20" s="88"/>
      <c r="B20" s="88"/>
      <c r="C20" s="67"/>
      <c r="D20" s="88"/>
    </row>
    <row r="21" spans="1:4" ht="12.75">
      <c r="A21" s="88"/>
      <c r="B21" s="88"/>
      <c r="C21" s="67"/>
      <c r="D21" s="88"/>
    </row>
    <row r="22" spans="1:4" ht="12.75">
      <c r="A22" s="89"/>
      <c r="B22" s="89"/>
      <c r="C22" s="89"/>
      <c r="D22" s="89"/>
    </row>
    <row r="23" spans="1:4" ht="12.75">
      <c r="A23" s="89"/>
      <c r="B23" s="90"/>
      <c r="C23" s="90"/>
      <c r="D23" s="90"/>
    </row>
    <row r="24" spans="1:4" ht="12.75">
      <c r="A24" s="89"/>
      <c r="B24" s="90"/>
      <c r="C24" s="90"/>
      <c r="D24" s="90"/>
    </row>
    <row r="25" spans="1:4" ht="12.75">
      <c r="A25" s="89"/>
      <c r="B25" s="90"/>
      <c r="C25" s="90"/>
      <c r="D25" s="90"/>
    </row>
    <row r="26" spans="1:4" ht="12.75">
      <c r="A26" s="89"/>
      <c r="B26" s="90"/>
      <c r="C26" s="90"/>
      <c r="D26" s="90"/>
    </row>
    <row r="27" spans="1:4" ht="12.75">
      <c r="A27" s="89"/>
      <c r="B27" s="90"/>
      <c r="C27" s="90"/>
      <c r="D27" s="90"/>
    </row>
    <row r="29" ht="12.75">
      <c r="D29" s="91"/>
    </row>
    <row r="34" ht="12.75">
      <c r="B34" s="88"/>
    </row>
    <row r="35" spans="1:2" ht="12.75">
      <c r="A35" s="88"/>
      <c r="B35" s="88"/>
    </row>
    <row r="36" spans="1:2" ht="12.75">
      <c r="A36" s="88"/>
      <c r="B36" s="88"/>
    </row>
    <row r="37" spans="1:2" ht="12.75">
      <c r="A37" s="88"/>
      <c r="B37" s="92"/>
    </row>
    <row r="38" ht="12.75">
      <c r="B38" s="92"/>
    </row>
    <row r="39" ht="12.75">
      <c r="B39" s="92"/>
    </row>
    <row r="40" ht="12.75">
      <c r="B40" s="92"/>
    </row>
    <row r="41" ht="12.75">
      <c r="B41" s="92"/>
    </row>
    <row r="44" spans="1:2" ht="12.75">
      <c r="A44" s="88" t="s">
        <v>30</v>
      </c>
      <c r="B44" s="88" t="s">
        <v>50</v>
      </c>
    </row>
    <row r="45" spans="1:2" ht="12.75">
      <c r="A45" s="88">
        <v>1999</v>
      </c>
      <c r="B45" s="91">
        <v>127029487</v>
      </c>
    </row>
    <row r="46" spans="1:2" ht="12.75">
      <c r="A46" s="54" t="s">
        <v>55</v>
      </c>
      <c r="B46" s="91">
        <v>114807823</v>
      </c>
    </row>
    <row r="47" spans="1:2" ht="12.75">
      <c r="A47" s="54" t="s">
        <v>56</v>
      </c>
      <c r="B47" s="91">
        <v>104860374</v>
      </c>
    </row>
    <row r="48" spans="1:2" ht="12.75">
      <c r="A48" s="54" t="s">
        <v>57</v>
      </c>
      <c r="B48" s="91">
        <v>96043680</v>
      </c>
    </row>
    <row r="49" spans="1:2" ht="12.75">
      <c r="A49" s="54" t="s">
        <v>58</v>
      </c>
      <c r="B49" s="91">
        <v>87617774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="125" zoomScaleNormal="125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10.421875" style="0" customWidth="1"/>
    <col min="3" max="3" width="7.28125" style="0" customWidth="1"/>
    <col min="4" max="4" width="8.00390625" style="0" customWidth="1"/>
    <col min="5" max="5" width="7.7109375" style="0" customWidth="1"/>
    <col min="6" max="6" width="8.00390625" style="0" customWidth="1"/>
    <col min="7" max="7" width="8.7109375" style="0" customWidth="1"/>
    <col min="8" max="8" width="8.00390625" style="0" customWidth="1"/>
    <col min="9" max="9" width="8.7109375" style="0" customWidth="1"/>
    <col min="10" max="10" width="8.00390625" style="0" customWidth="1"/>
    <col min="11" max="11" width="8.28125" style="0" customWidth="1"/>
  </cols>
  <sheetData>
    <row r="1" spans="1:12" ht="13.5" thickBot="1">
      <c r="A1" s="2" t="s">
        <v>59</v>
      </c>
      <c r="B1" s="2"/>
      <c r="C1" s="3"/>
      <c r="D1" s="4"/>
      <c r="E1" s="4"/>
      <c r="F1" s="4"/>
      <c r="G1" s="4"/>
      <c r="H1" s="4"/>
      <c r="I1" s="4"/>
      <c r="J1" s="5"/>
      <c r="K1" s="5"/>
      <c r="L1" s="6"/>
    </row>
    <row r="2" spans="1:11" ht="12.75">
      <c r="A2" s="7"/>
      <c r="B2" s="8" t="s">
        <v>27</v>
      </c>
      <c r="C2" s="9" t="s">
        <v>0</v>
      </c>
      <c r="D2" s="99" t="s">
        <v>1</v>
      </c>
      <c r="E2" s="100"/>
      <c r="F2" s="100"/>
      <c r="G2" s="100"/>
      <c r="H2" s="100"/>
      <c r="I2" s="100"/>
      <c r="J2" s="100"/>
      <c r="K2" s="101"/>
    </row>
    <row r="3" spans="1:11" ht="12.75">
      <c r="A3" s="10"/>
      <c r="B3" s="11" t="s">
        <v>28</v>
      </c>
      <c r="C3" s="12" t="s">
        <v>2</v>
      </c>
      <c r="D3" s="102" t="s">
        <v>3</v>
      </c>
      <c r="E3" s="103"/>
      <c r="F3" s="104" t="s">
        <v>4</v>
      </c>
      <c r="G3" s="103"/>
      <c r="H3" s="104" t="s">
        <v>5</v>
      </c>
      <c r="I3" s="105"/>
      <c r="J3" s="102" t="s">
        <v>6</v>
      </c>
      <c r="K3" s="105"/>
    </row>
    <row r="4" spans="1:11" ht="12.75">
      <c r="A4" s="15" t="s">
        <v>7</v>
      </c>
      <c r="B4" s="16" t="s">
        <v>8</v>
      </c>
      <c r="C4" s="17" t="s">
        <v>9</v>
      </c>
      <c r="D4" s="13" t="s">
        <v>10</v>
      </c>
      <c r="E4" s="18" t="s">
        <v>11</v>
      </c>
      <c r="F4" s="14" t="s">
        <v>10</v>
      </c>
      <c r="G4" s="18" t="s">
        <v>11</v>
      </c>
      <c r="H4" s="14" t="s">
        <v>10</v>
      </c>
      <c r="I4" s="19" t="s">
        <v>11</v>
      </c>
      <c r="J4" s="13" t="s">
        <v>10</v>
      </c>
      <c r="K4" s="19" t="s">
        <v>11</v>
      </c>
    </row>
    <row r="5" spans="1:11" ht="12.75">
      <c r="A5" s="10" t="s">
        <v>12</v>
      </c>
      <c r="B5" s="20"/>
      <c r="C5" s="21"/>
      <c r="D5" s="22"/>
      <c r="E5" s="23"/>
      <c r="F5" s="23"/>
      <c r="G5" s="23"/>
      <c r="H5" s="23"/>
      <c r="I5" s="24"/>
      <c r="J5" s="22"/>
      <c r="K5" s="24"/>
    </row>
    <row r="6" spans="1:11" ht="12.75">
      <c r="A6" s="10" t="s">
        <v>13</v>
      </c>
      <c r="B6" s="25">
        <v>100</v>
      </c>
      <c r="C6" s="26">
        <v>100</v>
      </c>
      <c r="D6" s="27">
        <v>328</v>
      </c>
      <c r="E6" s="28">
        <v>328</v>
      </c>
      <c r="F6" s="28">
        <v>14</v>
      </c>
      <c r="G6" s="28">
        <v>14</v>
      </c>
      <c r="H6" s="28">
        <v>3</v>
      </c>
      <c r="I6" s="28">
        <v>3</v>
      </c>
      <c r="J6" s="27">
        <f>+D6+F6+H6</f>
        <v>345</v>
      </c>
      <c r="K6" s="29">
        <f>+E6+G6+I6</f>
        <v>345</v>
      </c>
    </row>
    <row r="7" spans="1:11" ht="12.75">
      <c r="A7" s="10" t="s">
        <v>14</v>
      </c>
      <c r="B7" s="25">
        <v>100</v>
      </c>
      <c r="C7" s="26">
        <v>48.47</v>
      </c>
      <c r="D7" s="27">
        <v>497</v>
      </c>
      <c r="E7" s="28">
        <v>232</v>
      </c>
      <c r="F7" s="28">
        <v>29</v>
      </c>
      <c r="G7" s="28">
        <v>11</v>
      </c>
      <c r="H7" s="28">
        <v>9</v>
      </c>
      <c r="I7" s="28">
        <v>2</v>
      </c>
      <c r="J7" s="27">
        <f aca="true" t="shared" si="0" ref="J7:K15">+D7+F7+H7</f>
        <v>535</v>
      </c>
      <c r="K7" s="29">
        <f t="shared" si="0"/>
        <v>245</v>
      </c>
    </row>
    <row r="8" spans="1:11" ht="12.75">
      <c r="A8" s="10" t="s">
        <v>15</v>
      </c>
      <c r="B8" s="25">
        <v>100</v>
      </c>
      <c r="C8" s="26">
        <v>22.05</v>
      </c>
      <c r="D8" s="27">
        <v>1273</v>
      </c>
      <c r="E8" s="28">
        <v>266</v>
      </c>
      <c r="F8" s="28">
        <v>98</v>
      </c>
      <c r="G8" s="28">
        <v>19</v>
      </c>
      <c r="H8" s="28">
        <v>28</v>
      </c>
      <c r="I8" s="28">
        <v>6</v>
      </c>
      <c r="J8" s="27">
        <f t="shared" si="0"/>
        <v>1399</v>
      </c>
      <c r="K8" s="29">
        <f t="shared" si="0"/>
        <v>291</v>
      </c>
    </row>
    <row r="9" spans="1:11" ht="12.75">
      <c r="A9" s="10" t="s">
        <v>16</v>
      </c>
      <c r="B9" s="25">
        <v>29.77</v>
      </c>
      <c r="C9" s="26">
        <v>4.2</v>
      </c>
      <c r="D9" s="27">
        <v>5141</v>
      </c>
      <c r="E9" s="28">
        <v>212</v>
      </c>
      <c r="F9" s="28">
        <v>396</v>
      </c>
      <c r="G9" s="28">
        <v>28</v>
      </c>
      <c r="H9" s="28">
        <v>96</v>
      </c>
      <c r="I9" s="28">
        <v>6</v>
      </c>
      <c r="J9" s="27">
        <f t="shared" si="0"/>
        <v>5633</v>
      </c>
      <c r="K9" s="29">
        <f t="shared" si="0"/>
        <v>246</v>
      </c>
    </row>
    <row r="10" spans="1:11" ht="12.75">
      <c r="A10" s="10" t="s">
        <v>17</v>
      </c>
      <c r="B10" s="25">
        <v>14.22</v>
      </c>
      <c r="C10" s="26">
        <v>1.42</v>
      </c>
      <c r="D10" s="27">
        <v>11149</v>
      </c>
      <c r="E10" s="28">
        <v>164</v>
      </c>
      <c r="F10" s="28">
        <v>875</v>
      </c>
      <c r="G10" s="28">
        <v>13</v>
      </c>
      <c r="H10" s="28">
        <v>193</v>
      </c>
      <c r="I10" s="28">
        <v>2</v>
      </c>
      <c r="J10" s="27">
        <f t="shared" si="0"/>
        <v>12217</v>
      </c>
      <c r="K10" s="29">
        <f t="shared" si="0"/>
        <v>179</v>
      </c>
    </row>
    <row r="11" spans="1:11" ht="12.75">
      <c r="A11" s="10" t="s">
        <v>18</v>
      </c>
      <c r="B11" s="25">
        <v>3.08</v>
      </c>
      <c r="C11" s="26">
        <v>0.58</v>
      </c>
      <c r="D11" s="27">
        <v>27714</v>
      </c>
      <c r="E11" s="28">
        <v>176</v>
      </c>
      <c r="F11" s="28">
        <v>2409</v>
      </c>
      <c r="G11" s="28">
        <v>12</v>
      </c>
      <c r="H11" s="28">
        <v>662</v>
      </c>
      <c r="I11" s="28">
        <v>4</v>
      </c>
      <c r="J11" s="27">
        <f t="shared" si="0"/>
        <v>30785</v>
      </c>
      <c r="K11" s="29">
        <f t="shared" si="0"/>
        <v>192</v>
      </c>
    </row>
    <row r="12" spans="1:11" ht="12.75">
      <c r="A12" s="10" t="s">
        <v>19</v>
      </c>
      <c r="B12" s="25">
        <v>0.8</v>
      </c>
      <c r="C12" s="26">
        <v>0.12</v>
      </c>
      <c r="D12" s="27">
        <v>67633</v>
      </c>
      <c r="E12" s="28">
        <v>93</v>
      </c>
      <c r="F12" s="28">
        <v>4564</v>
      </c>
      <c r="G12" s="28">
        <v>8</v>
      </c>
      <c r="H12" s="28">
        <v>1316</v>
      </c>
      <c r="I12" s="28">
        <v>0</v>
      </c>
      <c r="J12" s="27">
        <f t="shared" si="0"/>
        <v>73513</v>
      </c>
      <c r="K12" s="29">
        <f t="shared" si="0"/>
        <v>101</v>
      </c>
    </row>
    <row r="13" spans="1:11" ht="12.75">
      <c r="A13" s="10" t="s">
        <v>20</v>
      </c>
      <c r="B13" s="25">
        <v>0.46</v>
      </c>
      <c r="C13" s="26">
        <v>0.05</v>
      </c>
      <c r="D13" s="27">
        <v>145948</v>
      </c>
      <c r="E13" s="28">
        <v>84</v>
      </c>
      <c r="F13" s="28">
        <v>9646</v>
      </c>
      <c r="G13" s="28">
        <v>4</v>
      </c>
      <c r="H13" s="28">
        <v>5595</v>
      </c>
      <c r="I13" s="28">
        <v>2</v>
      </c>
      <c r="J13" s="27">
        <f t="shared" si="0"/>
        <v>161189</v>
      </c>
      <c r="K13" s="29">
        <f t="shared" si="0"/>
        <v>90</v>
      </c>
    </row>
    <row r="14" spans="1:11" ht="12.75">
      <c r="A14" s="10" t="s">
        <v>21</v>
      </c>
      <c r="B14" s="25">
        <v>0.2</v>
      </c>
      <c r="C14" s="26">
        <v>0.05</v>
      </c>
      <c r="D14" s="27">
        <v>200065</v>
      </c>
      <c r="E14" s="28">
        <v>90</v>
      </c>
      <c r="F14" s="28">
        <v>11885</v>
      </c>
      <c r="G14" s="28">
        <v>9</v>
      </c>
      <c r="H14" s="28">
        <v>4874</v>
      </c>
      <c r="I14" s="28">
        <v>2</v>
      </c>
      <c r="J14" s="27">
        <f t="shared" si="0"/>
        <v>216824</v>
      </c>
      <c r="K14" s="29">
        <f t="shared" si="0"/>
        <v>101</v>
      </c>
    </row>
    <row r="15" spans="1:11" ht="12.75">
      <c r="A15" s="10" t="s">
        <v>22</v>
      </c>
      <c r="B15" s="25">
        <v>0.13</v>
      </c>
      <c r="C15" s="26">
        <v>0.05</v>
      </c>
      <c r="D15" s="27">
        <v>617324</v>
      </c>
      <c r="E15" s="28">
        <v>282</v>
      </c>
      <c r="F15" s="28">
        <v>35784</v>
      </c>
      <c r="G15" s="28">
        <v>21</v>
      </c>
      <c r="H15" s="28">
        <v>11874</v>
      </c>
      <c r="I15" s="28">
        <v>8</v>
      </c>
      <c r="J15" s="27">
        <f t="shared" si="0"/>
        <v>664982</v>
      </c>
      <c r="K15" s="29">
        <f t="shared" si="0"/>
        <v>311</v>
      </c>
    </row>
    <row r="16" spans="1:11" ht="12.75">
      <c r="A16" s="10" t="s">
        <v>23</v>
      </c>
      <c r="B16" s="25"/>
      <c r="C16" s="30"/>
      <c r="D16" s="27"/>
      <c r="E16" s="28"/>
      <c r="F16" s="28"/>
      <c r="G16" s="28"/>
      <c r="H16" s="28"/>
      <c r="I16" s="29"/>
      <c r="J16" s="27"/>
      <c r="K16" s="29"/>
    </row>
    <row r="17" spans="1:11" ht="12.75">
      <c r="A17" s="10" t="s">
        <v>24</v>
      </c>
      <c r="B17" s="25">
        <v>0.05</v>
      </c>
      <c r="C17" s="26">
        <v>0.05</v>
      </c>
      <c r="D17" s="27">
        <f>26133278+30120694+10789130</f>
        <v>67043102</v>
      </c>
      <c r="E17" s="28">
        <f>12956+15212+5392</f>
        <v>33560</v>
      </c>
      <c r="F17" s="28">
        <f>429911+572118+226555</f>
        <v>1228584</v>
      </c>
      <c r="G17" s="28">
        <f>212+290+123</f>
        <v>625</v>
      </c>
      <c r="H17" s="28">
        <f>183145+274121+70418</f>
        <v>527684</v>
      </c>
      <c r="I17" s="28">
        <f>90+138+33</f>
        <v>261</v>
      </c>
      <c r="J17" s="27">
        <f aca="true" t="shared" si="1" ref="J17:K27">+D17+F17+H17</f>
        <v>68799370</v>
      </c>
      <c r="K17" s="29">
        <f t="shared" si="1"/>
        <v>34446</v>
      </c>
    </row>
    <row r="18" spans="1:11" ht="12.75">
      <c r="A18" s="10" t="s">
        <v>25</v>
      </c>
      <c r="B18" s="25">
        <v>0.05</v>
      </c>
      <c r="C18" s="26">
        <v>0.05</v>
      </c>
      <c r="D18" s="27">
        <f>22283131+9450329</f>
        <v>31733460</v>
      </c>
      <c r="E18" s="28">
        <f>10954+4709</f>
        <v>15663</v>
      </c>
      <c r="F18" s="28">
        <f>216632+183725</f>
        <v>400357</v>
      </c>
      <c r="G18" s="28">
        <f>107+94</f>
        <v>201</v>
      </c>
      <c r="H18" s="28">
        <f>100971+55091</f>
        <v>156062</v>
      </c>
      <c r="I18" s="29">
        <f>49+25</f>
        <v>74</v>
      </c>
      <c r="J18" s="27">
        <f t="shared" si="1"/>
        <v>32289879</v>
      </c>
      <c r="K18" s="29">
        <f t="shared" si="1"/>
        <v>15938</v>
      </c>
    </row>
    <row r="19" spans="1:11" ht="12.75">
      <c r="A19" s="10" t="s">
        <v>21</v>
      </c>
      <c r="B19" s="25">
        <v>0.05</v>
      </c>
      <c r="C19" s="26">
        <v>0.05</v>
      </c>
      <c r="D19" s="27">
        <f>12434142+5070980</f>
        <v>17505122</v>
      </c>
      <c r="E19" s="28">
        <f>6127+2567</f>
        <v>8694</v>
      </c>
      <c r="F19" s="28">
        <f>125539+115774</f>
        <v>241313</v>
      </c>
      <c r="G19" s="28">
        <f>62+67</f>
        <v>129</v>
      </c>
      <c r="H19" s="28">
        <f>31883+35392</f>
        <v>67275</v>
      </c>
      <c r="I19" s="29">
        <f>15+17</f>
        <v>32</v>
      </c>
      <c r="J19" s="27">
        <f t="shared" si="1"/>
        <v>17813710</v>
      </c>
      <c r="K19" s="29">
        <f t="shared" si="1"/>
        <v>8855</v>
      </c>
    </row>
    <row r="20" spans="1:11" ht="12.75">
      <c r="A20" s="10" t="s">
        <v>20</v>
      </c>
      <c r="B20" s="25">
        <v>0.13</v>
      </c>
      <c r="C20" s="26">
        <v>0.05</v>
      </c>
      <c r="D20" s="27">
        <f>2383209+2449375</f>
        <v>4832584</v>
      </c>
      <c r="E20" s="28">
        <f>1195+1183</f>
        <v>2378</v>
      </c>
      <c r="F20" s="28">
        <f>30640+57661</f>
        <v>88301</v>
      </c>
      <c r="G20" s="28">
        <f>12+24</f>
        <v>36</v>
      </c>
      <c r="H20" s="28">
        <f>10069+13284</f>
        <v>23353</v>
      </c>
      <c r="I20" s="29">
        <f>3+4</f>
        <v>7</v>
      </c>
      <c r="J20" s="27">
        <f t="shared" si="1"/>
        <v>4944238</v>
      </c>
      <c r="K20" s="29">
        <f t="shared" si="1"/>
        <v>2421</v>
      </c>
    </row>
    <row r="21" spans="1:11" ht="12.75">
      <c r="A21" s="10" t="s">
        <v>19</v>
      </c>
      <c r="B21" s="25">
        <v>0.66</v>
      </c>
      <c r="C21" s="26">
        <v>0.18</v>
      </c>
      <c r="D21" s="27">
        <v>1333745</v>
      </c>
      <c r="E21" s="28">
        <v>2409</v>
      </c>
      <c r="F21" s="28">
        <v>29466</v>
      </c>
      <c r="G21" s="28">
        <v>46</v>
      </c>
      <c r="H21" s="28">
        <v>5487</v>
      </c>
      <c r="I21" s="29">
        <v>5</v>
      </c>
      <c r="J21" s="27">
        <f t="shared" si="1"/>
        <v>1368698</v>
      </c>
      <c r="K21" s="29">
        <f t="shared" si="1"/>
        <v>2460</v>
      </c>
    </row>
    <row r="22" spans="1:11" ht="12.75">
      <c r="A22" s="10" t="s">
        <v>18</v>
      </c>
      <c r="B22" s="25">
        <v>2.38</v>
      </c>
      <c r="C22" s="26">
        <v>0.59</v>
      </c>
      <c r="D22" s="27">
        <v>427384</v>
      </c>
      <c r="E22" s="28">
        <v>2521</v>
      </c>
      <c r="F22" s="28">
        <v>6915</v>
      </c>
      <c r="G22" s="28">
        <v>36</v>
      </c>
      <c r="H22" s="28">
        <v>1045</v>
      </c>
      <c r="I22" s="29">
        <v>5</v>
      </c>
      <c r="J22" s="27">
        <f t="shared" si="1"/>
        <v>435344</v>
      </c>
      <c r="K22" s="29">
        <f t="shared" si="1"/>
        <v>2562</v>
      </c>
    </row>
    <row r="23" spans="1:11" ht="12.75">
      <c r="A23" s="10" t="s">
        <v>17</v>
      </c>
      <c r="B23" s="25">
        <v>12.1</v>
      </c>
      <c r="C23" s="26">
        <v>1.72</v>
      </c>
      <c r="D23" s="27">
        <v>138482</v>
      </c>
      <c r="E23" s="28">
        <v>2448</v>
      </c>
      <c r="F23" s="28">
        <v>2684</v>
      </c>
      <c r="G23" s="28">
        <v>58</v>
      </c>
      <c r="H23" s="28">
        <v>430</v>
      </c>
      <c r="I23" s="29">
        <v>9</v>
      </c>
      <c r="J23" s="27">
        <f t="shared" si="1"/>
        <v>141596</v>
      </c>
      <c r="K23" s="29">
        <f t="shared" si="1"/>
        <v>2515</v>
      </c>
    </row>
    <row r="24" spans="1:11" ht="12.75">
      <c r="A24" s="10" t="s">
        <v>16</v>
      </c>
      <c r="B24" s="25">
        <v>32.19</v>
      </c>
      <c r="C24" s="26">
        <v>5.73</v>
      </c>
      <c r="D24" s="27">
        <v>58141</v>
      </c>
      <c r="E24" s="28">
        <v>3368</v>
      </c>
      <c r="F24" s="28">
        <v>1009</v>
      </c>
      <c r="G24" s="28">
        <v>54</v>
      </c>
      <c r="H24" s="28">
        <v>133</v>
      </c>
      <c r="I24" s="29">
        <v>8</v>
      </c>
      <c r="J24" s="27">
        <f t="shared" si="1"/>
        <v>59283</v>
      </c>
      <c r="K24" s="29">
        <f t="shared" si="1"/>
        <v>3430</v>
      </c>
    </row>
    <row r="25" spans="1:11" ht="12.75">
      <c r="A25" s="10" t="s">
        <v>15</v>
      </c>
      <c r="B25" s="25">
        <v>100</v>
      </c>
      <c r="C25" s="26">
        <v>18.88</v>
      </c>
      <c r="D25" s="27">
        <v>14031</v>
      </c>
      <c r="E25" s="28">
        <v>2679</v>
      </c>
      <c r="F25" s="28">
        <v>245</v>
      </c>
      <c r="G25" s="28">
        <v>43</v>
      </c>
      <c r="H25" s="28">
        <v>31</v>
      </c>
      <c r="I25" s="29">
        <v>9</v>
      </c>
      <c r="J25" s="27">
        <f t="shared" si="1"/>
        <v>14307</v>
      </c>
      <c r="K25" s="29">
        <f t="shared" si="1"/>
        <v>2731</v>
      </c>
    </row>
    <row r="26" spans="1:11" ht="12.75">
      <c r="A26" s="10" t="s">
        <v>14</v>
      </c>
      <c r="B26" s="25">
        <v>100</v>
      </c>
      <c r="C26" s="26">
        <v>57.62</v>
      </c>
      <c r="D26" s="27">
        <v>5291</v>
      </c>
      <c r="E26" s="28">
        <v>2994</v>
      </c>
      <c r="F26" s="28">
        <v>91</v>
      </c>
      <c r="G26" s="28">
        <v>52</v>
      </c>
      <c r="H26" s="28">
        <v>9</v>
      </c>
      <c r="I26" s="29">
        <v>7</v>
      </c>
      <c r="J26" s="27">
        <f t="shared" si="1"/>
        <v>5391</v>
      </c>
      <c r="K26" s="29">
        <f t="shared" si="1"/>
        <v>3053</v>
      </c>
    </row>
    <row r="27" spans="1:11" ht="13.5" thickBot="1">
      <c r="A27" s="31" t="s">
        <v>13</v>
      </c>
      <c r="B27" s="32">
        <v>100</v>
      </c>
      <c r="C27" s="33">
        <v>100</v>
      </c>
      <c r="D27" s="34">
        <v>2874</v>
      </c>
      <c r="E27" s="35">
        <v>2876</v>
      </c>
      <c r="F27" s="35">
        <v>44</v>
      </c>
      <c r="G27" s="35">
        <v>44</v>
      </c>
      <c r="H27" s="35">
        <v>2</v>
      </c>
      <c r="I27" s="36">
        <v>2</v>
      </c>
      <c r="J27" s="34">
        <f t="shared" si="1"/>
        <v>2920</v>
      </c>
      <c r="K27" s="36">
        <f t="shared" si="1"/>
        <v>2922</v>
      </c>
    </row>
    <row r="28" spans="1:11" ht="12.75">
      <c r="A28" s="37" t="s">
        <v>26</v>
      </c>
      <c r="B28" s="37"/>
      <c r="C28" s="38"/>
      <c r="D28" s="39">
        <f aca="true" t="shared" si="2" ref="D28:K28">SUM(D6:D27)</f>
        <v>124171288</v>
      </c>
      <c r="E28" s="39">
        <f t="shared" si="2"/>
        <v>81517</v>
      </c>
      <c r="F28" s="39">
        <f t="shared" si="2"/>
        <v>2064709</v>
      </c>
      <c r="G28" s="39">
        <f t="shared" si="2"/>
        <v>1463</v>
      </c>
      <c r="H28" s="39">
        <f t="shared" si="2"/>
        <v>806161</v>
      </c>
      <c r="I28" s="39">
        <f t="shared" si="2"/>
        <v>454</v>
      </c>
      <c r="J28" s="39">
        <f t="shared" si="2"/>
        <v>127042158</v>
      </c>
      <c r="K28" s="39">
        <f t="shared" si="2"/>
        <v>83434</v>
      </c>
    </row>
    <row r="29" spans="1:11" ht="12.75">
      <c r="A29" s="40" t="s">
        <v>29</v>
      </c>
      <c r="B29" s="41"/>
      <c r="C29" s="41"/>
      <c r="D29" s="42"/>
      <c r="E29" s="42"/>
      <c r="F29" s="42"/>
      <c r="G29" s="42"/>
      <c r="H29" s="42"/>
      <c r="I29" s="42"/>
      <c r="J29" s="41"/>
      <c r="K29" s="41"/>
    </row>
    <row r="30" spans="4:11" ht="12.75">
      <c r="D30" s="1"/>
      <c r="E30" s="1"/>
      <c r="F30" s="1"/>
      <c r="G30" s="1"/>
      <c r="H30" s="1"/>
      <c r="I30" s="1"/>
      <c r="K30" s="43"/>
    </row>
  </sheetData>
  <mergeCells count="5">
    <mergeCell ref="D2:K2"/>
    <mergeCell ref="D3:E3"/>
    <mergeCell ref="F3:G3"/>
    <mergeCell ref="H3:I3"/>
    <mergeCell ref="J3:K3"/>
  </mergeCells>
  <printOptions/>
  <pageMargins left="0.75" right="0.75" top="1" bottom="1" header="0.5" footer="0.5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3" width="11.140625" style="0" customWidth="1"/>
    <col min="4" max="4" width="10.00390625" style="0" customWidth="1"/>
    <col min="5" max="5" width="11.140625" style="0" customWidth="1"/>
    <col min="7" max="7" width="10.421875" style="0" customWidth="1"/>
  </cols>
  <sheetData>
    <row r="1" spans="1:9" ht="12.75">
      <c r="A1" s="98" t="s">
        <v>82</v>
      </c>
      <c r="B1" s="54"/>
      <c r="C1" s="54"/>
      <c r="D1" s="54"/>
      <c r="E1" s="54"/>
      <c r="F1" s="54"/>
      <c r="G1" s="54"/>
      <c r="H1" s="54"/>
      <c r="I1" s="54"/>
    </row>
    <row r="2" spans="1:5" ht="12.75">
      <c r="A2" s="68"/>
      <c r="B2" s="108" t="s">
        <v>52</v>
      </c>
      <c r="C2" s="109"/>
      <c r="D2" s="108" t="s">
        <v>60</v>
      </c>
      <c r="E2" s="109"/>
    </row>
    <row r="3" spans="1:5" ht="12.75">
      <c r="A3" s="69"/>
      <c r="B3" s="70" t="s">
        <v>49</v>
      </c>
      <c r="C3" s="70" t="s">
        <v>51</v>
      </c>
      <c r="D3" s="70" t="s">
        <v>49</v>
      </c>
      <c r="E3" s="70" t="s">
        <v>51</v>
      </c>
    </row>
    <row r="4" spans="1:5" ht="12.75">
      <c r="A4" s="71" t="s">
        <v>31</v>
      </c>
      <c r="B4" s="72" t="s">
        <v>50</v>
      </c>
      <c r="C4" s="72" t="s">
        <v>32</v>
      </c>
      <c r="D4" s="72" t="s">
        <v>50</v>
      </c>
      <c r="E4" s="72" t="s">
        <v>32</v>
      </c>
    </row>
    <row r="5" spans="1:5" ht="12.75">
      <c r="A5" s="74" t="s">
        <v>33</v>
      </c>
      <c r="B5" s="75">
        <v>1016365</v>
      </c>
      <c r="C5" s="76">
        <v>-49057319</v>
      </c>
      <c r="D5" s="75">
        <v>547216</v>
      </c>
      <c r="E5" s="75">
        <v>-35182329</v>
      </c>
    </row>
    <row r="6" spans="1:5" ht="12.75">
      <c r="A6" s="79" t="s">
        <v>34</v>
      </c>
      <c r="B6" s="80">
        <v>26210180</v>
      </c>
      <c r="C6" s="76">
        <v>132336387</v>
      </c>
      <c r="D6" s="80">
        <v>13381189</v>
      </c>
      <c r="E6" s="80">
        <v>70987103</v>
      </c>
    </row>
    <row r="7" spans="1:5" ht="12.75">
      <c r="A7" s="79" t="s">
        <v>35</v>
      </c>
      <c r="B7" s="80">
        <v>23966960</v>
      </c>
      <c r="C7" s="76">
        <v>357434358</v>
      </c>
      <c r="D7" s="80">
        <v>14953415</v>
      </c>
      <c r="E7" s="80">
        <v>224834852</v>
      </c>
    </row>
    <row r="8" spans="1:5" ht="12.75">
      <c r="A8" s="79" t="s">
        <v>36</v>
      </c>
      <c r="B8" s="80">
        <v>18359111</v>
      </c>
      <c r="C8" s="76">
        <v>453687690</v>
      </c>
      <c r="D8" s="80">
        <v>12513685</v>
      </c>
      <c r="E8" s="80">
        <v>309450548</v>
      </c>
    </row>
    <row r="9" spans="1:5" ht="12.75">
      <c r="A9" s="79" t="s">
        <v>37</v>
      </c>
      <c r="B9" s="80">
        <v>13368846</v>
      </c>
      <c r="C9" s="76">
        <v>464230987</v>
      </c>
      <c r="D9" s="80">
        <v>9700429</v>
      </c>
      <c r="E9" s="80">
        <v>337085999</v>
      </c>
    </row>
    <row r="10" spans="1:5" ht="12.75">
      <c r="A10" s="79" t="s">
        <v>38</v>
      </c>
      <c r="B10" s="80">
        <v>9812207</v>
      </c>
      <c r="C10" s="76">
        <v>438993580</v>
      </c>
      <c r="D10" s="80">
        <v>7584758</v>
      </c>
      <c r="E10" s="80">
        <v>339966538</v>
      </c>
    </row>
    <row r="11" spans="1:5" ht="12.75">
      <c r="A11" s="79" t="s">
        <v>39</v>
      </c>
      <c r="B11" s="80">
        <v>16897458</v>
      </c>
      <c r="C11" s="76">
        <v>1031747639</v>
      </c>
      <c r="D11" s="80">
        <v>13882868</v>
      </c>
      <c r="E11" s="80">
        <v>849235065</v>
      </c>
    </row>
    <row r="12" spans="1:5" ht="12.75">
      <c r="A12" s="79" t="s">
        <v>40</v>
      </c>
      <c r="B12" s="80">
        <v>7755507</v>
      </c>
      <c r="C12" s="76">
        <v>666429881</v>
      </c>
      <c r="D12" s="80">
        <v>6653302</v>
      </c>
      <c r="E12" s="80">
        <v>572107910</v>
      </c>
    </row>
    <row r="13" spans="1:5" ht="12.75">
      <c r="A13" s="79" t="s">
        <v>41</v>
      </c>
      <c r="B13" s="80">
        <v>7188685</v>
      </c>
      <c r="C13" s="76">
        <v>944083593</v>
      </c>
      <c r="D13" s="80">
        <v>6271959</v>
      </c>
      <c r="E13" s="80">
        <v>825602106</v>
      </c>
    </row>
    <row r="14" spans="1:5" ht="12.75">
      <c r="A14" s="79" t="s">
        <v>42</v>
      </c>
      <c r="B14" s="80">
        <v>1891017</v>
      </c>
      <c r="C14" s="76">
        <v>546818812</v>
      </c>
      <c r="D14" s="80">
        <v>1640006</v>
      </c>
      <c r="E14" s="80">
        <v>475056961</v>
      </c>
    </row>
    <row r="15" spans="1:5" ht="12.75">
      <c r="A15" s="79" t="s">
        <v>43</v>
      </c>
      <c r="B15" s="80">
        <v>355710</v>
      </c>
      <c r="C15" s="76">
        <v>241057746</v>
      </c>
      <c r="D15" s="80">
        <v>309944</v>
      </c>
      <c r="E15" s="80">
        <v>210134851</v>
      </c>
    </row>
    <row r="16" spans="1:5" ht="12.75">
      <c r="A16" s="79" t="s">
        <v>44</v>
      </c>
      <c r="B16" s="80">
        <v>88847</v>
      </c>
      <c r="C16" s="76">
        <v>107343480</v>
      </c>
      <c r="D16" s="80">
        <v>76779</v>
      </c>
      <c r="E16" s="80">
        <v>92732047</v>
      </c>
    </row>
    <row r="17" spans="1:5" ht="12.75">
      <c r="A17" s="79" t="s">
        <v>45</v>
      </c>
      <c r="B17" s="80">
        <v>38160</v>
      </c>
      <c r="C17" s="76">
        <v>65801348</v>
      </c>
      <c r="D17" s="80">
        <v>33102</v>
      </c>
      <c r="E17" s="80">
        <v>57095640</v>
      </c>
    </row>
    <row r="18" spans="1:5" ht="12.75">
      <c r="A18" s="79" t="s">
        <v>46</v>
      </c>
      <c r="B18" s="80">
        <v>57547</v>
      </c>
      <c r="C18" s="76">
        <v>172372870</v>
      </c>
      <c r="D18" s="80">
        <v>49710</v>
      </c>
      <c r="E18" s="80">
        <v>148937801</v>
      </c>
    </row>
    <row r="19" spans="1:5" ht="12.75">
      <c r="A19" s="79" t="s">
        <v>47</v>
      </c>
      <c r="B19" s="80">
        <v>14176</v>
      </c>
      <c r="C19" s="76">
        <v>97281129</v>
      </c>
      <c r="D19" s="80">
        <v>12123</v>
      </c>
      <c r="E19" s="80">
        <v>83216258</v>
      </c>
    </row>
    <row r="20" spans="1:5" ht="12.75">
      <c r="A20" s="83" t="s">
        <v>48</v>
      </c>
      <c r="B20" s="84">
        <v>8711</v>
      </c>
      <c r="C20" s="76">
        <v>215765177</v>
      </c>
      <c r="D20" s="84">
        <v>7289</v>
      </c>
      <c r="E20" s="84">
        <v>181949562</v>
      </c>
    </row>
    <row r="21" spans="1:5" ht="13.5" thickBot="1">
      <c r="A21" s="95" t="s">
        <v>26</v>
      </c>
      <c r="B21" s="96">
        <f>SUM(B5:B20)</f>
        <v>127029487</v>
      </c>
      <c r="C21" s="96">
        <f>SUM(C5:C20)</f>
        <v>5886327358</v>
      </c>
      <c r="D21" s="96">
        <f>SUM(D5:D20)</f>
        <v>87617774</v>
      </c>
      <c r="E21" s="96">
        <f>SUM(E5:E20)</f>
        <v>4743210912</v>
      </c>
    </row>
    <row r="22" spans="1:9" ht="13.5" thickTop="1">
      <c r="A22" s="93"/>
      <c r="B22" s="106" t="s">
        <v>53</v>
      </c>
      <c r="C22" s="107"/>
      <c r="D22" s="106" t="s">
        <v>54</v>
      </c>
      <c r="E22" s="107"/>
      <c r="F22" s="54"/>
      <c r="G22" s="54"/>
      <c r="H22" s="54"/>
      <c r="I22" s="54"/>
    </row>
    <row r="23" spans="1:9" ht="12.75">
      <c r="A23" s="94"/>
      <c r="B23" s="70" t="s">
        <v>49</v>
      </c>
      <c r="C23" s="70" t="s">
        <v>51</v>
      </c>
      <c r="D23" s="70" t="s">
        <v>49</v>
      </c>
      <c r="E23" s="70" t="s">
        <v>51</v>
      </c>
      <c r="F23" s="54"/>
      <c r="G23" s="54"/>
      <c r="H23" s="54"/>
      <c r="I23" s="54"/>
    </row>
    <row r="24" spans="1:9" ht="12.75">
      <c r="A24" s="72" t="s">
        <v>31</v>
      </c>
      <c r="B24" s="72" t="s">
        <v>50</v>
      </c>
      <c r="C24" s="73" t="s">
        <v>32</v>
      </c>
      <c r="D24" s="73" t="s">
        <v>50</v>
      </c>
      <c r="E24" s="73" t="s">
        <v>32</v>
      </c>
      <c r="F24" s="54"/>
      <c r="G24" s="54"/>
      <c r="H24" s="54"/>
      <c r="I24" s="54"/>
    </row>
    <row r="25" spans="1:9" ht="12.75">
      <c r="A25" s="74" t="s">
        <v>33</v>
      </c>
      <c r="B25" s="77">
        <f aca="true" t="shared" si="0" ref="B25:B41">+B5-D5</f>
        <v>469149</v>
      </c>
      <c r="C25" s="77">
        <f aca="true" t="shared" si="1" ref="C25:C41">+C5-E5</f>
        <v>-13874990</v>
      </c>
      <c r="D25" s="78">
        <f aca="true" t="shared" si="2" ref="D25:D41">+(B5-D5)/B5</f>
        <v>0.4615949978600208</v>
      </c>
      <c r="E25" s="78">
        <f aca="true" t="shared" si="3" ref="E25:E41">+(C5-E5)/C5</f>
        <v>0.2828322110305294</v>
      </c>
      <c r="F25" s="54"/>
      <c r="G25" s="54"/>
      <c r="H25" s="54"/>
      <c r="I25" s="54"/>
    </row>
    <row r="26" spans="1:9" ht="12.75">
      <c r="A26" s="79" t="s">
        <v>34</v>
      </c>
      <c r="B26" s="81">
        <f t="shared" si="0"/>
        <v>12828991</v>
      </c>
      <c r="C26" s="81">
        <f t="shared" si="1"/>
        <v>61349284</v>
      </c>
      <c r="D26" s="82">
        <f t="shared" si="2"/>
        <v>0.48946596322497593</v>
      </c>
      <c r="E26" s="82">
        <f t="shared" si="3"/>
        <v>0.4635859070264628</v>
      </c>
      <c r="F26" s="54"/>
      <c r="G26" s="54"/>
      <c r="H26" s="54"/>
      <c r="I26" s="54"/>
    </row>
    <row r="27" spans="1:9" ht="12.75">
      <c r="A27" s="79" t="s">
        <v>35</v>
      </c>
      <c r="B27" s="81">
        <f t="shared" si="0"/>
        <v>9013545</v>
      </c>
      <c r="C27" s="81">
        <f t="shared" si="1"/>
        <v>132599506</v>
      </c>
      <c r="D27" s="82">
        <f t="shared" si="2"/>
        <v>0.37608211471125247</v>
      </c>
      <c r="E27" s="82">
        <f t="shared" si="3"/>
        <v>0.3709758254409331</v>
      </c>
      <c r="F27" s="54"/>
      <c r="G27" s="54"/>
      <c r="H27" s="54"/>
      <c r="I27" s="54"/>
    </row>
    <row r="28" spans="1:9" ht="12.75">
      <c r="A28" s="79" t="s">
        <v>36</v>
      </c>
      <c r="B28" s="81">
        <f t="shared" si="0"/>
        <v>5845426</v>
      </c>
      <c r="C28" s="81">
        <f t="shared" si="1"/>
        <v>144237142</v>
      </c>
      <c r="D28" s="82">
        <f t="shared" si="2"/>
        <v>0.3183937392175471</v>
      </c>
      <c r="E28" s="82">
        <f t="shared" si="3"/>
        <v>0.3179216566356473</v>
      </c>
      <c r="F28" s="54"/>
      <c r="G28" s="54"/>
      <c r="H28" s="54"/>
      <c r="I28" s="54"/>
    </row>
    <row r="29" spans="1:9" ht="12.75">
      <c r="A29" s="79" t="s">
        <v>37</v>
      </c>
      <c r="B29" s="81">
        <f t="shared" si="0"/>
        <v>3668417</v>
      </c>
      <c r="C29" s="81">
        <f t="shared" si="1"/>
        <v>127144988</v>
      </c>
      <c r="D29" s="82">
        <f t="shared" si="2"/>
        <v>0.274400423192847</v>
      </c>
      <c r="E29" s="82">
        <f t="shared" si="3"/>
        <v>0.27388302711468937</v>
      </c>
      <c r="F29" s="54"/>
      <c r="G29" s="54"/>
      <c r="H29" s="54"/>
      <c r="I29" s="54"/>
    </row>
    <row r="30" spans="1:9" ht="12.75">
      <c r="A30" s="79" t="s">
        <v>38</v>
      </c>
      <c r="B30" s="81">
        <f t="shared" si="0"/>
        <v>2227449</v>
      </c>
      <c r="C30" s="81">
        <f t="shared" si="1"/>
        <v>99027042</v>
      </c>
      <c r="D30" s="82">
        <f t="shared" si="2"/>
        <v>0.22700795040300312</v>
      </c>
      <c r="E30" s="82">
        <f t="shared" si="3"/>
        <v>0.22557742643981263</v>
      </c>
      <c r="F30" s="54"/>
      <c r="G30" s="54"/>
      <c r="H30" s="54"/>
      <c r="I30" s="54"/>
    </row>
    <row r="31" spans="1:9" ht="12.75">
      <c r="A31" s="79" t="s">
        <v>39</v>
      </c>
      <c r="B31" s="81">
        <f t="shared" si="0"/>
        <v>3014590</v>
      </c>
      <c r="C31" s="81">
        <f t="shared" si="1"/>
        <v>182512574</v>
      </c>
      <c r="D31" s="82">
        <f t="shared" si="2"/>
        <v>0.17840494114558533</v>
      </c>
      <c r="E31" s="82">
        <f t="shared" si="3"/>
        <v>0.17689652692289806</v>
      </c>
      <c r="F31" s="54"/>
      <c r="G31" s="54"/>
      <c r="H31" s="54"/>
      <c r="I31" s="54"/>
    </row>
    <row r="32" spans="1:9" ht="12.75">
      <c r="A32" s="79" t="s">
        <v>40</v>
      </c>
      <c r="B32" s="81">
        <f t="shared" si="0"/>
        <v>1102205</v>
      </c>
      <c r="C32" s="81">
        <f t="shared" si="1"/>
        <v>94321971</v>
      </c>
      <c r="D32" s="82">
        <f t="shared" si="2"/>
        <v>0.14211901298006693</v>
      </c>
      <c r="E32" s="82">
        <f t="shared" si="3"/>
        <v>0.14153322605893176</v>
      </c>
      <c r="F32" s="54"/>
      <c r="G32" s="54"/>
      <c r="H32" s="54"/>
      <c r="I32" s="54"/>
    </row>
    <row r="33" spans="1:9" ht="12.75">
      <c r="A33" s="79" t="s">
        <v>41</v>
      </c>
      <c r="B33" s="81">
        <f t="shared" si="0"/>
        <v>916726</v>
      </c>
      <c r="C33" s="81">
        <f t="shared" si="1"/>
        <v>118481487</v>
      </c>
      <c r="D33" s="82">
        <f t="shared" si="2"/>
        <v>0.12752346221875072</v>
      </c>
      <c r="E33" s="82">
        <f t="shared" si="3"/>
        <v>0.12549893661799924</v>
      </c>
      <c r="F33" s="54"/>
      <c r="G33" s="54"/>
      <c r="H33" s="54"/>
      <c r="I33" s="54"/>
    </row>
    <row r="34" spans="1:9" ht="12.75">
      <c r="A34" s="79" t="s">
        <v>42</v>
      </c>
      <c r="B34" s="81">
        <f t="shared" si="0"/>
        <v>251011</v>
      </c>
      <c r="C34" s="81">
        <f t="shared" si="1"/>
        <v>71761851</v>
      </c>
      <c r="D34" s="82">
        <f t="shared" si="2"/>
        <v>0.1327386268870137</v>
      </c>
      <c r="E34" s="82">
        <f t="shared" si="3"/>
        <v>0.13123515399466543</v>
      </c>
      <c r="F34" s="54"/>
      <c r="G34" s="54"/>
      <c r="H34" s="54"/>
      <c r="I34" s="54"/>
    </row>
    <row r="35" spans="1:9" ht="12.75">
      <c r="A35" s="79" t="s">
        <v>43</v>
      </c>
      <c r="B35" s="81">
        <f t="shared" si="0"/>
        <v>45766</v>
      </c>
      <c r="C35" s="81">
        <f t="shared" si="1"/>
        <v>30922895</v>
      </c>
      <c r="D35" s="82">
        <f t="shared" si="2"/>
        <v>0.12866098788338814</v>
      </c>
      <c r="E35" s="82">
        <f t="shared" si="3"/>
        <v>0.1282800304620786</v>
      </c>
      <c r="F35" s="54"/>
      <c r="G35" s="54"/>
      <c r="H35" s="54"/>
      <c r="I35" s="54"/>
    </row>
    <row r="36" spans="1:9" ht="12.75">
      <c r="A36" s="79" t="s">
        <v>44</v>
      </c>
      <c r="B36" s="81">
        <f t="shared" si="0"/>
        <v>12068</v>
      </c>
      <c r="C36" s="81">
        <f t="shared" si="1"/>
        <v>14611433</v>
      </c>
      <c r="D36" s="82">
        <f t="shared" si="2"/>
        <v>0.1358290094206895</v>
      </c>
      <c r="E36" s="82">
        <f t="shared" si="3"/>
        <v>0.13611849550620123</v>
      </c>
      <c r="F36" s="54"/>
      <c r="G36" s="54"/>
      <c r="H36" s="54"/>
      <c r="I36" s="54"/>
    </row>
    <row r="37" spans="1:9" ht="12.75">
      <c r="A37" s="79" t="s">
        <v>45</v>
      </c>
      <c r="B37" s="81">
        <f t="shared" si="0"/>
        <v>5058</v>
      </c>
      <c r="C37" s="81">
        <f t="shared" si="1"/>
        <v>8705708</v>
      </c>
      <c r="D37" s="82">
        <f t="shared" si="2"/>
        <v>0.13254716981132075</v>
      </c>
      <c r="E37" s="82">
        <f t="shared" si="3"/>
        <v>0.1323028823056938</v>
      </c>
      <c r="F37" s="54"/>
      <c r="G37" s="54"/>
      <c r="H37" s="54"/>
      <c r="I37" s="54"/>
    </row>
    <row r="38" spans="1:9" ht="12.75">
      <c r="A38" s="79" t="s">
        <v>46</v>
      </c>
      <c r="B38" s="81">
        <f t="shared" si="0"/>
        <v>7837</v>
      </c>
      <c r="C38" s="81">
        <f t="shared" si="1"/>
        <v>23435069</v>
      </c>
      <c r="D38" s="82">
        <f t="shared" si="2"/>
        <v>0.13618433628164806</v>
      </c>
      <c r="E38" s="82">
        <f t="shared" si="3"/>
        <v>0.13595566982205495</v>
      </c>
      <c r="F38" s="54"/>
      <c r="G38" s="54"/>
      <c r="H38" s="54"/>
      <c r="I38" s="54"/>
    </row>
    <row r="39" spans="1:9" ht="12.75">
      <c r="A39" s="79" t="s">
        <v>47</v>
      </c>
      <c r="B39" s="81">
        <f t="shared" si="0"/>
        <v>2053</v>
      </c>
      <c r="C39" s="81">
        <f t="shared" si="1"/>
        <v>14064871</v>
      </c>
      <c r="D39" s="82">
        <f t="shared" si="2"/>
        <v>0.14482223476297967</v>
      </c>
      <c r="E39" s="82">
        <f t="shared" si="3"/>
        <v>0.14457964401297194</v>
      </c>
      <c r="F39" s="54"/>
      <c r="G39" s="54"/>
      <c r="H39" s="54"/>
      <c r="I39" s="54"/>
    </row>
    <row r="40" spans="1:9" ht="12.75">
      <c r="A40" s="83" t="s">
        <v>48</v>
      </c>
      <c r="B40" s="85">
        <f t="shared" si="0"/>
        <v>1422</v>
      </c>
      <c r="C40" s="85">
        <f t="shared" si="1"/>
        <v>33815615</v>
      </c>
      <c r="D40" s="82">
        <f t="shared" si="2"/>
        <v>0.16324187808517965</v>
      </c>
      <c r="E40" s="82">
        <f t="shared" si="3"/>
        <v>0.15672415479723126</v>
      </c>
      <c r="F40" s="54"/>
      <c r="G40" s="54"/>
      <c r="H40" s="54"/>
      <c r="I40" s="54"/>
    </row>
    <row r="41" spans="1:9" ht="12.75">
      <c r="A41" s="86" t="s">
        <v>26</v>
      </c>
      <c r="B41" s="97">
        <f t="shared" si="0"/>
        <v>39411713</v>
      </c>
      <c r="C41" s="97">
        <f t="shared" si="1"/>
        <v>1143116446</v>
      </c>
      <c r="D41" s="87">
        <f t="shared" si="2"/>
        <v>0.31025641314287916</v>
      </c>
      <c r="E41" s="87">
        <f t="shared" si="3"/>
        <v>0.19419858537877804</v>
      </c>
      <c r="F41" s="54"/>
      <c r="G41" s="54"/>
      <c r="H41" s="54"/>
      <c r="I41" s="54"/>
    </row>
    <row r="42" ht="12.75">
      <c r="C42" s="46"/>
    </row>
    <row r="43" spans="1:3" ht="12.75">
      <c r="A43" s="50"/>
      <c r="B43" s="49"/>
      <c r="C43" s="46"/>
    </row>
    <row r="44" spans="1:4" ht="12.75">
      <c r="A44" s="51"/>
      <c r="B44" s="49"/>
      <c r="C44" s="47"/>
      <c r="D44" s="44"/>
    </row>
    <row r="45" spans="1:4" ht="12.75">
      <c r="A45" s="48"/>
      <c r="B45" s="52"/>
      <c r="C45" s="47"/>
      <c r="D45" s="44"/>
    </row>
    <row r="46" spans="1:4" ht="12.75">
      <c r="A46" s="48"/>
      <c r="B46" s="48"/>
      <c r="C46" s="44"/>
      <c r="D46" s="44"/>
    </row>
    <row r="47" spans="1:4" ht="12.75">
      <c r="A47" s="48"/>
      <c r="B47" s="45"/>
      <c r="C47" s="44"/>
      <c r="D47" s="44"/>
    </row>
    <row r="48" spans="2:4" ht="12.75">
      <c r="B48" s="44"/>
      <c r="C48" s="44"/>
      <c r="D48" s="44"/>
    </row>
    <row r="49" spans="2:4" ht="12.75">
      <c r="B49" s="44"/>
      <c r="C49" s="44"/>
      <c r="D49" s="44"/>
    </row>
    <row r="50" spans="2:4" ht="12.75">
      <c r="B50" s="44"/>
      <c r="C50" s="44"/>
      <c r="D50" s="44"/>
    </row>
    <row r="51" spans="2:4" ht="12.75">
      <c r="B51" s="44"/>
      <c r="C51" s="44"/>
      <c r="D51" s="44"/>
    </row>
    <row r="52" spans="2:4" ht="12.75">
      <c r="B52" s="44"/>
      <c r="C52" s="44"/>
      <c r="D52" s="44"/>
    </row>
    <row r="53" spans="2:4" ht="12.75">
      <c r="B53" s="44"/>
      <c r="C53" s="44"/>
      <c r="D53" s="44"/>
    </row>
    <row r="54" spans="2:4" ht="12.75">
      <c r="B54" s="44"/>
      <c r="C54" s="44"/>
      <c r="D54" s="44"/>
    </row>
    <row r="55" spans="2:4" ht="12.75">
      <c r="B55" s="44"/>
      <c r="C55" s="44"/>
      <c r="D55" s="44"/>
    </row>
    <row r="56" spans="2:4" ht="12.75">
      <c r="B56" s="44"/>
      <c r="C56" s="44"/>
      <c r="D56" s="44"/>
    </row>
    <row r="57" spans="2:4" ht="12.75">
      <c r="B57" s="44"/>
      <c r="C57" s="44"/>
      <c r="D57" s="44"/>
    </row>
    <row r="58" spans="2:4" ht="12.75">
      <c r="B58" s="44"/>
      <c r="C58" s="44"/>
      <c r="D58" s="44"/>
    </row>
    <row r="59" spans="2:4" ht="12.75">
      <c r="B59" s="44"/>
      <c r="C59" s="44"/>
      <c r="D59" s="44"/>
    </row>
    <row r="60" spans="2:3" ht="12.75">
      <c r="B60" s="44"/>
      <c r="C60" s="44"/>
    </row>
    <row r="61" spans="2:3" ht="12.75">
      <c r="B61" s="44"/>
      <c r="C61" s="44"/>
    </row>
    <row r="62" spans="2:3" ht="12.75">
      <c r="B62" s="44"/>
      <c r="C62" s="44"/>
    </row>
  </sheetData>
  <mergeCells count="4">
    <mergeCell ref="D22:E22"/>
    <mergeCell ref="B2:C2"/>
    <mergeCell ref="D2:E2"/>
    <mergeCell ref="B22:C22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mewebe00</dc:creator>
  <cp:keywords/>
  <dc:description/>
  <cp:lastModifiedBy>pabatu00</cp:lastModifiedBy>
  <cp:lastPrinted>2007-03-22T15:41:07Z</cp:lastPrinted>
  <dcterms:created xsi:type="dcterms:W3CDTF">2006-06-28T13:17:44Z</dcterms:created>
  <dcterms:modified xsi:type="dcterms:W3CDTF">2007-04-09T17:48:59Z</dcterms:modified>
  <cp:category/>
  <cp:version/>
  <cp:contentType/>
  <cp:contentStatus/>
</cp:coreProperties>
</file>