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tabRatio="712" activeTab="0"/>
  </bookViews>
  <sheets>
    <sheet name="Intra-Gov Cost 03 &amp; 02" sheetId="1" r:id="rId1"/>
    <sheet name="Intra_Gov_Cost_Detail_03" sheetId="2" r:id="rId2"/>
    <sheet name="Intra_Gov Cost_Detail_02" sheetId="3" r:id="rId3"/>
  </sheets>
  <definedNames>
    <definedName name="_xlnm.Print_Area" localSheetId="0">'Intra-Gov Cost 03 &amp; 02'!$A$1:$G$76</definedName>
  </definedNames>
  <calcPr fullCalcOnLoad="1"/>
</workbook>
</file>

<file path=xl/sharedStrings.xml><?xml version="1.0" encoding="utf-8"?>
<sst xmlns="http://schemas.openxmlformats.org/spreadsheetml/2006/main" count="209" uniqueCount="100">
  <si>
    <t>Department of Justice</t>
  </si>
  <si>
    <t>Required Supplementary Information</t>
  </si>
  <si>
    <t>Dollars in Thousands</t>
  </si>
  <si>
    <t>03  Library of Congress</t>
  </si>
  <si>
    <t>09  United States House of Representatives</t>
  </si>
  <si>
    <t>10  The Judiciary</t>
  </si>
  <si>
    <t>11  Executive Office of the President</t>
  </si>
  <si>
    <t>12  Department of Agriculture</t>
  </si>
  <si>
    <t>13  Department of Commerce</t>
  </si>
  <si>
    <t>14  Department of Interior</t>
  </si>
  <si>
    <t>16  Department of Labor</t>
  </si>
  <si>
    <t>17  Department of Navy</t>
  </si>
  <si>
    <t>18  U. S. Postal Service</t>
  </si>
  <si>
    <t>19  Department of State</t>
  </si>
  <si>
    <t>20  Department of the Treasury</t>
  </si>
  <si>
    <t>21  Department of the Army</t>
  </si>
  <si>
    <t>23  United States Courts</t>
  </si>
  <si>
    <t>24  Office of Personnel Management</t>
  </si>
  <si>
    <t>26  Thrift Investment Board</t>
  </si>
  <si>
    <t>27  Federal Communications Commission</t>
  </si>
  <si>
    <t>28  Social Security Administration</t>
  </si>
  <si>
    <t>29  Federal Trade Commission</t>
  </si>
  <si>
    <t>33  Smithsonian Institute</t>
  </si>
  <si>
    <t>36  Department of Veterans Affairs</t>
  </si>
  <si>
    <t>45  U. S. Equal Employment Opportunity Commission</t>
  </si>
  <si>
    <t>47  General Services Administration</t>
  </si>
  <si>
    <t>51  Federal Deposit Insurance Corporation</t>
  </si>
  <si>
    <t>56  Central Intelligence Agency</t>
  </si>
  <si>
    <t>57  Department of the Air Force</t>
  </si>
  <si>
    <t>58  Federal Emergency Management Agency</t>
  </si>
  <si>
    <t>68  Environmental Protection Agency</t>
  </si>
  <si>
    <t>69  Department of Transportation</t>
  </si>
  <si>
    <t>73  Small Business Administration</t>
  </si>
  <si>
    <t>75  Department of Health and Human Services</t>
  </si>
  <si>
    <t>80  National Aeronautics and Space Administration</t>
  </si>
  <si>
    <t>86  Department of Housing and Urban Development</t>
  </si>
  <si>
    <t>89  Department of Energy</t>
  </si>
  <si>
    <t>91  Department of Education</t>
  </si>
  <si>
    <t>95  Independent Agencies</t>
  </si>
  <si>
    <t>96  U. S. Army Corps of Engineers</t>
  </si>
  <si>
    <t>97  Office of the Secretary of Defense-Defense Agencies</t>
  </si>
  <si>
    <t>Total</t>
  </si>
  <si>
    <t>Trading Partner</t>
  </si>
  <si>
    <t xml:space="preserve"> </t>
  </si>
  <si>
    <t>88  National Archives &amp; Records Administration</t>
  </si>
  <si>
    <t>Consolidated Intra-governmental Gross Cost</t>
  </si>
  <si>
    <t>49 National Science Foundation</t>
  </si>
  <si>
    <t xml:space="preserve">04 Government Printing Office </t>
  </si>
  <si>
    <t>93 Federal Mediation &amp; Council Service</t>
  </si>
  <si>
    <t>48 Independent Agencies</t>
  </si>
  <si>
    <t>00 Unapplied Total</t>
  </si>
  <si>
    <t>as of September 30, 2002</t>
  </si>
  <si>
    <t>FY 2002</t>
  </si>
  <si>
    <t>AFF/SADF</t>
  </si>
  <si>
    <t>WCF</t>
  </si>
  <si>
    <t>OBD</t>
  </si>
  <si>
    <t>USMS</t>
  </si>
  <si>
    <t>OJP</t>
  </si>
  <si>
    <t>DEA</t>
  </si>
  <si>
    <t>FBI</t>
  </si>
  <si>
    <t>INS</t>
  </si>
  <si>
    <t>BOP</t>
  </si>
  <si>
    <t>FPI</t>
  </si>
  <si>
    <t>Combined</t>
  </si>
  <si>
    <t>72  Agency for International Development</t>
  </si>
  <si>
    <t>Consolidated Intra-governmental Cost</t>
  </si>
  <si>
    <t>34  International Trade Commsission</t>
  </si>
  <si>
    <t>55  Railroad Retirement Board</t>
  </si>
  <si>
    <t>60  Advisory Commission on Intergov Relations</t>
  </si>
  <si>
    <t>54 Federal Labor Relations Board</t>
  </si>
  <si>
    <t>as of September 30, 2003</t>
  </si>
  <si>
    <t>70  Department of Homeland Security</t>
  </si>
  <si>
    <t>05 General Accounting Office</t>
  </si>
  <si>
    <t>99  Department of Treasury</t>
  </si>
  <si>
    <t>ATF</t>
  </si>
  <si>
    <t>FY 2003</t>
  </si>
  <si>
    <t>50 Securities and Exchange Commission</t>
  </si>
  <si>
    <t>63 National Labor Relations Board</t>
  </si>
  <si>
    <t>31  U.S. Nuclear Regulatory Commission</t>
  </si>
  <si>
    <t>93  Federal Mediation &amp; Council Service</t>
  </si>
  <si>
    <t>94  Arms Control and Disarmament Agency</t>
  </si>
  <si>
    <t>31  Nuclear Regulatory Commission</t>
  </si>
  <si>
    <t>48  Independent Agencies</t>
  </si>
  <si>
    <t>49  National Science Foundation</t>
  </si>
  <si>
    <t>50  Securities and Exchange Commission</t>
  </si>
  <si>
    <t xml:space="preserve">For the Fiscal Years Ended September 30, 2003 and September 30, 2002 </t>
  </si>
  <si>
    <t>00  Unapplied Total</t>
  </si>
  <si>
    <t>05  General Accounting Office</t>
  </si>
  <si>
    <t xml:space="preserve">04  Government Printing Office </t>
  </si>
  <si>
    <t>60  Advisory Commission on Intergovernmental Relations</t>
  </si>
  <si>
    <t>17  Department of The Navy</t>
  </si>
  <si>
    <t>20  Department of The Treasury</t>
  </si>
  <si>
    <t>21  Department of The Army</t>
  </si>
  <si>
    <t>23  U.S. Tax Court</t>
  </si>
  <si>
    <t>33  Smithsonian Institution</t>
  </si>
  <si>
    <t>54  Federal Labor Relations Authority</t>
  </si>
  <si>
    <t>57  Department of The Air Force</t>
  </si>
  <si>
    <t>63  National Labor Relations Board</t>
  </si>
  <si>
    <t>93  Federal Mediation and Conciliation Service</t>
  </si>
  <si>
    <t>99  Treasury General Fund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</si>
</sst>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4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1"/>
      <name val="Arial"/>
      <family val="2"/>
    </font>
    <font>
      <sz val="9"/>
      <name val="Arial"/>
      <family val="2"/>
    </font>
    <font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41" fontId="0" fillId="0" borderId="0" xfId="0" applyNumberFormat="1" applyFont="1" applyBorder="1" applyAlignment="1">
      <alignment/>
    </xf>
    <xf numFmtId="42" fontId="0" fillId="0" borderId="0" xfId="0" applyNumberFormat="1" applyFont="1" applyAlignment="1">
      <alignment/>
    </xf>
    <xf numFmtId="8" fontId="0" fillId="0" borderId="0" xfId="0" applyNumberFormat="1" applyFont="1" applyAlignment="1">
      <alignment/>
    </xf>
    <xf numFmtId="38" fontId="0" fillId="0" borderId="0" xfId="0" applyNumberFormat="1" applyFont="1" applyAlignment="1">
      <alignment horizontal="right"/>
    </xf>
    <xf numFmtId="38" fontId="0" fillId="0" borderId="0" xfId="0" applyNumberFormat="1" applyFont="1" applyAlignment="1">
      <alignment/>
    </xf>
    <xf numFmtId="8" fontId="0" fillId="0" borderId="0" xfId="0" applyNumberFormat="1" applyFont="1" applyAlignment="1">
      <alignment horizontal="right"/>
    </xf>
    <xf numFmtId="41" fontId="0" fillId="0" borderId="0" xfId="0" applyNumberFormat="1" applyFont="1" applyAlignment="1">
      <alignment/>
    </xf>
    <xf numFmtId="8" fontId="0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2" borderId="1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left"/>
    </xf>
    <xf numFmtId="0" fontId="4" fillId="3" borderId="0" xfId="0" applyFont="1" applyFill="1" applyBorder="1" applyAlignment="1">
      <alignment horizontal="left"/>
    </xf>
    <xf numFmtId="0" fontId="5" fillId="0" borderId="2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6" fillId="0" borderId="3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0" fontId="6" fillId="0" borderId="5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49" fontId="5" fillId="0" borderId="1" xfId="0" applyNumberFormat="1" applyFont="1" applyBorder="1" applyAlignment="1">
      <alignment horizontal="left"/>
    </xf>
    <xf numFmtId="0" fontId="5" fillId="0" borderId="1" xfId="0" applyFont="1" applyBorder="1" applyAlignment="1" quotePrefix="1">
      <alignment horizontal="left"/>
    </xf>
    <xf numFmtId="3" fontId="5" fillId="0" borderId="1" xfId="0" applyNumberFormat="1" applyFont="1" applyBorder="1" applyAlignment="1">
      <alignment horizontal="left"/>
    </xf>
    <xf numFmtId="3" fontId="5" fillId="0" borderId="1" xfId="0" applyNumberFormat="1" applyFont="1" applyBorder="1" applyAlignment="1" quotePrefix="1">
      <alignment horizontal="left"/>
    </xf>
    <xf numFmtId="0" fontId="6" fillId="0" borderId="1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5" fillId="0" borderId="6" xfId="0" applyFont="1" applyBorder="1" applyAlignment="1">
      <alignment horizontal="left"/>
    </xf>
    <xf numFmtId="8" fontId="0" fillId="2" borderId="0" xfId="0" applyNumberFormat="1" applyFont="1" applyFill="1" applyAlignment="1">
      <alignment/>
    </xf>
    <xf numFmtId="0" fontId="6" fillId="0" borderId="4" xfId="0" applyFont="1" applyBorder="1" applyAlignment="1">
      <alignment horizontal="center"/>
    </xf>
    <xf numFmtId="42" fontId="5" fillId="0" borderId="0" xfId="0" applyNumberFormat="1" applyFont="1" applyBorder="1" applyAlignment="1">
      <alignment horizontal="left"/>
    </xf>
    <xf numFmtId="41" fontId="5" fillId="0" borderId="0" xfId="0" applyNumberFormat="1" applyFont="1" applyBorder="1" applyAlignment="1">
      <alignment horizontal="left"/>
    </xf>
    <xf numFmtId="8" fontId="0" fillId="0" borderId="4" xfId="0" applyNumberFormat="1" applyFont="1" applyBorder="1" applyAlignment="1">
      <alignment/>
    </xf>
    <xf numFmtId="0" fontId="3" fillId="2" borderId="0" xfId="0" applyFont="1" applyFill="1" applyBorder="1" applyAlignment="1">
      <alignment horizontal="center"/>
    </xf>
    <xf numFmtId="0" fontId="9" fillId="0" borderId="0" xfId="0" applyFont="1" applyAlignment="1">
      <alignment/>
    </xf>
    <xf numFmtId="0" fontId="10" fillId="4" borderId="0" xfId="0" applyFont="1" applyFill="1" applyAlignment="1">
      <alignment/>
    </xf>
    <xf numFmtId="0" fontId="10" fillId="4" borderId="0" xfId="0" applyFont="1" applyFill="1" applyAlignment="1">
      <alignment horizontal="center"/>
    </xf>
    <xf numFmtId="0" fontId="11" fillId="0" borderId="7" xfId="0" applyFont="1" applyBorder="1" applyAlignment="1">
      <alignment/>
    </xf>
    <xf numFmtId="0" fontId="11" fillId="0" borderId="8" xfId="0" applyFont="1" applyBorder="1" applyAlignment="1">
      <alignment/>
    </xf>
    <xf numFmtId="3" fontId="0" fillId="0" borderId="8" xfId="0" applyNumberFormat="1" applyFont="1" applyBorder="1" applyAlignment="1">
      <alignment/>
    </xf>
    <xf numFmtId="3" fontId="0" fillId="0" borderId="9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11" xfId="0" applyNumberFormat="1" applyFont="1" applyBorder="1" applyAlignment="1">
      <alignment/>
    </xf>
    <xf numFmtId="3" fontId="11" fillId="0" borderId="10" xfId="0" applyNumberFormat="1" applyFont="1" applyBorder="1" applyAlignment="1">
      <alignment/>
    </xf>
    <xf numFmtId="42" fontId="0" fillId="0" borderId="0" xfId="0" applyNumberFormat="1" applyFont="1" applyBorder="1" applyAlignment="1">
      <alignment/>
    </xf>
    <xf numFmtId="41" fontId="0" fillId="0" borderId="11" xfId="0" applyNumberFormat="1" applyFont="1" applyBorder="1" applyAlignment="1" quotePrefix="1">
      <alignment/>
    </xf>
    <xf numFmtId="42" fontId="0" fillId="0" borderId="10" xfId="0" applyNumberFormat="1" applyFont="1" applyBorder="1" applyAlignment="1">
      <alignment/>
    </xf>
    <xf numFmtId="38" fontId="0" fillId="0" borderId="10" xfId="0" applyNumberFormat="1" applyFont="1" applyBorder="1" applyAlignment="1">
      <alignment/>
    </xf>
    <xf numFmtId="41" fontId="0" fillId="0" borderId="10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0" fontId="5" fillId="0" borderId="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9" fillId="0" borderId="0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42" fontId="0" fillId="0" borderId="13" xfId="0" applyNumberFormat="1" applyFont="1" applyBorder="1" applyAlignment="1">
      <alignment/>
    </xf>
    <xf numFmtId="41" fontId="0" fillId="0" borderId="14" xfId="0" applyNumberFormat="1" applyFont="1" applyBorder="1" applyAlignment="1" quotePrefix="1">
      <alignment/>
    </xf>
    <xf numFmtId="41" fontId="0" fillId="0" borderId="0" xfId="0" applyNumberFormat="1" applyFont="1" applyBorder="1" applyAlignment="1" quotePrefix="1">
      <alignment/>
    </xf>
    <xf numFmtId="0" fontId="13" fillId="0" borderId="0" xfId="0" applyFont="1" applyAlignment="1">
      <alignment/>
    </xf>
    <xf numFmtId="49" fontId="0" fillId="0" borderId="1" xfId="0" applyNumberFormat="1" applyFont="1" applyBorder="1" applyAlignment="1">
      <alignment horizontal="left"/>
    </xf>
    <xf numFmtId="0" fontId="0" fillId="0" borderId="1" xfId="0" applyFont="1" applyBorder="1" applyAlignment="1">
      <alignment horizontal="left"/>
    </xf>
    <xf numFmtId="0" fontId="0" fillId="0" borderId="1" xfId="0" applyFont="1" applyBorder="1" applyAlignment="1" quotePrefix="1">
      <alignment horizontal="left"/>
    </xf>
    <xf numFmtId="3" fontId="0" fillId="0" borderId="1" xfId="0" applyNumberFormat="1" applyFont="1" applyBorder="1" applyAlignment="1">
      <alignment horizontal="left"/>
    </xf>
    <xf numFmtId="3" fontId="0" fillId="0" borderId="1" xfId="0" applyNumberFormat="1" applyFont="1" applyBorder="1" applyAlignment="1" quotePrefix="1">
      <alignment horizontal="left"/>
    </xf>
    <xf numFmtId="42" fontId="9" fillId="0" borderId="0" xfId="0" applyNumberFormat="1" applyFont="1" applyBorder="1" applyAlignment="1">
      <alignment/>
    </xf>
    <xf numFmtId="41" fontId="9" fillId="0" borderId="11" xfId="0" applyNumberFormat="1" applyFont="1" applyBorder="1" applyAlignment="1" quotePrefix="1">
      <alignment/>
    </xf>
    <xf numFmtId="0" fontId="12" fillId="0" borderId="1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42" fontId="5" fillId="0" borderId="2" xfId="0" applyNumberFormat="1" applyFont="1" applyBorder="1" applyAlignment="1">
      <alignment horizontal="left"/>
    </xf>
    <xf numFmtId="41" fontId="5" fillId="0" borderId="2" xfId="0" applyNumberFormat="1" applyFont="1" applyBorder="1" applyAlignment="1">
      <alignment horizontal="left"/>
    </xf>
    <xf numFmtId="42" fontId="6" fillId="0" borderId="15" xfId="0" applyNumberFormat="1" applyFont="1" applyBorder="1" applyAlignment="1">
      <alignment horizontal="right"/>
    </xf>
    <xf numFmtId="0" fontId="5" fillId="0" borderId="6" xfId="0" applyFont="1" applyBorder="1" applyAlignment="1">
      <alignment/>
    </xf>
    <xf numFmtId="4" fontId="0" fillId="0" borderId="0" xfId="0" applyNumberFormat="1" applyFont="1" applyAlignment="1">
      <alignment/>
    </xf>
    <xf numFmtId="42" fontId="13" fillId="0" borderId="0" xfId="0" applyNumberFormat="1" applyFont="1" applyBorder="1" applyAlignment="1">
      <alignment/>
    </xf>
    <xf numFmtId="42" fontId="6" fillId="0" borderId="16" xfId="0" applyNumberFormat="1" applyFont="1" applyBorder="1" applyAlignment="1">
      <alignment horizontal="right"/>
    </xf>
    <xf numFmtId="42" fontId="0" fillId="0" borderId="11" xfId="0" applyNumberFormat="1" applyFont="1" applyBorder="1" applyAlignment="1">
      <alignment/>
    </xf>
    <xf numFmtId="41" fontId="5" fillId="0" borderId="17" xfId="0" applyNumberFormat="1" applyFont="1" applyBorder="1" applyAlignment="1">
      <alignment/>
    </xf>
    <xf numFmtId="42" fontId="0" fillId="0" borderId="14" xfId="0" applyNumberFormat="1" applyFont="1" applyBorder="1" applyAlignment="1">
      <alignment/>
    </xf>
    <xf numFmtId="42" fontId="0" fillId="5" borderId="0" xfId="0" applyNumberFormat="1" applyFont="1" applyFill="1" applyBorder="1" applyAlignment="1">
      <alignment/>
    </xf>
    <xf numFmtId="41" fontId="0" fillId="5" borderId="0" xfId="0" applyNumberFormat="1" applyFont="1" applyFill="1" applyBorder="1" applyAlignment="1">
      <alignment/>
    </xf>
    <xf numFmtId="0" fontId="5" fillId="0" borderId="18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0"/>
  <sheetViews>
    <sheetView tabSelected="1" workbookViewId="0" topLeftCell="A1">
      <selection activeCell="A65" sqref="A65"/>
    </sheetView>
  </sheetViews>
  <sheetFormatPr defaultColWidth="9.140625" defaultRowHeight="12.75"/>
  <cols>
    <col min="1" max="1" width="48.28125" style="2" customWidth="1"/>
    <col min="2" max="2" width="2.7109375" style="2" customWidth="1"/>
    <col min="3" max="3" width="14.7109375" style="2" customWidth="1"/>
    <col min="4" max="4" width="2.57421875" style="2" hidden="1" customWidth="1"/>
    <col min="5" max="5" width="15.140625" style="2" hidden="1" customWidth="1"/>
    <col min="6" max="6" width="2.7109375" style="1" customWidth="1"/>
    <col min="7" max="7" width="14.7109375" style="5" customWidth="1"/>
    <col min="8" max="8" width="2.7109375" style="5" customWidth="1"/>
    <col min="9" max="9" width="11.140625" style="5" customWidth="1"/>
    <col min="10" max="10" width="2.7109375" style="5" customWidth="1"/>
    <col min="11" max="11" width="15.28125" style="5" customWidth="1"/>
    <col min="12" max="12" width="2.7109375" style="5" customWidth="1"/>
    <col min="13" max="13" width="11.7109375" style="5" customWidth="1"/>
    <col min="14" max="14" width="9.140625" style="1" customWidth="1"/>
    <col min="15" max="15" width="15.28125" style="1" customWidth="1"/>
    <col min="16" max="16384" width="9.140625" style="1" customWidth="1"/>
  </cols>
  <sheetData>
    <row r="1" spans="1:7" ht="15.75">
      <c r="A1" s="88" t="s">
        <v>0</v>
      </c>
      <c r="B1" s="88"/>
      <c r="C1" s="88"/>
      <c r="D1" s="88"/>
      <c r="E1" s="88"/>
      <c r="F1" s="88"/>
      <c r="G1" s="88"/>
    </row>
    <row r="2" spans="1:7" ht="15.75">
      <c r="A2" s="88" t="s">
        <v>1</v>
      </c>
      <c r="B2" s="88"/>
      <c r="C2" s="88"/>
      <c r="D2" s="88"/>
      <c r="E2" s="88"/>
      <c r="F2" s="88"/>
      <c r="G2" s="88"/>
    </row>
    <row r="3" spans="1:7" ht="15.75">
      <c r="A3" s="88" t="s">
        <v>45</v>
      </c>
      <c r="B3" s="88"/>
      <c r="C3" s="88"/>
      <c r="D3" s="88"/>
      <c r="E3" s="88"/>
      <c r="F3" s="88"/>
      <c r="G3" s="88"/>
    </row>
    <row r="4" spans="1:7" ht="15.75">
      <c r="A4" s="88" t="s">
        <v>85</v>
      </c>
      <c r="B4" s="88"/>
      <c r="C4" s="88"/>
      <c r="D4" s="88"/>
      <c r="E4" s="88"/>
      <c r="F4" s="88"/>
      <c r="G4" s="88"/>
    </row>
    <row r="5" spans="1:5" ht="15.75">
      <c r="A5" s="11"/>
      <c r="B5" s="11"/>
      <c r="C5" s="11"/>
      <c r="D5" s="11"/>
      <c r="E5" s="11"/>
    </row>
    <row r="6" spans="1:13" ht="12.75">
      <c r="A6" s="12" t="s">
        <v>2</v>
      </c>
      <c r="B6" s="13"/>
      <c r="C6" s="35">
        <v>2003</v>
      </c>
      <c r="D6" s="14"/>
      <c r="E6" s="15"/>
      <c r="F6" s="30"/>
      <c r="G6" s="35">
        <v>2002</v>
      </c>
      <c r="M6" s="1"/>
    </row>
    <row r="7" spans="1:13" ht="12.75">
      <c r="A7" s="16"/>
      <c r="B7" s="16"/>
      <c r="C7" s="16"/>
      <c r="D7" s="16"/>
      <c r="E7" s="17"/>
      <c r="F7" s="10"/>
      <c r="G7" s="16"/>
      <c r="M7" s="1"/>
    </row>
    <row r="8" spans="1:13" ht="14.25">
      <c r="A8" s="18" t="s">
        <v>42</v>
      </c>
      <c r="B8" s="19"/>
      <c r="C8" s="31"/>
      <c r="D8" s="21"/>
      <c r="E8" s="17"/>
      <c r="F8" s="34"/>
      <c r="G8" s="20"/>
      <c r="M8" s="1"/>
    </row>
    <row r="9" spans="1:13" ht="12.75">
      <c r="A9" s="22"/>
      <c r="B9" s="16"/>
      <c r="C9" s="16"/>
      <c r="D9" s="16"/>
      <c r="E9" s="17"/>
      <c r="F9" s="10"/>
      <c r="G9" s="72"/>
      <c r="L9" s="5" t="s">
        <v>43</v>
      </c>
      <c r="M9" s="1"/>
    </row>
    <row r="10" spans="1:13" ht="12.75">
      <c r="A10" s="23" t="s">
        <v>3</v>
      </c>
      <c r="B10" s="16"/>
      <c r="C10" s="32">
        <f>Intra_Gov_Cost_Detail_03!N11</f>
        <v>1017</v>
      </c>
      <c r="D10" s="16"/>
      <c r="E10" s="17"/>
      <c r="F10" s="10"/>
      <c r="G10" s="73">
        <v>1070</v>
      </c>
      <c r="M10" s="1"/>
    </row>
    <row r="11" spans="1:13" ht="12.75">
      <c r="A11" s="23" t="s">
        <v>88</v>
      </c>
      <c r="B11" s="16"/>
      <c r="C11" s="33">
        <f>Intra_Gov_Cost_Detail_03!N12</f>
        <v>21963</v>
      </c>
      <c r="D11" s="16"/>
      <c r="E11" s="17"/>
      <c r="F11" s="10"/>
      <c r="G11" s="74">
        <v>23666</v>
      </c>
      <c r="M11" s="1"/>
    </row>
    <row r="12" spans="1:13" ht="12.75">
      <c r="A12" s="23" t="s">
        <v>87</v>
      </c>
      <c r="B12" s="16"/>
      <c r="C12" s="33">
        <f>Intra_Gov_Cost_Detail_03!N13</f>
        <v>13</v>
      </c>
      <c r="D12" s="16"/>
      <c r="E12" s="17"/>
      <c r="F12" s="10"/>
      <c r="G12" s="74">
        <v>0</v>
      </c>
      <c r="M12" s="1"/>
    </row>
    <row r="13" spans="1:13" ht="12.75" hidden="1">
      <c r="A13" s="23" t="s">
        <v>4</v>
      </c>
      <c r="B13" s="16"/>
      <c r="C13" s="33">
        <f>Intra_Gov_Cost_Detail_03!N14</f>
        <v>0</v>
      </c>
      <c r="D13" s="16"/>
      <c r="E13" s="17"/>
      <c r="F13" s="10"/>
      <c r="G13" s="74">
        <v>0</v>
      </c>
      <c r="M13" s="1"/>
    </row>
    <row r="14" spans="1:16" ht="12.75">
      <c r="A14" s="22" t="s">
        <v>5</v>
      </c>
      <c r="B14" s="16"/>
      <c r="C14" s="33">
        <f>Intra_Gov_Cost_Detail_03!N15</f>
        <v>195</v>
      </c>
      <c r="D14" s="16"/>
      <c r="E14" s="17"/>
      <c r="F14" s="10"/>
      <c r="G14" s="74">
        <v>6408</v>
      </c>
      <c r="H14" s="4"/>
      <c r="M14" s="1"/>
      <c r="N14" s="6"/>
      <c r="O14" s="5"/>
      <c r="P14" s="7"/>
    </row>
    <row r="15" spans="1:16" ht="12.75">
      <c r="A15" s="22" t="s">
        <v>6</v>
      </c>
      <c r="B15" s="16"/>
      <c r="C15" s="33">
        <f>Intra_Gov_Cost_Detail_03!N16</f>
        <v>25</v>
      </c>
      <c r="D15" s="16"/>
      <c r="E15" s="17"/>
      <c r="F15" s="10"/>
      <c r="G15" s="74">
        <v>37</v>
      </c>
      <c r="M15" s="1"/>
      <c r="N15" s="8"/>
      <c r="O15" s="5"/>
      <c r="P15" s="7"/>
    </row>
    <row r="16" spans="1:16" ht="12.75">
      <c r="A16" s="22" t="s">
        <v>7</v>
      </c>
      <c r="B16" s="16"/>
      <c r="C16" s="33">
        <f>Intra_Gov_Cost_Detail_03!N17</f>
        <v>16633</v>
      </c>
      <c r="D16" s="16"/>
      <c r="E16" s="17"/>
      <c r="F16" s="10"/>
      <c r="G16" s="74">
        <v>85932</v>
      </c>
      <c r="M16" s="1"/>
      <c r="N16" s="8"/>
      <c r="O16" s="5"/>
      <c r="P16" s="7"/>
    </row>
    <row r="17" spans="1:16" ht="12.75">
      <c r="A17" s="22" t="s">
        <v>8</v>
      </c>
      <c r="B17" s="16"/>
      <c r="C17" s="33">
        <f>Intra_Gov_Cost_Detail_03!N18</f>
        <v>42659</v>
      </c>
      <c r="D17" s="16"/>
      <c r="E17" s="17"/>
      <c r="F17" s="10"/>
      <c r="G17" s="74">
        <v>53428</v>
      </c>
      <c r="M17" s="1"/>
      <c r="N17" s="8"/>
      <c r="O17" s="5"/>
      <c r="P17" s="7"/>
    </row>
    <row r="18" spans="1:16" ht="12.75">
      <c r="A18" s="22" t="s">
        <v>9</v>
      </c>
      <c r="B18" s="16"/>
      <c r="C18" s="33">
        <f>Intra_Gov_Cost_Detail_03!N19</f>
        <v>28137</v>
      </c>
      <c r="D18" s="16"/>
      <c r="E18" s="17"/>
      <c r="F18" s="10"/>
      <c r="G18" s="74">
        <v>5461</v>
      </c>
      <c r="M18" s="1"/>
      <c r="N18" s="8"/>
      <c r="O18" s="5"/>
      <c r="P18" s="7"/>
    </row>
    <row r="19" spans="1:16" ht="12.75">
      <c r="A19" s="22" t="s">
        <v>10</v>
      </c>
      <c r="B19" s="16"/>
      <c r="C19" s="33">
        <f>Intra_Gov_Cost_Detail_03!N20</f>
        <v>171244</v>
      </c>
      <c r="D19" s="16"/>
      <c r="E19" s="17"/>
      <c r="F19" s="10"/>
      <c r="G19" s="74">
        <v>197735</v>
      </c>
      <c r="M19" s="1"/>
      <c r="N19" s="8"/>
      <c r="O19" s="5"/>
      <c r="P19" s="7"/>
    </row>
    <row r="20" spans="1:16" ht="12.75">
      <c r="A20" s="22" t="s">
        <v>90</v>
      </c>
      <c r="B20" s="16"/>
      <c r="C20" s="33">
        <f>Intra_Gov_Cost_Detail_03!N21</f>
        <v>63858</v>
      </c>
      <c r="D20" s="16"/>
      <c r="E20" s="17"/>
      <c r="F20" s="10"/>
      <c r="G20" s="74">
        <v>78789</v>
      </c>
      <c r="M20" s="1"/>
      <c r="N20" s="8"/>
      <c r="O20" s="5"/>
      <c r="P20" s="7"/>
    </row>
    <row r="21" spans="1:16" ht="12.75">
      <c r="A21" s="22" t="s">
        <v>12</v>
      </c>
      <c r="B21" s="16"/>
      <c r="C21" s="33">
        <f>Intra_Gov_Cost_Detail_03!N22</f>
        <v>22273</v>
      </c>
      <c r="D21" s="16"/>
      <c r="E21" s="17"/>
      <c r="F21" s="10"/>
      <c r="G21" s="74">
        <v>30145</v>
      </c>
      <c r="M21" s="1"/>
      <c r="N21" s="8"/>
      <c r="O21" s="5"/>
      <c r="P21" s="7"/>
    </row>
    <row r="22" spans="1:16" ht="12.75">
      <c r="A22" s="22" t="s">
        <v>13</v>
      </c>
      <c r="B22" s="16"/>
      <c r="C22" s="33">
        <f>Intra_Gov_Cost_Detail_03!N23</f>
        <v>74283</v>
      </c>
      <c r="D22" s="16"/>
      <c r="E22" s="17"/>
      <c r="F22" s="10"/>
      <c r="G22" s="74">
        <v>54533</v>
      </c>
      <c r="M22" s="1"/>
      <c r="N22" s="8"/>
      <c r="O22" s="5"/>
      <c r="P22" s="7"/>
    </row>
    <row r="23" spans="1:16" ht="12.75">
      <c r="A23" s="22" t="s">
        <v>91</v>
      </c>
      <c r="B23" s="16"/>
      <c r="C23" s="33">
        <f>Intra_Gov_Cost_Detail_03!N24</f>
        <v>172782</v>
      </c>
      <c r="D23" s="16"/>
      <c r="E23" s="17"/>
      <c r="F23" s="10"/>
      <c r="G23" s="74">
        <v>498164</v>
      </c>
      <c r="M23" s="1"/>
      <c r="N23" s="8"/>
      <c r="O23" s="5"/>
      <c r="P23" s="7"/>
    </row>
    <row r="24" spans="1:16" ht="12.75">
      <c r="A24" s="22" t="s">
        <v>92</v>
      </c>
      <c r="B24" s="16"/>
      <c r="C24" s="33">
        <f>Intra_Gov_Cost_Detail_03!N25</f>
        <v>34276</v>
      </c>
      <c r="D24" s="16"/>
      <c r="E24" s="17"/>
      <c r="F24" s="10"/>
      <c r="G24" s="74">
        <v>48349</v>
      </c>
      <c r="M24" s="1"/>
      <c r="N24" s="8"/>
      <c r="O24" s="5"/>
      <c r="P24" s="7"/>
    </row>
    <row r="25" spans="1:16" ht="13.5" customHeight="1">
      <c r="A25" s="22" t="s">
        <v>93</v>
      </c>
      <c r="B25" s="16"/>
      <c r="C25" s="33">
        <f>Intra_Gov_Cost_Detail_03!N26</f>
        <v>1365</v>
      </c>
      <c r="D25" s="16"/>
      <c r="E25" s="17"/>
      <c r="F25" s="10"/>
      <c r="G25" s="74">
        <v>0</v>
      </c>
      <c r="M25" s="1"/>
      <c r="N25" s="8"/>
      <c r="O25" s="5"/>
      <c r="P25" s="7"/>
    </row>
    <row r="26" spans="1:16" ht="12.75">
      <c r="A26" s="22" t="s">
        <v>17</v>
      </c>
      <c r="B26" s="16"/>
      <c r="C26" s="33">
        <f>Intra_Gov_Cost_Detail_03!N27</f>
        <v>2171390</v>
      </c>
      <c r="D26" s="16"/>
      <c r="E26" s="17"/>
      <c r="F26" s="10"/>
      <c r="G26" s="74">
        <v>2343933</v>
      </c>
      <c r="M26" s="1"/>
      <c r="N26" s="8"/>
      <c r="O26" s="5"/>
      <c r="P26" s="7"/>
    </row>
    <row r="27" spans="1:16" ht="12.75" hidden="1">
      <c r="A27" s="22" t="s">
        <v>18</v>
      </c>
      <c r="B27" s="16"/>
      <c r="C27" s="33">
        <f>Intra_Gov_Cost_Detail_03!N28</f>
        <v>0</v>
      </c>
      <c r="D27" s="16"/>
      <c r="E27" s="17"/>
      <c r="F27" s="10"/>
      <c r="G27" s="74">
        <v>0</v>
      </c>
      <c r="M27" s="1"/>
      <c r="N27" s="8"/>
      <c r="O27" s="5"/>
      <c r="P27" s="7"/>
    </row>
    <row r="28" spans="1:16" ht="12.75">
      <c r="A28" s="22" t="s">
        <v>19</v>
      </c>
      <c r="B28" s="16"/>
      <c r="C28" s="33">
        <f>Intra_Gov_Cost_Detail_03!N29</f>
        <v>154</v>
      </c>
      <c r="D28" s="16"/>
      <c r="E28" s="17"/>
      <c r="F28" s="10"/>
      <c r="G28" s="74">
        <v>205</v>
      </c>
      <c r="M28" s="1"/>
      <c r="N28" s="8"/>
      <c r="O28" s="5"/>
      <c r="P28" s="7"/>
    </row>
    <row r="29" spans="1:16" ht="12.75">
      <c r="A29" s="22" t="s">
        <v>20</v>
      </c>
      <c r="B29" s="16"/>
      <c r="C29" s="33">
        <f>Intra_Gov_Cost_Detail_03!N30</f>
        <v>116534</v>
      </c>
      <c r="D29" s="16"/>
      <c r="E29" s="17"/>
      <c r="F29" s="10"/>
      <c r="G29" s="74">
        <v>107739</v>
      </c>
      <c r="M29" s="1"/>
      <c r="N29" s="8"/>
      <c r="O29" s="5"/>
      <c r="P29" s="7"/>
    </row>
    <row r="30" spans="1:16" ht="12.75">
      <c r="A30" s="22" t="s">
        <v>21</v>
      </c>
      <c r="B30" s="16"/>
      <c r="C30" s="33">
        <f>Intra_Gov_Cost_Detail_03!N31</f>
        <v>393</v>
      </c>
      <c r="D30" s="16"/>
      <c r="E30" s="17"/>
      <c r="F30" s="10"/>
      <c r="G30" s="74">
        <v>140</v>
      </c>
      <c r="M30" s="1"/>
      <c r="N30" s="8"/>
      <c r="O30" s="5"/>
      <c r="P30" s="7"/>
    </row>
    <row r="31" spans="1:16" ht="12.75">
      <c r="A31" s="22" t="s">
        <v>81</v>
      </c>
      <c r="B31" s="16"/>
      <c r="C31" s="33">
        <f>Intra_Gov_Cost_Detail_03!N32</f>
        <v>16</v>
      </c>
      <c r="D31" s="16"/>
      <c r="E31" s="17"/>
      <c r="F31" s="10"/>
      <c r="G31" s="74">
        <v>0</v>
      </c>
      <c r="M31" s="1"/>
      <c r="N31" s="8"/>
      <c r="O31" s="5"/>
      <c r="P31" s="7"/>
    </row>
    <row r="32" spans="1:16" ht="12.75">
      <c r="A32" s="22" t="s">
        <v>94</v>
      </c>
      <c r="B32" s="16"/>
      <c r="C32" s="33">
        <f>Intra_Gov_Cost_Detail_03!N33</f>
        <v>25</v>
      </c>
      <c r="D32" s="16"/>
      <c r="E32" s="17"/>
      <c r="F32" s="10"/>
      <c r="G32" s="74">
        <v>25</v>
      </c>
      <c r="M32" s="1"/>
      <c r="N32" s="8"/>
      <c r="O32" s="5"/>
      <c r="P32" s="7"/>
    </row>
    <row r="33" spans="1:16" ht="12.75">
      <c r="A33" s="22" t="s">
        <v>66</v>
      </c>
      <c r="B33" s="16"/>
      <c r="C33" s="33">
        <f>Intra_Gov_Cost_Detail_03!N34</f>
        <v>13</v>
      </c>
      <c r="D33" s="16"/>
      <c r="E33" s="17"/>
      <c r="F33" s="10"/>
      <c r="G33" s="74">
        <v>102</v>
      </c>
      <c r="M33" s="1"/>
      <c r="N33" s="8"/>
      <c r="O33" s="5"/>
      <c r="P33" s="7"/>
    </row>
    <row r="34" spans="1:16" ht="12.75">
      <c r="A34" s="22" t="s">
        <v>23</v>
      </c>
      <c r="B34" s="16"/>
      <c r="C34" s="33">
        <f>Intra_Gov_Cost_Detail_03!N35</f>
        <v>11226</v>
      </c>
      <c r="D34" s="16"/>
      <c r="E34" s="17"/>
      <c r="F34" s="10"/>
      <c r="G34" s="74">
        <v>40518</v>
      </c>
      <c r="M34" s="1"/>
      <c r="N34" s="8"/>
      <c r="O34" s="5"/>
      <c r="P34" s="7"/>
    </row>
    <row r="35" spans="1:16" ht="12.75">
      <c r="A35" s="22" t="s">
        <v>24</v>
      </c>
      <c r="B35" s="16"/>
      <c r="C35" s="33">
        <f>Intra_Gov_Cost_Detail_03!N36</f>
        <v>3</v>
      </c>
      <c r="D35" s="16"/>
      <c r="E35" s="17"/>
      <c r="F35" s="10"/>
      <c r="G35" s="74">
        <v>17</v>
      </c>
      <c r="M35" s="1"/>
      <c r="N35" s="8"/>
      <c r="O35" s="5"/>
      <c r="P35" s="7"/>
    </row>
    <row r="36" spans="1:16" ht="12.75">
      <c r="A36" s="22" t="s">
        <v>25</v>
      </c>
      <c r="B36" s="16"/>
      <c r="C36" s="33">
        <f>Intra_Gov_Cost_Detail_03!N37</f>
        <v>1769295</v>
      </c>
      <c r="D36" s="16"/>
      <c r="E36" s="17"/>
      <c r="F36" s="10"/>
      <c r="G36" s="74">
        <v>1925914</v>
      </c>
      <c r="M36" s="1"/>
      <c r="N36" s="8"/>
      <c r="O36" s="5"/>
      <c r="P36" s="7"/>
    </row>
    <row r="37" spans="1:16" ht="12.75">
      <c r="A37" s="24" t="s">
        <v>82</v>
      </c>
      <c r="B37" s="16"/>
      <c r="C37" s="33">
        <f>Intra_Gov_Cost_Detail_03!N38</f>
        <v>0</v>
      </c>
      <c r="D37" s="16"/>
      <c r="E37" s="17"/>
      <c r="F37" s="10"/>
      <c r="G37" s="74">
        <v>2</v>
      </c>
      <c r="M37" s="1"/>
      <c r="N37" s="8"/>
      <c r="O37" s="5"/>
      <c r="P37" s="7"/>
    </row>
    <row r="38" spans="1:16" ht="12.75">
      <c r="A38" s="24" t="s">
        <v>83</v>
      </c>
      <c r="B38" s="16"/>
      <c r="C38" s="33">
        <f>Intra_Gov_Cost_Detail_03!N39</f>
        <v>2</v>
      </c>
      <c r="D38" s="16"/>
      <c r="E38" s="17"/>
      <c r="F38" s="10"/>
      <c r="G38" s="74">
        <v>1066</v>
      </c>
      <c r="M38" s="1"/>
      <c r="N38" s="8"/>
      <c r="O38" s="5"/>
      <c r="P38" s="7"/>
    </row>
    <row r="39" spans="1:16" ht="12.75">
      <c r="A39" s="22" t="s">
        <v>84</v>
      </c>
      <c r="B39" s="16"/>
      <c r="C39" s="33">
        <f>Intra_Gov_Cost_Detail_03!N40</f>
        <v>3</v>
      </c>
      <c r="D39" s="16"/>
      <c r="E39" s="17"/>
      <c r="F39" s="10"/>
      <c r="G39" s="74">
        <v>0</v>
      </c>
      <c r="M39" s="1"/>
      <c r="N39" s="8"/>
      <c r="O39" s="5"/>
      <c r="P39" s="7"/>
    </row>
    <row r="40" spans="1:16" ht="12.75">
      <c r="A40" s="22" t="s">
        <v>26</v>
      </c>
      <c r="B40" s="16"/>
      <c r="C40" s="33">
        <f>Intra_Gov_Cost_Detail_03!N41</f>
        <v>12</v>
      </c>
      <c r="D40" s="16"/>
      <c r="E40" s="17"/>
      <c r="F40" s="10"/>
      <c r="G40" s="74">
        <v>44</v>
      </c>
      <c r="M40" s="1"/>
      <c r="N40" s="8"/>
      <c r="O40" s="5"/>
      <c r="P40" s="7"/>
    </row>
    <row r="41" spans="1:16" ht="12.75">
      <c r="A41" s="22" t="s">
        <v>95</v>
      </c>
      <c r="B41" s="16"/>
      <c r="C41" s="33">
        <f>Intra_Gov_Cost_Detail_03!N42</f>
        <v>1</v>
      </c>
      <c r="D41" s="16"/>
      <c r="E41" s="17"/>
      <c r="F41" s="10"/>
      <c r="G41" s="74">
        <v>6</v>
      </c>
      <c r="M41" s="1"/>
      <c r="N41" s="8"/>
      <c r="O41" s="5"/>
      <c r="P41" s="7"/>
    </row>
    <row r="42" spans="1:16" ht="12.75">
      <c r="A42" s="22" t="s">
        <v>67</v>
      </c>
      <c r="B42" s="16"/>
      <c r="C42" s="33">
        <f>Intra_Gov_Cost_Detail_03!N43</f>
        <v>0</v>
      </c>
      <c r="D42" s="16"/>
      <c r="E42" s="17"/>
      <c r="F42" s="10"/>
      <c r="G42" s="74">
        <v>2</v>
      </c>
      <c r="M42" s="1"/>
      <c r="N42" s="8"/>
      <c r="O42" s="5"/>
      <c r="P42" s="7"/>
    </row>
    <row r="43" spans="1:16" ht="12.75">
      <c r="A43" s="22" t="s">
        <v>27</v>
      </c>
      <c r="B43" s="16"/>
      <c r="C43" s="33">
        <f>Intra_Gov_Cost_Detail_03!N44</f>
        <v>30285</v>
      </c>
      <c r="D43" s="16"/>
      <c r="E43" s="17"/>
      <c r="F43" s="10"/>
      <c r="G43" s="74">
        <v>10749</v>
      </c>
      <c r="M43" s="1"/>
      <c r="N43" s="8"/>
      <c r="O43" s="5"/>
      <c r="P43" s="7"/>
    </row>
    <row r="44" spans="1:16" ht="12.75">
      <c r="A44" s="22" t="s">
        <v>96</v>
      </c>
      <c r="B44" s="16"/>
      <c r="C44" s="33">
        <f>Intra_Gov_Cost_Detail_03!N45</f>
        <v>14197</v>
      </c>
      <c r="D44" s="16"/>
      <c r="E44" s="17"/>
      <c r="F44" s="10"/>
      <c r="G44" s="74">
        <v>21554</v>
      </c>
      <c r="M44" s="1"/>
      <c r="N44" s="8"/>
      <c r="O44" s="5"/>
      <c r="P44" s="7"/>
    </row>
    <row r="45" spans="1:16" ht="12.75">
      <c r="A45" s="22" t="s">
        <v>29</v>
      </c>
      <c r="B45" s="16"/>
      <c r="C45" s="33">
        <f>Intra_Gov_Cost_Detail_03!N46</f>
        <v>1090</v>
      </c>
      <c r="D45" s="16"/>
      <c r="E45" s="17"/>
      <c r="F45" s="10"/>
      <c r="G45" s="74">
        <v>2565</v>
      </c>
      <c r="M45" s="1"/>
      <c r="N45" s="8"/>
      <c r="O45" s="5"/>
      <c r="P45" s="7"/>
    </row>
    <row r="46" spans="1:16" ht="12.75">
      <c r="A46" s="22" t="s">
        <v>89</v>
      </c>
      <c r="B46" s="16"/>
      <c r="C46" s="33">
        <f>Intra_Gov_Cost_Detail_03!N47</f>
        <v>0</v>
      </c>
      <c r="D46" s="16"/>
      <c r="E46" s="17"/>
      <c r="F46" s="10"/>
      <c r="G46" s="74">
        <v>32</v>
      </c>
      <c r="M46" s="1"/>
      <c r="N46" s="8"/>
      <c r="O46" s="5"/>
      <c r="P46" s="7"/>
    </row>
    <row r="47" spans="1:16" ht="12.75">
      <c r="A47" s="22" t="s">
        <v>97</v>
      </c>
      <c r="B47" s="16"/>
      <c r="C47" s="33">
        <f>Intra_Gov_Cost_Detail_03!N48</f>
        <v>36</v>
      </c>
      <c r="D47" s="16"/>
      <c r="E47" s="17"/>
      <c r="F47" s="10"/>
      <c r="G47" s="74">
        <v>0</v>
      </c>
      <c r="M47" s="1"/>
      <c r="N47" s="8"/>
      <c r="O47" s="5"/>
      <c r="P47" s="7"/>
    </row>
    <row r="48" spans="1:16" ht="12.75">
      <c r="A48" s="22" t="s">
        <v>30</v>
      </c>
      <c r="B48" s="16"/>
      <c r="C48" s="33">
        <f>Intra_Gov_Cost_Detail_03!N49</f>
        <v>63</v>
      </c>
      <c r="D48" s="16"/>
      <c r="E48" s="17"/>
      <c r="F48" s="10"/>
      <c r="G48" s="74">
        <v>18</v>
      </c>
      <c r="M48" s="1"/>
      <c r="N48" s="8"/>
      <c r="O48" s="5"/>
      <c r="P48" s="7"/>
    </row>
    <row r="49" spans="1:16" ht="12.75">
      <c r="A49" s="22" t="s">
        <v>31</v>
      </c>
      <c r="B49" s="16"/>
      <c r="C49" s="33">
        <f>Intra_Gov_Cost_Detail_03!N50</f>
        <v>29624</v>
      </c>
      <c r="D49" s="16"/>
      <c r="E49" s="17"/>
      <c r="F49" s="10"/>
      <c r="G49" s="74">
        <v>22710</v>
      </c>
      <c r="M49" s="1"/>
      <c r="N49" s="8"/>
      <c r="O49" s="5"/>
      <c r="P49" s="7"/>
    </row>
    <row r="50" spans="1:16" ht="12.75">
      <c r="A50" s="22" t="s">
        <v>71</v>
      </c>
      <c r="B50" s="16"/>
      <c r="C50" s="33">
        <f>Intra_Gov_Cost_Detail_03!N51</f>
        <v>18813</v>
      </c>
      <c r="D50" s="16"/>
      <c r="E50" s="17"/>
      <c r="F50" s="10"/>
      <c r="G50" s="74">
        <v>0</v>
      </c>
      <c r="M50" s="1"/>
      <c r="N50" s="8"/>
      <c r="O50" s="5"/>
      <c r="P50" s="7"/>
    </row>
    <row r="51" spans="1:16" ht="12.75">
      <c r="A51" s="22" t="s">
        <v>64</v>
      </c>
      <c r="B51" s="16"/>
      <c r="C51" s="33">
        <f>Intra_Gov_Cost_Detail_03!N52</f>
        <v>56</v>
      </c>
      <c r="D51" s="16"/>
      <c r="E51" s="17"/>
      <c r="F51" s="10"/>
      <c r="G51" s="74">
        <v>173</v>
      </c>
      <c r="M51" s="1"/>
      <c r="N51" s="8"/>
      <c r="O51" s="5"/>
      <c r="P51" s="7"/>
    </row>
    <row r="52" spans="1:16" ht="12.75">
      <c r="A52" s="22" t="s">
        <v>32</v>
      </c>
      <c r="B52" s="16"/>
      <c r="C52" s="33">
        <f>Intra_Gov_Cost_Detail_03!N53</f>
        <v>38</v>
      </c>
      <c r="D52" s="16"/>
      <c r="E52" s="17"/>
      <c r="F52" s="10"/>
      <c r="G52" s="74">
        <v>28</v>
      </c>
      <c r="M52" s="1"/>
      <c r="N52" s="8"/>
      <c r="O52" s="5"/>
      <c r="P52" s="7"/>
    </row>
    <row r="53" spans="1:16" ht="12.75">
      <c r="A53" s="22" t="s">
        <v>33</v>
      </c>
      <c r="B53" s="16"/>
      <c r="C53" s="33">
        <f>Intra_Gov_Cost_Detail_03!N54</f>
        <v>15464</v>
      </c>
      <c r="D53" s="16"/>
      <c r="E53" s="17"/>
      <c r="F53" s="10"/>
      <c r="G53" s="74">
        <v>79731</v>
      </c>
      <c r="M53" s="1"/>
      <c r="N53" s="8"/>
      <c r="O53" s="5"/>
      <c r="P53" s="7"/>
    </row>
    <row r="54" spans="1:16" ht="12.75">
      <c r="A54" s="22" t="s">
        <v>34</v>
      </c>
      <c r="B54" s="16"/>
      <c r="C54" s="33">
        <f>Intra_Gov_Cost_Detail_03!N55</f>
        <v>173</v>
      </c>
      <c r="D54" s="16"/>
      <c r="E54" s="17"/>
      <c r="F54" s="10"/>
      <c r="G54" s="74">
        <v>339</v>
      </c>
      <c r="M54" s="1"/>
      <c r="N54" s="8"/>
      <c r="O54" s="5"/>
      <c r="P54" s="7"/>
    </row>
    <row r="55" spans="1:16" ht="12.75">
      <c r="A55" s="22" t="s">
        <v>35</v>
      </c>
      <c r="B55" s="16"/>
      <c r="C55" s="33">
        <f>Intra_Gov_Cost_Detail_03!N56</f>
        <v>12</v>
      </c>
      <c r="D55" s="16"/>
      <c r="E55" s="17"/>
      <c r="F55" s="10"/>
      <c r="G55" s="74">
        <v>0</v>
      </c>
      <c r="M55" s="1"/>
      <c r="N55" s="8"/>
      <c r="O55" s="5"/>
      <c r="P55" s="7"/>
    </row>
    <row r="56" spans="1:16" ht="12.75">
      <c r="A56" s="25" t="s">
        <v>44</v>
      </c>
      <c r="B56" s="16"/>
      <c r="C56" s="33">
        <f>Intra_Gov_Cost_Detail_03!N57</f>
        <v>31</v>
      </c>
      <c r="D56" s="16"/>
      <c r="E56" s="17"/>
      <c r="F56" s="10"/>
      <c r="G56" s="74">
        <v>83</v>
      </c>
      <c r="M56" s="1"/>
      <c r="N56" s="8"/>
      <c r="O56" s="5"/>
      <c r="P56" s="7"/>
    </row>
    <row r="57" spans="1:16" ht="12.75">
      <c r="A57" s="22" t="s">
        <v>36</v>
      </c>
      <c r="B57" s="16"/>
      <c r="C57" s="33">
        <f>Intra_Gov_Cost_Detail_03!N58</f>
        <v>18792</v>
      </c>
      <c r="D57" s="16"/>
      <c r="E57" s="17"/>
      <c r="F57" s="10"/>
      <c r="G57" s="74">
        <v>25119</v>
      </c>
      <c r="M57" s="1"/>
      <c r="N57" s="8"/>
      <c r="O57" s="5"/>
      <c r="P57" s="7"/>
    </row>
    <row r="58" spans="1:16" ht="12.75">
      <c r="A58" s="22" t="s">
        <v>37</v>
      </c>
      <c r="B58" s="16"/>
      <c r="C58" s="33">
        <f>Intra_Gov_Cost_Detail_03!N59</f>
        <v>391</v>
      </c>
      <c r="D58" s="16"/>
      <c r="E58" s="17"/>
      <c r="F58" s="10"/>
      <c r="G58" s="74">
        <v>78</v>
      </c>
      <c r="M58" s="1"/>
      <c r="N58" s="8"/>
      <c r="O58" s="5"/>
      <c r="P58" s="7"/>
    </row>
    <row r="59" spans="1:16" ht="12.75">
      <c r="A59" s="26" t="s">
        <v>98</v>
      </c>
      <c r="B59" s="16"/>
      <c r="C59" s="33">
        <f>Intra_Gov_Cost_Detail_03!N60</f>
        <v>64</v>
      </c>
      <c r="D59" s="16"/>
      <c r="E59" s="17"/>
      <c r="F59" s="10"/>
      <c r="G59" s="74">
        <v>131</v>
      </c>
      <c r="M59" s="1"/>
      <c r="N59" s="8"/>
      <c r="O59" s="5"/>
      <c r="P59" s="7"/>
    </row>
    <row r="60" spans="1:16" ht="12.75">
      <c r="A60" s="25" t="s">
        <v>80</v>
      </c>
      <c r="B60" s="16"/>
      <c r="C60" s="33">
        <f>Intra_Gov_Cost_Detail_03!N61</f>
        <v>24</v>
      </c>
      <c r="D60" s="16"/>
      <c r="E60" s="17"/>
      <c r="F60" s="10"/>
      <c r="G60" s="74">
        <v>0</v>
      </c>
      <c r="M60" s="1"/>
      <c r="N60" s="8"/>
      <c r="O60" s="5"/>
      <c r="P60" s="7"/>
    </row>
    <row r="61" spans="1:16" ht="12.75">
      <c r="A61" s="22" t="s">
        <v>38</v>
      </c>
      <c r="B61" s="16"/>
      <c r="C61" s="33">
        <f>Intra_Gov_Cost_Detail_03!N62</f>
        <v>302</v>
      </c>
      <c r="D61" s="16"/>
      <c r="E61" s="17"/>
      <c r="F61" s="10"/>
      <c r="G61" s="74">
        <v>501</v>
      </c>
      <c r="M61" s="1"/>
      <c r="N61" s="8"/>
      <c r="O61" s="5"/>
      <c r="P61" s="7"/>
    </row>
    <row r="62" spans="1:16" ht="12.75">
      <c r="A62" s="22" t="s">
        <v>39</v>
      </c>
      <c r="B62" s="16"/>
      <c r="C62" s="33">
        <f>Intra_Gov_Cost_Detail_03!N63</f>
        <v>27801</v>
      </c>
      <c r="D62" s="16"/>
      <c r="E62" s="17"/>
      <c r="F62" s="10"/>
      <c r="G62" s="74">
        <v>86754</v>
      </c>
      <c r="M62" s="1"/>
      <c r="N62" s="8"/>
      <c r="O62" s="5"/>
      <c r="P62" s="7"/>
    </row>
    <row r="63" spans="1:16" ht="12.75">
      <c r="A63" s="22" t="s">
        <v>40</v>
      </c>
      <c r="B63" s="16"/>
      <c r="C63" s="33">
        <f>Intra_Gov_Cost_Detail_03!N64</f>
        <v>122232</v>
      </c>
      <c r="D63" s="16"/>
      <c r="E63" s="17"/>
      <c r="F63" s="10"/>
      <c r="G63" s="74">
        <v>160350</v>
      </c>
      <c r="M63" s="1"/>
      <c r="N63" s="8"/>
      <c r="O63" s="5"/>
      <c r="P63" s="7"/>
    </row>
    <row r="64" spans="1:16" ht="12.75">
      <c r="A64" s="22" t="s">
        <v>99</v>
      </c>
      <c r="B64" s="16"/>
      <c r="C64" s="33">
        <f>Intra_Gov_Cost_Detail_03!N65</f>
        <v>312333</v>
      </c>
      <c r="D64" s="16"/>
      <c r="E64" s="17"/>
      <c r="F64" s="10"/>
      <c r="G64" s="74">
        <v>0</v>
      </c>
      <c r="M64" s="1"/>
      <c r="N64" s="8"/>
      <c r="O64" s="5"/>
      <c r="P64" s="7"/>
    </row>
    <row r="65" spans="1:16" ht="12.75">
      <c r="A65" s="22" t="s">
        <v>86</v>
      </c>
      <c r="B65" s="16"/>
      <c r="C65" s="33">
        <f>Intra_Gov_Cost_Detail_03!N66</f>
        <v>23087</v>
      </c>
      <c r="D65" s="29"/>
      <c r="E65" s="76"/>
      <c r="F65" s="10"/>
      <c r="G65" s="81">
        <v>54267</v>
      </c>
      <c r="M65" s="1"/>
      <c r="N65" s="8"/>
      <c r="O65" s="5"/>
      <c r="P65" s="7"/>
    </row>
    <row r="66" spans="1:16" ht="15" thickBot="1">
      <c r="A66" s="27" t="s">
        <v>41</v>
      </c>
      <c r="B66" s="28"/>
      <c r="C66" s="79">
        <f>SUM(C10:C65)</f>
        <v>5334698</v>
      </c>
      <c r="D66" s="16"/>
      <c r="E66" s="17"/>
      <c r="F66" s="3" t="s">
        <v>43</v>
      </c>
      <c r="G66" s="75">
        <v>5968612</v>
      </c>
      <c r="H66" s="9"/>
      <c r="M66" s="1"/>
      <c r="N66" s="5"/>
      <c r="O66" s="5"/>
      <c r="P66" s="5"/>
    </row>
    <row r="67" spans="1:16" ht="13.5" thickTop="1">
      <c r="A67" s="85"/>
      <c r="B67" s="86"/>
      <c r="C67" s="86"/>
      <c r="D67" s="86"/>
      <c r="E67" s="86"/>
      <c r="F67" s="86"/>
      <c r="G67" s="87"/>
      <c r="M67" s="1"/>
      <c r="N67" s="5"/>
      <c r="O67" s="5"/>
      <c r="P67" s="5"/>
    </row>
    <row r="68" ht="12.75">
      <c r="G68" s="4"/>
    </row>
    <row r="69" ht="12.75">
      <c r="G69" s="4"/>
    </row>
    <row r="70" ht="12.75">
      <c r="G70" s="4"/>
    </row>
    <row r="71" ht="12.75">
      <c r="G71" s="4"/>
    </row>
    <row r="72" ht="12.75">
      <c r="G72" s="4"/>
    </row>
    <row r="73" ht="12.75">
      <c r="G73" s="4"/>
    </row>
    <row r="74" ht="12.75">
      <c r="G74" s="4"/>
    </row>
    <row r="75" ht="12.75">
      <c r="G75" s="4"/>
    </row>
    <row r="76" ht="12.75">
      <c r="G76" s="4"/>
    </row>
    <row r="77" ht="12.75">
      <c r="G77" s="4"/>
    </row>
    <row r="78" ht="12.75">
      <c r="G78" s="4"/>
    </row>
    <row r="79" ht="12.75">
      <c r="G79" s="4"/>
    </row>
    <row r="80" ht="12.75">
      <c r="G80" s="4"/>
    </row>
  </sheetData>
  <mergeCells count="5">
    <mergeCell ref="A67:G67"/>
    <mergeCell ref="A1:G1"/>
    <mergeCell ref="A2:G2"/>
    <mergeCell ref="A3:G3"/>
    <mergeCell ref="A4:G4"/>
  </mergeCells>
  <printOptions horizontalCentered="1"/>
  <pageMargins left="0.7" right="0.7" top="0.7" bottom="0.75" header="0.5" footer="0.5"/>
  <pageSetup horizontalDpi="600" verticalDpi="600" orientation="portrait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70"/>
  <sheetViews>
    <sheetView workbookViewId="0" topLeftCell="A4">
      <pane xSplit="5700" ySplit="1350" topLeftCell="C55" activePane="bottomRight" state="split"/>
      <selection pane="topLeft" activeCell="A4" sqref="A4"/>
      <selection pane="topRight" activeCell="C4" sqref="C4"/>
      <selection pane="bottomLeft" activeCell="A8" sqref="A8"/>
      <selection pane="bottomRight" activeCell="C66" sqref="C66"/>
    </sheetView>
  </sheetViews>
  <sheetFormatPr defaultColWidth="9.140625" defaultRowHeight="12.75"/>
  <cols>
    <col min="1" max="1" width="3.140625" style="1" customWidth="1"/>
    <col min="2" max="2" width="47.421875" style="1" customWidth="1"/>
    <col min="3" max="3" width="11.28125" style="1" customWidth="1"/>
    <col min="4" max="4" width="9.7109375" style="1" customWidth="1"/>
    <col min="5" max="5" width="11.28125" style="1" customWidth="1"/>
    <col min="6" max="6" width="9.7109375" style="1" customWidth="1"/>
    <col min="7" max="7" width="11.28125" style="1" customWidth="1"/>
    <col min="8" max="8" width="9.7109375" style="1" customWidth="1"/>
    <col min="9" max="11" width="11.28125" style="1" customWidth="1"/>
    <col min="12" max="13" width="9.7109375" style="1" customWidth="1"/>
    <col min="14" max="14" width="12.421875" style="1" customWidth="1"/>
    <col min="15" max="15" width="11.28125" style="1" bestFit="1" customWidth="1"/>
    <col min="16" max="16384" width="9.140625" style="1" customWidth="1"/>
  </cols>
  <sheetData>
    <row r="1" spans="1:14" s="2" customFormat="1" ht="15.75">
      <c r="A1" s="89" t="s">
        <v>0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</row>
    <row r="2" spans="1:14" s="2" customFormat="1" ht="15.75">
      <c r="A2" s="89" t="s">
        <v>1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</row>
    <row r="3" spans="1:14" s="2" customFormat="1" ht="15.75">
      <c r="A3" s="89" t="s">
        <v>65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</row>
    <row r="4" spans="1:14" s="2" customFormat="1" ht="15.75">
      <c r="A4" s="89" t="s">
        <v>70</v>
      </c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</row>
    <row r="5" spans="1:2" ht="12.75">
      <c r="A5" s="36"/>
      <c r="B5" s="36" t="s">
        <v>75</v>
      </c>
    </row>
    <row r="6" spans="1:14" ht="12.75">
      <c r="A6" s="37"/>
      <c r="B6" s="37" t="s">
        <v>2</v>
      </c>
      <c r="C6" s="38" t="s">
        <v>53</v>
      </c>
      <c r="D6" s="38" t="s">
        <v>54</v>
      </c>
      <c r="E6" s="38" t="s">
        <v>55</v>
      </c>
      <c r="F6" s="38" t="s">
        <v>56</v>
      </c>
      <c r="G6" s="38" t="s">
        <v>57</v>
      </c>
      <c r="H6" s="38" t="s">
        <v>58</v>
      </c>
      <c r="I6" s="38" t="s">
        <v>59</v>
      </c>
      <c r="J6" s="38" t="s">
        <v>60</v>
      </c>
      <c r="K6" s="38" t="s">
        <v>61</v>
      </c>
      <c r="L6" s="38" t="s">
        <v>62</v>
      </c>
      <c r="M6" s="38" t="s">
        <v>74</v>
      </c>
      <c r="N6" s="38" t="s">
        <v>63</v>
      </c>
    </row>
    <row r="7" ht="13.5" thickBot="1"/>
    <row r="8" spans="1:14" ht="14.25">
      <c r="A8" s="39"/>
      <c r="B8" s="40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2"/>
    </row>
    <row r="9" spans="1:14" ht="12.75">
      <c r="A9" s="43"/>
      <c r="B9" s="44" t="s">
        <v>42</v>
      </c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6"/>
    </row>
    <row r="10" spans="1:14" ht="14.25">
      <c r="A10" s="47"/>
      <c r="B10" s="44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6"/>
    </row>
    <row r="11" spans="1:14" ht="14.25">
      <c r="A11" s="47"/>
      <c r="B11" s="64" t="s">
        <v>3</v>
      </c>
      <c r="C11" s="48">
        <v>0</v>
      </c>
      <c r="D11" s="48">
        <v>0</v>
      </c>
      <c r="E11" s="48">
        <v>214</v>
      </c>
      <c r="F11" s="48">
        <v>0</v>
      </c>
      <c r="G11" s="48">
        <v>48</v>
      </c>
      <c r="H11" s="48">
        <v>238</v>
      </c>
      <c r="I11" s="48">
        <v>389</v>
      </c>
      <c r="J11" s="3">
        <v>90</v>
      </c>
      <c r="K11" s="48">
        <v>38</v>
      </c>
      <c r="L11" s="48">
        <v>0</v>
      </c>
      <c r="M11" s="48">
        <v>0</v>
      </c>
      <c r="N11" s="49">
        <f>SUM(C11:M11)</f>
        <v>1017</v>
      </c>
    </row>
    <row r="12" spans="1:14" ht="12.75">
      <c r="A12" s="50"/>
      <c r="B12" s="64" t="s">
        <v>47</v>
      </c>
      <c r="C12" s="3">
        <v>0</v>
      </c>
      <c r="D12" s="3">
        <v>0</v>
      </c>
      <c r="E12" s="3">
        <v>9126</v>
      </c>
      <c r="F12" s="3">
        <v>456</v>
      </c>
      <c r="G12" s="3">
        <v>869</v>
      </c>
      <c r="H12" s="3">
        <v>973</v>
      </c>
      <c r="I12" s="3">
        <v>3451</v>
      </c>
      <c r="J12" s="3">
        <v>6252</v>
      </c>
      <c r="K12" s="3">
        <v>370</v>
      </c>
      <c r="L12" s="3">
        <v>0</v>
      </c>
      <c r="M12" s="3">
        <v>466</v>
      </c>
      <c r="N12" s="49">
        <f aca="true" t="shared" si="0" ref="N12:N67">SUM(C12:M12)</f>
        <v>21963</v>
      </c>
    </row>
    <row r="13" spans="1:14" ht="12.75">
      <c r="A13" s="50"/>
      <c r="B13" s="64" t="s">
        <v>72</v>
      </c>
      <c r="C13" s="3">
        <v>0</v>
      </c>
      <c r="D13" s="3">
        <v>0</v>
      </c>
      <c r="E13" s="3">
        <v>13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49">
        <f t="shared" si="0"/>
        <v>13</v>
      </c>
    </row>
    <row r="14" spans="1:14" ht="12.75">
      <c r="A14" s="50"/>
      <c r="B14" s="64" t="s">
        <v>4</v>
      </c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49">
        <f t="shared" si="0"/>
        <v>0</v>
      </c>
    </row>
    <row r="15" spans="1:14" ht="12.75">
      <c r="A15" s="50"/>
      <c r="B15" s="65" t="s">
        <v>5</v>
      </c>
      <c r="C15" s="3">
        <v>0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24</v>
      </c>
      <c r="K15" s="3">
        <v>171</v>
      </c>
      <c r="L15" s="3">
        <v>0</v>
      </c>
      <c r="M15" s="3">
        <v>0</v>
      </c>
      <c r="N15" s="49">
        <f t="shared" si="0"/>
        <v>195</v>
      </c>
    </row>
    <row r="16" spans="1:14" ht="12.75">
      <c r="A16" s="50"/>
      <c r="B16" s="65" t="s">
        <v>6</v>
      </c>
      <c r="C16" s="3">
        <v>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25</v>
      </c>
      <c r="K16" s="3">
        <v>0</v>
      </c>
      <c r="L16" s="3">
        <v>0</v>
      </c>
      <c r="M16" s="3">
        <v>0</v>
      </c>
      <c r="N16" s="49">
        <f t="shared" si="0"/>
        <v>25</v>
      </c>
    </row>
    <row r="17" spans="1:14" ht="12.75">
      <c r="A17" s="50"/>
      <c r="B17" s="65" t="s">
        <v>7</v>
      </c>
      <c r="C17" s="3">
        <v>1039</v>
      </c>
      <c r="D17" s="3">
        <v>0</v>
      </c>
      <c r="E17" s="3">
        <v>14906</v>
      </c>
      <c r="F17" s="3">
        <v>0</v>
      </c>
      <c r="G17" s="3">
        <v>7</v>
      </c>
      <c r="H17" s="3">
        <v>24</v>
      </c>
      <c r="I17" s="3">
        <v>164</v>
      </c>
      <c r="J17" s="3">
        <v>52</v>
      </c>
      <c r="K17" s="3">
        <v>441</v>
      </c>
      <c r="L17" s="3">
        <v>0</v>
      </c>
      <c r="M17" s="3">
        <v>0</v>
      </c>
      <c r="N17" s="49">
        <f t="shared" si="0"/>
        <v>16633</v>
      </c>
    </row>
    <row r="18" spans="1:14" ht="12.75">
      <c r="A18" s="50"/>
      <c r="B18" s="65" t="s">
        <v>8</v>
      </c>
      <c r="C18" s="3">
        <v>0</v>
      </c>
      <c r="D18" s="3">
        <v>0</v>
      </c>
      <c r="E18" s="3">
        <v>8493</v>
      </c>
      <c r="F18" s="3">
        <v>0</v>
      </c>
      <c r="G18" s="3">
        <v>32905</v>
      </c>
      <c r="H18" s="3">
        <v>0</v>
      </c>
      <c r="I18" s="3">
        <v>528</v>
      </c>
      <c r="J18" s="3">
        <v>732</v>
      </c>
      <c r="K18" s="3">
        <v>0</v>
      </c>
      <c r="L18" s="3">
        <v>0</v>
      </c>
      <c r="M18" s="3">
        <v>1</v>
      </c>
      <c r="N18" s="49">
        <f t="shared" si="0"/>
        <v>42659</v>
      </c>
    </row>
    <row r="19" spans="1:14" ht="12.75">
      <c r="A19" s="50"/>
      <c r="B19" s="65" t="s">
        <v>9</v>
      </c>
      <c r="C19" s="3">
        <v>18</v>
      </c>
      <c r="D19" s="3">
        <v>0</v>
      </c>
      <c r="E19" s="3">
        <v>4602</v>
      </c>
      <c r="F19" s="3">
        <v>40</v>
      </c>
      <c r="G19" s="3">
        <v>3094</v>
      </c>
      <c r="H19" s="3">
        <v>2412</v>
      </c>
      <c r="I19" s="3">
        <v>16340</v>
      </c>
      <c r="J19" s="3">
        <v>1603</v>
      </c>
      <c r="K19" s="3">
        <v>28</v>
      </c>
      <c r="L19" s="3">
        <v>0</v>
      </c>
      <c r="M19" s="3">
        <v>0</v>
      </c>
      <c r="N19" s="49">
        <f t="shared" si="0"/>
        <v>28137</v>
      </c>
    </row>
    <row r="20" spans="1:14" ht="12.75">
      <c r="A20" s="50"/>
      <c r="B20" s="65" t="s">
        <v>10</v>
      </c>
      <c r="C20" s="3">
        <v>0</v>
      </c>
      <c r="D20" s="3">
        <v>315</v>
      </c>
      <c r="E20" s="3">
        <v>54113</v>
      </c>
      <c r="F20" s="3">
        <v>34635</v>
      </c>
      <c r="G20" s="3">
        <v>314</v>
      </c>
      <c r="H20" s="3">
        <v>8617</v>
      </c>
      <c r="I20" s="3">
        <v>12171</v>
      </c>
      <c r="J20" s="3">
        <v>18728</v>
      </c>
      <c r="K20" s="3">
        <v>35744</v>
      </c>
      <c r="L20" s="3">
        <v>793</v>
      </c>
      <c r="M20" s="3">
        <v>5814</v>
      </c>
      <c r="N20" s="49">
        <f t="shared" si="0"/>
        <v>171244</v>
      </c>
    </row>
    <row r="21" spans="1:14" ht="12.75">
      <c r="A21" s="51"/>
      <c r="B21" s="65" t="s">
        <v>11</v>
      </c>
      <c r="C21" s="3">
        <v>0</v>
      </c>
      <c r="D21" s="3">
        <v>0</v>
      </c>
      <c r="E21" s="3">
        <v>3181</v>
      </c>
      <c r="F21" s="3">
        <v>0</v>
      </c>
      <c r="G21" s="3">
        <v>8264</v>
      </c>
      <c r="H21" s="3">
        <v>79</v>
      </c>
      <c r="I21" s="3">
        <v>50973</v>
      </c>
      <c r="J21" s="3">
        <v>493</v>
      </c>
      <c r="K21" s="3">
        <v>168</v>
      </c>
      <c r="L21" s="3">
        <v>0</v>
      </c>
      <c r="M21" s="3">
        <v>700</v>
      </c>
      <c r="N21" s="49">
        <f t="shared" si="0"/>
        <v>63858</v>
      </c>
    </row>
    <row r="22" spans="1:14" ht="12.75">
      <c r="A22" s="52"/>
      <c r="B22" s="65" t="s">
        <v>12</v>
      </c>
      <c r="C22" s="3">
        <v>-96</v>
      </c>
      <c r="D22" s="3">
        <v>0</v>
      </c>
      <c r="E22" s="3">
        <v>4199</v>
      </c>
      <c r="F22" s="3">
        <v>920</v>
      </c>
      <c r="G22" s="3">
        <v>-171</v>
      </c>
      <c r="H22" s="3">
        <v>3194</v>
      </c>
      <c r="I22" s="3">
        <v>3264</v>
      </c>
      <c r="J22" s="3">
        <v>8674</v>
      </c>
      <c r="K22" s="3">
        <v>2190</v>
      </c>
      <c r="L22" s="3">
        <v>90</v>
      </c>
      <c r="M22" s="3">
        <v>9</v>
      </c>
      <c r="N22" s="49">
        <f t="shared" si="0"/>
        <v>22273</v>
      </c>
    </row>
    <row r="23" spans="1:14" ht="12.75">
      <c r="A23" s="52"/>
      <c r="B23" s="65" t="s">
        <v>13</v>
      </c>
      <c r="C23" s="3">
        <v>0</v>
      </c>
      <c r="D23" s="3">
        <v>0</v>
      </c>
      <c r="E23" s="3">
        <v>2200</v>
      </c>
      <c r="F23" s="3">
        <v>188</v>
      </c>
      <c r="G23" s="3">
        <v>104</v>
      </c>
      <c r="H23" s="3">
        <v>47766</v>
      </c>
      <c r="I23" s="3">
        <v>19593</v>
      </c>
      <c r="J23" s="3">
        <v>3704</v>
      </c>
      <c r="K23" s="3">
        <v>0</v>
      </c>
      <c r="L23" s="3">
        <v>0</v>
      </c>
      <c r="M23" s="3">
        <v>728</v>
      </c>
      <c r="N23" s="49">
        <f t="shared" si="0"/>
        <v>74283</v>
      </c>
    </row>
    <row r="24" spans="1:14" ht="12.75">
      <c r="A24" s="52"/>
      <c r="B24" s="65" t="s">
        <v>14</v>
      </c>
      <c r="C24" s="3">
        <v>0</v>
      </c>
      <c r="D24" s="3">
        <v>0</v>
      </c>
      <c r="E24" s="3">
        <v>72652</v>
      </c>
      <c r="F24" s="3">
        <v>53175</v>
      </c>
      <c r="G24" s="3">
        <v>513</v>
      </c>
      <c r="H24" s="3">
        <v>1270</v>
      </c>
      <c r="I24" s="3">
        <v>3508</v>
      </c>
      <c r="J24" s="3">
        <v>10159</v>
      </c>
      <c r="K24" s="3">
        <v>15717</v>
      </c>
      <c r="L24" s="3">
        <v>0</v>
      </c>
      <c r="M24" s="3">
        <v>15788</v>
      </c>
      <c r="N24" s="49">
        <f t="shared" si="0"/>
        <v>172782</v>
      </c>
    </row>
    <row r="25" spans="1:14" ht="12.75">
      <c r="A25" s="52"/>
      <c r="B25" s="65" t="s">
        <v>15</v>
      </c>
      <c r="C25" s="3">
        <v>0</v>
      </c>
      <c r="D25" s="3">
        <v>0</v>
      </c>
      <c r="E25" s="3">
        <v>8074</v>
      </c>
      <c r="F25" s="3">
        <v>16</v>
      </c>
      <c r="G25" s="3">
        <v>667</v>
      </c>
      <c r="H25" s="3">
        <v>165</v>
      </c>
      <c r="I25" s="3">
        <v>16618</v>
      </c>
      <c r="J25" s="3">
        <v>6720</v>
      </c>
      <c r="K25" s="3">
        <v>65</v>
      </c>
      <c r="L25" s="3">
        <v>1563</v>
      </c>
      <c r="M25" s="3">
        <v>388</v>
      </c>
      <c r="N25" s="49">
        <f t="shared" si="0"/>
        <v>34276</v>
      </c>
    </row>
    <row r="26" spans="1:14" ht="12.75">
      <c r="A26" s="52"/>
      <c r="B26" s="65" t="s">
        <v>16</v>
      </c>
      <c r="C26" s="3">
        <v>0</v>
      </c>
      <c r="D26" s="3">
        <v>0</v>
      </c>
      <c r="E26" s="3">
        <v>1365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49">
        <f t="shared" si="0"/>
        <v>1365</v>
      </c>
    </row>
    <row r="27" spans="1:14" ht="12.75">
      <c r="A27" s="52"/>
      <c r="B27" s="65" t="s">
        <v>17</v>
      </c>
      <c r="C27" s="3">
        <v>0</v>
      </c>
      <c r="D27" s="3">
        <v>11206</v>
      </c>
      <c r="E27" s="3">
        <v>366792</v>
      </c>
      <c r="F27" s="3">
        <v>53831</v>
      </c>
      <c r="G27" s="3">
        <v>12730</v>
      </c>
      <c r="H27" s="3">
        <v>213438</v>
      </c>
      <c r="I27" s="3">
        <v>594897</v>
      </c>
      <c r="J27" s="3">
        <v>145877</v>
      </c>
      <c r="K27" s="3">
        <v>658595</v>
      </c>
      <c r="L27" s="3">
        <v>37403</v>
      </c>
      <c r="M27" s="3">
        <v>76621</v>
      </c>
      <c r="N27" s="49">
        <f t="shared" si="0"/>
        <v>2171390</v>
      </c>
    </row>
    <row r="28" spans="1:14" ht="12.75">
      <c r="A28" s="52"/>
      <c r="B28" s="65" t="s">
        <v>18</v>
      </c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49">
        <f t="shared" si="0"/>
        <v>0</v>
      </c>
    </row>
    <row r="29" spans="1:14" ht="12.75">
      <c r="A29" s="52"/>
      <c r="B29" s="65" t="s">
        <v>19</v>
      </c>
      <c r="C29" s="3">
        <v>0</v>
      </c>
      <c r="D29" s="3">
        <v>0</v>
      </c>
      <c r="E29" s="3">
        <v>0</v>
      </c>
      <c r="F29" s="3">
        <v>0</v>
      </c>
      <c r="G29" s="3">
        <v>0</v>
      </c>
      <c r="H29" s="3">
        <v>150</v>
      </c>
      <c r="I29" s="3">
        <v>0</v>
      </c>
      <c r="J29" s="3">
        <v>0</v>
      </c>
      <c r="K29" s="3">
        <v>0</v>
      </c>
      <c r="L29" s="3">
        <v>0</v>
      </c>
      <c r="M29" s="3">
        <v>4</v>
      </c>
      <c r="N29" s="49">
        <f t="shared" si="0"/>
        <v>154</v>
      </c>
    </row>
    <row r="30" spans="1:14" ht="12.75">
      <c r="A30" s="53"/>
      <c r="B30" s="65" t="s">
        <v>20</v>
      </c>
      <c r="C30" s="3">
        <v>0</v>
      </c>
      <c r="D30" s="3">
        <v>0</v>
      </c>
      <c r="E30" s="3">
        <v>78</v>
      </c>
      <c r="F30" s="3">
        <v>0</v>
      </c>
      <c r="G30" s="3">
        <v>0</v>
      </c>
      <c r="H30" s="3">
        <v>0</v>
      </c>
      <c r="I30" s="3">
        <v>116456</v>
      </c>
      <c r="J30" s="3">
        <v>0</v>
      </c>
      <c r="K30" s="3">
        <v>0</v>
      </c>
      <c r="L30" s="3">
        <v>0</v>
      </c>
      <c r="M30" s="3">
        <v>0</v>
      </c>
      <c r="N30" s="49">
        <f t="shared" si="0"/>
        <v>116534</v>
      </c>
    </row>
    <row r="31" spans="1:14" ht="12.75">
      <c r="A31" s="43"/>
      <c r="B31" s="65" t="s">
        <v>21</v>
      </c>
      <c r="C31" s="3">
        <v>0</v>
      </c>
      <c r="D31" s="3">
        <v>0</v>
      </c>
      <c r="E31" s="3">
        <v>393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  <c r="K31" s="3">
        <v>0</v>
      </c>
      <c r="L31" s="3">
        <v>0</v>
      </c>
      <c r="M31" s="3">
        <v>0</v>
      </c>
      <c r="N31" s="49">
        <f t="shared" si="0"/>
        <v>393</v>
      </c>
    </row>
    <row r="32" spans="1:14" ht="12.75">
      <c r="A32" s="44"/>
      <c r="B32" s="65" t="s">
        <v>78</v>
      </c>
      <c r="C32" s="3">
        <v>0</v>
      </c>
      <c r="D32" s="3">
        <v>0</v>
      </c>
      <c r="E32" s="3">
        <v>0</v>
      </c>
      <c r="F32" s="3">
        <v>0</v>
      </c>
      <c r="G32" s="3">
        <v>0</v>
      </c>
      <c r="H32" s="3">
        <v>0</v>
      </c>
      <c r="I32" s="3">
        <v>16</v>
      </c>
      <c r="J32" s="3">
        <v>0</v>
      </c>
      <c r="K32" s="3">
        <v>0</v>
      </c>
      <c r="L32" s="3">
        <v>0</v>
      </c>
      <c r="M32" s="3">
        <v>0</v>
      </c>
      <c r="N32" s="49">
        <f t="shared" si="0"/>
        <v>16</v>
      </c>
    </row>
    <row r="33" spans="1:14" ht="12.75">
      <c r="A33" s="54"/>
      <c r="B33" s="65" t="s">
        <v>22</v>
      </c>
      <c r="C33" s="3">
        <v>0</v>
      </c>
      <c r="D33" s="3">
        <v>0</v>
      </c>
      <c r="E33" s="3">
        <v>0</v>
      </c>
      <c r="F33" s="3">
        <v>0</v>
      </c>
      <c r="G33" s="3">
        <v>0</v>
      </c>
      <c r="H33" s="3">
        <v>0</v>
      </c>
      <c r="I33" s="3">
        <v>25</v>
      </c>
      <c r="J33" s="3">
        <v>0</v>
      </c>
      <c r="K33" s="3">
        <v>0</v>
      </c>
      <c r="L33" s="3">
        <v>0</v>
      </c>
      <c r="M33" s="3">
        <v>0</v>
      </c>
      <c r="N33" s="49">
        <f t="shared" si="0"/>
        <v>25</v>
      </c>
    </row>
    <row r="34" spans="1:14" ht="12.75">
      <c r="A34" s="55"/>
      <c r="B34" s="71" t="s">
        <v>66</v>
      </c>
      <c r="C34" s="3">
        <v>0</v>
      </c>
      <c r="D34" s="3">
        <v>0</v>
      </c>
      <c r="E34" s="3">
        <v>0</v>
      </c>
      <c r="F34" s="3">
        <v>13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49">
        <f t="shared" si="0"/>
        <v>13</v>
      </c>
    </row>
    <row r="35" spans="1:14" ht="12.75">
      <c r="A35" s="55"/>
      <c r="B35" s="65" t="s">
        <v>23</v>
      </c>
      <c r="C35" s="3">
        <v>0</v>
      </c>
      <c r="D35" s="3">
        <v>0</v>
      </c>
      <c r="E35" s="3">
        <v>7418</v>
      </c>
      <c r="F35" s="3">
        <v>0</v>
      </c>
      <c r="G35" s="3">
        <v>0</v>
      </c>
      <c r="H35" s="3">
        <v>0</v>
      </c>
      <c r="I35" s="3">
        <v>577</v>
      </c>
      <c r="J35" s="3">
        <v>772</v>
      </c>
      <c r="K35" s="3">
        <v>2459</v>
      </c>
      <c r="L35" s="3">
        <v>0</v>
      </c>
      <c r="M35" s="3">
        <v>0</v>
      </c>
      <c r="N35" s="49">
        <f t="shared" si="0"/>
        <v>11226</v>
      </c>
    </row>
    <row r="36" spans="1:14" ht="12.75">
      <c r="A36" s="43"/>
      <c r="B36" s="65" t="s">
        <v>24</v>
      </c>
      <c r="C36" s="3">
        <v>0</v>
      </c>
      <c r="D36" s="3">
        <v>0</v>
      </c>
      <c r="E36" s="3">
        <v>0</v>
      </c>
      <c r="F36" s="3">
        <v>0</v>
      </c>
      <c r="G36" s="3">
        <v>1</v>
      </c>
      <c r="H36" s="3">
        <v>0</v>
      </c>
      <c r="I36" s="3">
        <v>2</v>
      </c>
      <c r="J36" s="3">
        <v>0</v>
      </c>
      <c r="K36" s="3">
        <v>0</v>
      </c>
      <c r="L36" s="3">
        <v>0</v>
      </c>
      <c r="M36" s="3">
        <v>0</v>
      </c>
      <c r="N36" s="49">
        <f t="shared" si="0"/>
        <v>3</v>
      </c>
    </row>
    <row r="37" spans="1:14" ht="12.75">
      <c r="A37" s="43"/>
      <c r="B37" s="65" t="s">
        <v>25</v>
      </c>
      <c r="C37" s="3">
        <v>0</v>
      </c>
      <c r="D37" s="3">
        <v>478454</v>
      </c>
      <c r="E37" s="3">
        <v>0</v>
      </c>
      <c r="F37" s="3">
        <v>184956</v>
      </c>
      <c r="G37" s="3">
        <v>18215</v>
      </c>
      <c r="H37" s="3">
        <v>223492</v>
      </c>
      <c r="I37" s="3">
        <v>547235</v>
      </c>
      <c r="J37" s="3">
        <v>152398</v>
      </c>
      <c r="K37" s="3">
        <v>30598</v>
      </c>
      <c r="L37" s="3">
        <v>66160</v>
      </c>
      <c r="M37" s="3">
        <v>67787</v>
      </c>
      <c r="N37" s="49">
        <f t="shared" si="0"/>
        <v>1769295</v>
      </c>
    </row>
    <row r="38" spans="1:14" ht="12.75">
      <c r="A38" s="43"/>
      <c r="B38" s="66" t="s">
        <v>49</v>
      </c>
      <c r="C38" s="3">
        <v>0</v>
      </c>
      <c r="D38" s="3">
        <v>0</v>
      </c>
      <c r="E38" s="3">
        <v>0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  <c r="L38" s="3">
        <v>0</v>
      </c>
      <c r="M38" s="3">
        <v>0</v>
      </c>
      <c r="N38" s="49">
        <f t="shared" si="0"/>
        <v>0</v>
      </c>
    </row>
    <row r="39" spans="1:14" ht="12.75">
      <c r="A39" s="43"/>
      <c r="B39" s="66" t="s">
        <v>46</v>
      </c>
      <c r="C39" s="3">
        <v>0</v>
      </c>
      <c r="D39" s="3">
        <v>0</v>
      </c>
      <c r="E39" s="3">
        <v>0</v>
      </c>
      <c r="F39" s="3">
        <v>0</v>
      </c>
      <c r="G39" s="3">
        <v>2</v>
      </c>
      <c r="H39" s="3">
        <v>0</v>
      </c>
      <c r="I39" s="3">
        <v>0</v>
      </c>
      <c r="J39" s="3">
        <v>0</v>
      </c>
      <c r="K39" s="3">
        <v>0</v>
      </c>
      <c r="L39" s="3">
        <v>0</v>
      </c>
      <c r="M39" s="3">
        <v>0</v>
      </c>
      <c r="N39" s="49">
        <f t="shared" si="0"/>
        <v>2</v>
      </c>
    </row>
    <row r="40" spans="1:14" ht="12.75">
      <c r="A40" s="43"/>
      <c r="B40" s="65" t="s">
        <v>76</v>
      </c>
      <c r="C40" s="3">
        <v>0</v>
      </c>
      <c r="D40" s="3">
        <v>0</v>
      </c>
      <c r="E40" s="3">
        <v>2</v>
      </c>
      <c r="F40" s="3"/>
      <c r="G40" s="3"/>
      <c r="H40" s="3"/>
      <c r="I40" s="3"/>
      <c r="J40" s="3"/>
      <c r="K40" s="3"/>
      <c r="L40" s="3"/>
      <c r="M40" s="3">
        <v>1</v>
      </c>
      <c r="N40" s="49">
        <f t="shared" si="0"/>
        <v>3</v>
      </c>
    </row>
    <row r="41" spans="1:14" ht="12.75">
      <c r="A41" s="43"/>
      <c r="B41" s="65" t="s">
        <v>26</v>
      </c>
      <c r="C41" s="3">
        <v>0</v>
      </c>
      <c r="D41" s="3">
        <v>0</v>
      </c>
      <c r="E41" s="3">
        <v>12</v>
      </c>
      <c r="F41" s="3">
        <v>0</v>
      </c>
      <c r="G41" s="3">
        <v>0</v>
      </c>
      <c r="H41" s="3">
        <v>0</v>
      </c>
      <c r="I41" s="3">
        <v>0</v>
      </c>
      <c r="J41" s="3">
        <v>0</v>
      </c>
      <c r="K41" s="3">
        <v>0</v>
      </c>
      <c r="L41" s="3">
        <v>0</v>
      </c>
      <c r="M41" s="3">
        <v>0</v>
      </c>
      <c r="N41" s="49">
        <f t="shared" si="0"/>
        <v>12</v>
      </c>
    </row>
    <row r="42" spans="1:14" ht="12.75">
      <c r="A42" s="43"/>
      <c r="B42" s="65" t="s">
        <v>69</v>
      </c>
      <c r="C42" s="3">
        <v>0</v>
      </c>
      <c r="D42" s="3">
        <v>0</v>
      </c>
      <c r="E42" s="3">
        <v>0</v>
      </c>
      <c r="F42" s="3">
        <v>0</v>
      </c>
      <c r="G42" s="3">
        <v>0</v>
      </c>
      <c r="H42" s="3">
        <v>0</v>
      </c>
      <c r="I42" s="3">
        <v>0</v>
      </c>
      <c r="J42" s="3">
        <v>1</v>
      </c>
      <c r="K42" s="3">
        <v>0</v>
      </c>
      <c r="L42" s="3">
        <v>0</v>
      </c>
      <c r="M42" s="3">
        <v>0</v>
      </c>
      <c r="N42" s="49">
        <f t="shared" si="0"/>
        <v>1</v>
      </c>
    </row>
    <row r="43" spans="1:14" ht="12.75">
      <c r="A43" s="43"/>
      <c r="B43" s="65" t="s">
        <v>67</v>
      </c>
      <c r="C43" s="3">
        <v>0</v>
      </c>
      <c r="D43" s="3">
        <v>0</v>
      </c>
      <c r="E43" s="3">
        <v>0</v>
      </c>
      <c r="F43" s="3">
        <v>0</v>
      </c>
      <c r="G43" s="3">
        <v>0</v>
      </c>
      <c r="H43" s="3">
        <v>0</v>
      </c>
      <c r="I43" s="3">
        <v>0</v>
      </c>
      <c r="J43" s="3">
        <v>0</v>
      </c>
      <c r="K43" s="3">
        <v>0</v>
      </c>
      <c r="L43" s="3">
        <v>0</v>
      </c>
      <c r="M43" s="3">
        <v>0</v>
      </c>
      <c r="N43" s="49">
        <f t="shared" si="0"/>
        <v>0</v>
      </c>
    </row>
    <row r="44" spans="1:14" ht="12.75">
      <c r="A44" s="43"/>
      <c r="B44" s="65" t="s">
        <v>27</v>
      </c>
      <c r="C44" s="3">
        <v>0</v>
      </c>
      <c r="D44" s="3">
        <v>0</v>
      </c>
      <c r="E44" s="3">
        <v>0</v>
      </c>
      <c r="F44" s="3">
        <v>0</v>
      </c>
      <c r="G44" s="3">
        <v>0</v>
      </c>
      <c r="H44" s="3">
        <v>169</v>
      </c>
      <c r="I44" s="3">
        <v>30062</v>
      </c>
      <c r="J44" s="3">
        <v>54</v>
      </c>
      <c r="K44" s="3">
        <v>0</v>
      </c>
      <c r="L44" s="3">
        <v>0</v>
      </c>
      <c r="M44" s="3">
        <v>0</v>
      </c>
      <c r="N44" s="49">
        <f t="shared" si="0"/>
        <v>30285</v>
      </c>
    </row>
    <row r="45" spans="1:14" ht="12.75">
      <c r="A45" s="43"/>
      <c r="B45" s="65" t="s">
        <v>28</v>
      </c>
      <c r="C45" s="3">
        <v>0</v>
      </c>
      <c r="D45" s="3">
        <v>0</v>
      </c>
      <c r="E45" s="3">
        <v>394</v>
      </c>
      <c r="F45" s="3">
        <v>0</v>
      </c>
      <c r="G45" s="3">
        <v>603</v>
      </c>
      <c r="H45" s="3">
        <v>0</v>
      </c>
      <c r="I45" s="3">
        <v>12573</v>
      </c>
      <c r="J45" s="3">
        <v>1</v>
      </c>
      <c r="K45" s="3">
        <v>43</v>
      </c>
      <c r="L45" s="3">
        <v>156</v>
      </c>
      <c r="M45" s="3">
        <v>427</v>
      </c>
      <c r="N45" s="49">
        <f t="shared" si="0"/>
        <v>14197</v>
      </c>
    </row>
    <row r="46" spans="1:14" ht="12.75">
      <c r="A46" s="43"/>
      <c r="B46" s="65" t="s">
        <v>29</v>
      </c>
      <c r="C46" s="3">
        <v>0</v>
      </c>
      <c r="D46" s="3">
        <v>0</v>
      </c>
      <c r="E46" s="3">
        <v>4</v>
      </c>
      <c r="F46" s="3">
        <v>9</v>
      </c>
      <c r="G46" s="3">
        <v>0</v>
      </c>
      <c r="H46" s="3">
        <v>0</v>
      </c>
      <c r="I46" s="3">
        <v>1077</v>
      </c>
      <c r="J46" s="3">
        <v>0</v>
      </c>
      <c r="K46" s="3">
        <v>0</v>
      </c>
      <c r="L46" s="3">
        <v>0</v>
      </c>
      <c r="M46" s="3">
        <v>0</v>
      </c>
      <c r="N46" s="49">
        <f t="shared" si="0"/>
        <v>1090</v>
      </c>
    </row>
    <row r="47" spans="1:14" ht="12.75">
      <c r="A47" s="43"/>
      <c r="B47" s="65" t="s">
        <v>68</v>
      </c>
      <c r="C47" s="3">
        <v>0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v>0</v>
      </c>
      <c r="M47" s="3">
        <v>0</v>
      </c>
      <c r="N47" s="49">
        <f t="shared" si="0"/>
        <v>0</v>
      </c>
    </row>
    <row r="48" spans="1:14" ht="12.75">
      <c r="A48" s="43"/>
      <c r="B48" s="65" t="s">
        <v>77</v>
      </c>
      <c r="C48" s="3">
        <v>0</v>
      </c>
      <c r="D48" s="3">
        <v>0</v>
      </c>
      <c r="E48" s="3">
        <v>36</v>
      </c>
      <c r="F48" s="3"/>
      <c r="G48" s="3"/>
      <c r="H48" s="3"/>
      <c r="I48" s="3"/>
      <c r="J48" s="3"/>
      <c r="K48" s="3"/>
      <c r="L48" s="3"/>
      <c r="M48" s="3"/>
      <c r="N48" s="49">
        <f t="shared" si="0"/>
        <v>36</v>
      </c>
    </row>
    <row r="49" spans="1:14" ht="12.75">
      <c r="A49" s="43"/>
      <c r="B49" s="65" t="s">
        <v>30</v>
      </c>
      <c r="C49" s="3">
        <v>0</v>
      </c>
      <c r="D49" s="3">
        <v>0</v>
      </c>
      <c r="E49" s="3">
        <v>58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  <c r="K49" s="3">
        <v>0</v>
      </c>
      <c r="L49" s="3">
        <v>5</v>
      </c>
      <c r="M49" s="3">
        <v>0</v>
      </c>
      <c r="N49" s="49">
        <f t="shared" si="0"/>
        <v>63</v>
      </c>
    </row>
    <row r="50" spans="1:14" ht="12.75">
      <c r="A50" s="43"/>
      <c r="B50" s="65" t="s">
        <v>31</v>
      </c>
      <c r="C50" s="3">
        <v>0</v>
      </c>
      <c r="D50" s="3">
        <v>0</v>
      </c>
      <c r="E50" s="3">
        <v>14479</v>
      </c>
      <c r="F50" s="3">
        <v>519</v>
      </c>
      <c r="G50" s="3">
        <v>370</v>
      </c>
      <c r="H50" s="3">
        <v>687</v>
      </c>
      <c r="I50" s="3">
        <v>8199</v>
      </c>
      <c r="J50" s="3">
        <v>2929</v>
      </c>
      <c r="K50" s="3">
        <v>2326</v>
      </c>
      <c r="L50" s="3">
        <v>0</v>
      </c>
      <c r="M50" s="3">
        <v>115</v>
      </c>
      <c r="N50" s="49">
        <f t="shared" si="0"/>
        <v>29624</v>
      </c>
    </row>
    <row r="51" spans="1:14" ht="12.75">
      <c r="A51" s="43"/>
      <c r="B51" s="65" t="s">
        <v>71</v>
      </c>
      <c r="C51" s="3">
        <v>2631</v>
      </c>
      <c r="D51" s="3">
        <v>0</v>
      </c>
      <c r="E51" s="3">
        <v>5172</v>
      </c>
      <c r="F51" s="3">
        <v>9703</v>
      </c>
      <c r="G51" s="3">
        <v>126</v>
      </c>
      <c r="H51" s="3">
        <v>0</v>
      </c>
      <c r="I51" s="3">
        <v>58</v>
      </c>
      <c r="J51" s="3">
        <v>0</v>
      </c>
      <c r="K51" s="3">
        <v>0</v>
      </c>
      <c r="L51" s="3">
        <v>0</v>
      </c>
      <c r="M51" s="3">
        <v>1123</v>
      </c>
      <c r="N51" s="49">
        <f t="shared" si="0"/>
        <v>18813</v>
      </c>
    </row>
    <row r="52" spans="1:14" ht="12.75">
      <c r="A52" s="43"/>
      <c r="B52" s="71" t="s">
        <v>64</v>
      </c>
      <c r="C52" s="3">
        <v>0</v>
      </c>
      <c r="D52" s="3">
        <v>0</v>
      </c>
      <c r="E52" s="3">
        <v>34</v>
      </c>
      <c r="F52" s="3">
        <v>0</v>
      </c>
      <c r="G52" s="3">
        <v>0</v>
      </c>
      <c r="H52" s="3">
        <v>22</v>
      </c>
      <c r="I52" s="3">
        <v>0</v>
      </c>
      <c r="J52" s="3">
        <v>0</v>
      </c>
      <c r="K52" s="3">
        <v>0</v>
      </c>
      <c r="L52" s="3">
        <v>0</v>
      </c>
      <c r="M52" s="3">
        <v>0</v>
      </c>
      <c r="N52" s="49">
        <f t="shared" si="0"/>
        <v>56</v>
      </c>
    </row>
    <row r="53" spans="1:14" ht="12.75">
      <c r="A53" s="43"/>
      <c r="B53" s="65" t="s">
        <v>32</v>
      </c>
      <c r="C53" s="3">
        <v>0</v>
      </c>
      <c r="D53" s="3">
        <v>0</v>
      </c>
      <c r="E53" s="3">
        <v>38</v>
      </c>
      <c r="F53" s="3">
        <v>0</v>
      </c>
      <c r="G53" s="3">
        <v>0</v>
      </c>
      <c r="H53" s="3">
        <v>0</v>
      </c>
      <c r="I53" s="3">
        <v>0</v>
      </c>
      <c r="J53" s="3">
        <v>0</v>
      </c>
      <c r="K53" s="3">
        <v>0</v>
      </c>
      <c r="L53" s="3">
        <v>0</v>
      </c>
      <c r="M53" s="3">
        <v>0</v>
      </c>
      <c r="N53" s="49">
        <f t="shared" si="0"/>
        <v>38</v>
      </c>
    </row>
    <row r="54" spans="1:14" ht="12.75">
      <c r="A54" s="43"/>
      <c r="B54" s="65" t="s">
        <v>33</v>
      </c>
      <c r="C54" s="3">
        <v>730</v>
      </c>
      <c r="D54" s="3">
        <v>0</v>
      </c>
      <c r="E54" s="3">
        <v>1639</v>
      </c>
      <c r="F54" s="3">
        <v>2311</v>
      </c>
      <c r="G54" s="3">
        <v>2770</v>
      </c>
      <c r="H54" s="3">
        <v>1491</v>
      </c>
      <c r="I54" s="3">
        <v>1164</v>
      </c>
      <c r="J54" s="3">
        <v>1620</v>
      </c>
      <c r="K54" s="3">
        <v>1279</v>
      </c>
      <c r="L54" s="3">
        <v>0</v>
      </c>
      <c r="M54" s="3">
        <v>2460</v>
      </c>
      <c r="N54" s="49">
        <f t="shared" si="0"/>
        <v>15464</v>
      </c>
    </row>
    <row r="55" spans="1:14" ht="12.75">
      <c r="A55" s="43"/>
      <c r="B55" s="65" t="s">
        <v>34</v>
      </c>
      <c r="C55" s="3">
        <v>0</v>
      </c>
      <c r="D55" s="3">
        <v>0</v>
      </c>
      <c r="E55" s="3">
        <v>0</v>
      </c>
      <c r="F55" s="3">
        <v>0</v>
      </c>
      <c r="G55" s="3">
        <v>70</v>
      </c>
      <c r="H55" s="3">
        <v>0</v>
      </c>
      <c r="I55" s="3">
        <v>29</v>
      </c>
      <c r="J55" s="3">
        <v>74</v>
      </c>
      <c r="K55" s="3">
        <v>0</v>
      </c>
      <c r="L55" s="3">
        <v>0</v>
      </c>
      <c r="M55" s="3">
        <v>0</v>
      </c>
      <c r="N55" s="49">
        <f t="shared" si="0"/>
        <v>173</v>
      </c>
    </row>
    <row r="56" spans="1:14" ht="12.75">
      <c r="A56" s="43"/>
      <c r="B56" s="65" t="s">
        <v>35</v>
      </c>
      <c r="C56" s="3">
        <v>0</v>
      </c>
      <c r="D56" s="3">
        <v>0</v>
      </c>
      <c r="E56" s="3">
        <v>12</v>
      </c>
      <c r="F56" s="3">
        <v>0</v>
      </c>
      <c r="G56" s="3">
        <v>0</v>
      </c>
      <c r="H56" s="3">
        <v>0</v>
      </c>
      <c r="I56" s="3">
        <v>0</v>
      </c>
      <c r="J56" s="3">
        <v>0</v>
      </c>
      <c r="K56" s="3">
        <v>0</v>
      </c>
      <c r="L56" s="3">
        <v>0</v>
      </c>
      <c r="M56" s="3">
        <v>0</v>
      </c>
      <c r="N56" s="49">
        <f t="shared" si="0"/>
        <v>12</v>
      </c>
    </row>
    <row r="57" spans="1:14" ht="12.75">
      <c r="A57" s="43"/>
      <c r="B57" s="67" t="s">
        <v>44</v>
      </c>
      <c r="C57" s="3">
        <v>0</v>
      </c>
      <c r="D57" s="3">
        <v>0</v>
      </c>
      <c r="E57" s="3">
        <v>0</v>
      </c>
      <c r="F57" s="3">
        <v>0</v>
      </c>
      <c r="G57" s="3">
        <v>0</v>
      </c>
      <c r="H57" s="3">
        <v>1</v>
      </c>
      <c r="I57" s="3">
        <v>30</v>
      </c>
      <c r="J57" s="3">
        <v>0</v>
      </c>
      <c r="K57" s="3">
        <v>0</v>
      </c>
      <c r="L57" s="3">
        <v>0</v>
      </c>
      <c r="M57" s="3">
        <v>0</v>
      </c>
      <c r="N57" s="49">
        <f t="shared" si="0"/>
        <v>31</v>
      </c>
    </row>
    <row r="58" spans="1:14" ht="12.75">
      <c r="A58" s="43"/>
      <c r="B58" s="65" t="s">
        <v>36</v>
      </c>
      <c r="C58" s="3">
        <v>0</v>
      </c>
      <c r="D58" s="3">
        <v>0</v>
      </c>
      <c r="E58" s="3">
        <v>448</v>
      </c>
      <c r="F58" s="3">
        <v>38</v>
      </c>
      <c r="G58" s="3">
        <v>9453</v>
      </c>
      <c r="H58" s="3">
        <v>6</v>
      </c>
      <c r="I58" s="3">
        <v>8105</v>
      </c>
      <c r="J58" s="3">
        <v>394</v>
      </c>
      <c r="K58" s="3">
        <v>4</v>
      </c>
      <c r="L58" s="3">
        <v>0</v>
      </c>
      <c r="M58" s="3">
        <v>344</v>
      </c>
      <c r="N58" s="49">
        <f t="shared" si="0"/>
        <v>18792</v>
      </c>
    </row>
    <row r="59" spans="1:14" ht="12.75">
      <c r="A59" s="43"/>
      <c r="B59" s="65" t="s">
        <v>37</v>
      </c>
      <c r="C59" s="3">
        <v>0</v>
      </c>
      <c r="D59" s="3">
        <v>0</v>
      </c>
      <c r="E59" s="3">
        <v>0</v>
      </c>
      <c r="F59" s="3">
        <v>0</v>
      </c>
      <c r="G59" s="3">
        <v>391</v>
      </c>
      <c r="H59" s="3">
        <v>0</v>
      </c>
      <c r="I59" s="3">
        <v>0</v>
      </c>
      <c r="J59" s="3">
        <v>0</v>
      </c>
      <c r="K59" s="3">
        <v>0</v>
      </c>
      <c r="L59" s="3">
        <v>0</v>
      </c>
      <c r="M59" s="3">
        <v>0</v>
      </c>
      <c r="N59" s="49">
        <f t="shared" si="0"/>
        <v>391</v>
      </c>
    </row>
    <row r="60" spans="1:14" ht="12.75">
      <c r="A60" s="43"/>
      <c r="B60" s="68" t="s">
        <v>79</v>
      </c>
      <c r="C60" s="3">
        <v>0</v>
      </c>
      <c r="D60" s="3">
        <v>0</v>
      </c>
      <c r="E60" s="3">
        <v>0</v>
      </c>
      <c r="F60" s="3">
        <v>0</v>
      </c>
      <c r="G60" s="3">
        <v>0</v>
      </c>
      <c r="H60" s="3">
        <v>0</v>
      </c>
      <c r="I60" s="3">
        <v>0</v>
      </c>
      <c r="J60" s="3">
        <v>64</v>
      </c>
      <c r="K60" s="3">
        <v>0</v>
      </c>
      <c r="L60" s="3">
        <v>0</v>
      </c>
      <c r="M60" s="3">
        <v>0</v>
      </c>
      <c r="N60" s="49">
        <f t="shared" si="0"/>
        <v>64</v>
      </c>
    </row>
    <row r="61" spans="1:14" ht="12.75">
      <c r="A61" s="43"/>
      <c r="B61" s="67" t="s">
        <v>80</v>
      </c>
      <c r="C61" s="3">
        <v>0</v>
      </c>
      <c r="D61" s="3">
        <v>0</v>
      </c>
      <c r="E61" s="3">
        <v>0</v>
      </c>
      <c r="F61" s="3">
        <v>0</v>
      </c>
      <c r="G61" s="3">
        <v>0</v>
      </c>
      <c r="H61" s="3">
        <v>0</v>
      </c>
      <c r="I61" s="3">
        <v>24</v>
      </c>
      <c r="J61" s="3">
        <v>0</v>
      </c>
      <c r="K61" s="3">
        <v>0</v>
      </c>
      <c r="L61" s="3">
        <v>0</v>
      </c>
      <c r="M61" s="3">
        <v>0</v>
      </c>
      <c r="N61" s="49">
        <f t="shared" si="0"/>
        <v>24</v>
      </c>
    </row>
    <row r="62" spans="1:14" ht="12.75">
      <c r="A62" s="43"/>
      <c r="B62" s="65" t="s">
        <v>38</v>
      </c>
      <c r="C62" s="3">
        <v>0</v>
      </c>
      <c r="D62" s="3">
        <v>0</v>
      </c>
      <c r="E62" s="3">
        <v>0</v>
      </c>
      <c r="F62" s="3">
        <v>0</v>
      </c>
      <c r="G62" s="3">
        <v>0</v>
      </c>
      <c r="H62" s="3">
        <v>0</v>
      </c>
      <c r="I62" s="3">
        <v>0</v>
      </c>
      <c r="J62" s="3">
        <v>302</v>
      </c>
      <c r="K62" s="3">
        <v>0</v>
      </c>
      <c r="L62" s="3">
        <v>0</v>
      </c>
      <c r="M62" s="3">
        <v>0</v>
      </c>
      <c r="N62" s="49">
        <f t="shared" si="0"/>
        <v>302</v>
      </c>
    </row>
    <row r="63" spans="1:14" ht="12.75">
      <c r="A63" s="43"/>
      <c r="B63" s="65" t="s">
        <v>39</v>
      </c>
      <c r="C63" s="3">
        <v>0</v>
      </c>
      <c r="D63" s="3">
        <v>0</v>
      </c>
      <c r="E63" s="3">
        <v>0</v>
      </c>
      <c r="F63" s="3">
        <v>0</v>
      </c>
      <c r="G63" s="3">
        <v>0</v>
      </c>
      <c r="H63" s="3">
        <v>2075</v>
      </c>
      <c r="I63" s="3">
        <v>92</v>
      </c>
      <c r="J63" s="3">
        <v>25551</v>
      </c>
      <c r="K63" s="3">
        <v>9</v>
      </c>
      <c r="L63" s="3">
        <v>0</v>
      </c>
      <c r="M63" s="3">
        <v>74</v>
      </c>
      <c r="N63" s="49">
        <f t="shared" si="0"/>
        <v>27801</v>
      </c>
    </row>
    <row r="64" spans="1:14" ht="12.75">
      <c r="A64" s="43"/>
      <c r="B64" s="65" t="s">
        <v>40</v>
      </c>
      <c r="C64" s="3">
        <v>0</v>
      </c>
      <c r="D64" s="3">
        <v>0</v>
      </c>
      <c r="E64" s="3">
        <v>3281</v>
      </c>
      <c r="F64" s="3">
        <v>3561</v>
      </c>
      <c r="G64" s="3">
        <v>25233</v>
      </c>
      <c r="H64" s="3">
        <v>5485</v>
      </c>
      <c r="I64" s="3">
        <v>67549</v>
      </c>
      <c r="J64" s="3">
        <v>2791</v>
      </c>
      <c r="K64" s="3">
        <v>10946</v>
      </c>
      <c r="L64" s="3">
        <v>3227</v>
      </c>
      <c r="M64" s="3">
        <v>159</v>
      </c>
      <c r="N64" s="49">
        <f t="shared" si="0"/>
        <v>122232</v>
      </c>
    </row>
    <row r="65" spans="1:14" ht="12.75">
      <c r="A65" s="43"/>
      <c r="B65" s="65" t="s">
        <v>73</v>
      </c>
      <c r="C65" s="3">
        <v>0</v>
      </c>
      <c r="D65" s="3">
        <v>2308</v>
      </c>
      <c r="E65" s="3">
        <v>92345</v>
      </c>
      <c r="F65" s="3">
        <v>21850</v>
      </c>
      <c r="G65" s="3">
        <v>3373</v>
      </c>
      <c r="H65" s="3">
        <v>42853</v>
      </c>
      <c r="I65" s="3">
        <v>0</v>
      </c>
      <c r="J65" s="3"/>
      <c r="K65" s="3">
        <v>126684</v>
      </c>
      <c r="L65" s="3">
        <v>7008</v>
      </c>
      <c r="M65" s="3">
        <v>15912</v>
      </c>
      <c r="N65" s="49">
        <f t="shared" si="0"/>
        <v>312333</v>
      </c>
    </row>
    <row r="66" spans="1:14" ht="12.75">
      <c r="A66" s="43"/>
      <c r="B66" s="65" t="s">
        <v>50</v>
      </c>
      <c r="C66" s="84">
        <v>1</v>
      </c>
      <c r="D66" s="3">
        <v>0</v>
      </c>
      <c r="E66" s="3">
        <v>0</v>
      </c>
      <c r="F66" s="3">
        <v>0</v>
      </c>
      <c r="G66" s="3">
        <v>0</v>
      </c>
      <c r="H66" s="3">
        <v>0</v>
      </c>
      <c r="I66" s="3">
        <v>12013</v>
      </c>
      <c r="J66" s="3">
        <v>10828</v>
      </c>
      <c r="K66" s="84">
        <f>246-1</f>
        <v>245</v>
      </c>
      <c r="L66" s="3">
        <v>0</v>
      </c>
      <c r="M66" s="3">
        <v>0</v>
      </c>
      <c r="N66" s="49">
        <f t="shared" si="0"/>
        <v>23087</v>
      </c>
    </row>
    <row r="67" spans="1:15" ht="12.75">
      <c r="A67" s="43"/>
      <c r="B67" s="57" t="s">
        <v>41</v>
      </c>
      <c r="C67" s="69">
        <f aca="true" t="shared" si="1" ref="C67:M67">SUM(C11:C66)</f>
        <v>4323</v>
      </c>
      <c r="D67" s="69">
        <f t="shared" si="1"/>
        <v>492283</v>
      </c>
      <c r="E67" s="69">
        <f t="shared" si="1"/>
        <v>675773</v>
      </c>
      <c r="F67" s="69">
        <f t="shared" si="1"/>
        <v>366221</v>
      </c>
      <c r="G67" s="69">
        <f t="shared" si="1"/>
        <v>119951</v>
      </c>
      <c r="H67" s="69">
        <f t="shared" si="1"/>
        <v>554607</v>
      </c>
      <c r="I67" s="69">
        <f t="shared" si="1"/>
        <v>1527182</v>
      </c>
      <c r="J67" s="69">
        <f t="shared" si="1"/>
        <v>400912</v>
      </c>
      <c r="K67" s="69">
        <f t="shared" si="1"/>
        <v>888120</v>
      </c>
      <c r="L67" s="69">
        <f t="shared" si="1"/>
        <v>116405</v>
      </c>
      <c r="M67" s="69">
        <f t="shared" si="1"/>
        <v>188921</v>
      </c>
      <c r="N67" s="70">
        <f t="shared" si="0"/>
        <v>5334698</v>
      </c>
      <c r="O67" s="9"/>
    </row>
    <row r="68" spans="1:14" ht="12.75">
      <c r="A68" s="43"/>
      <c r="B68" s="44"/>
      <c r="C68" s="48">
        <f>112767-108445</f>
        <v>4322</v>
      </c>
      <c r="D68" s="83">
        <f>547175-54892</f>
        <v>492283</v>
      </c>
      <c r="E68" s="78">
        <f>2564084-1888311</f>
        <v>675773</v>
      </c>
      <c r="F68" s="48">
        <f>389860-23639</f>
        <v>366221</v>
      </c>
      <c r="G68" s="48">
        <f>214779-94828</f>
        <v>119951</v>
      </c>
      <c r="H68" s="48">
        <f>600203-45596</f>
        <v>554607</v>
      </c>
      <c r="I68" s="48">
        <f>1594859-67677</f>
        <v>1527182</v>
      </c>
      <c r="J68" s="48">
        <f>535088-134176</f>
        <v>400912</v>
      </c>
      <c r="K68" s="48">
        <f>989105-100985</f>
        <v>888120</v>
      </c>
      <c r="L68" s="48">
        <f>121073-4668</f>
        <v>116405</v>
      </c>
      <c r="M68" s="48">
        <f>193310-4389</f>
        <v>188921</v>
      </c>
      <c r="N68" s="80"/>
    </row>
    <row r="69" spans="1:15" ht="13.5" thickBot="1">
      <c r="A69" s="58"/>
      <c r="B69" s="59"/>
      <c r="C69" s="60"/>
      <c r="D69" s="60"/>
      <c r="E69" s="60"/>
      <c r="F69" s="60"/>
      <c r="G69" s="60"/>
      <c r="H69" s="60"/>
      <c r="I69" s="60"/>
      <c r="J69" s="60"/>
      <c r="K69" s="60"/>
      <c r="L69" s="60"/>
      <c r="M69" s="60"/>
      <c r="N69" s="82"/>
      <c r="O69" s="4"/>
    </row>
    <row r="70" spans="1:14" ht="12.75">
      <c r="A70" s="44"/>
      <c r="B70" s="44"/>
      <c r="C70" s="48"/>
      <c r="D70" s="48"/>
      <c r="E70" s="48"/>
      <c r="F70" s="48"/>
      <c r="G70" s="48"/>
      <c r="H70" s="48"/>
      <c r="I70" s="48"/>
      <c r="J70" s="48"/>
      <c r="K70" s="48"/>
      <c r="L70" s="48"/>
      <c r="M70" s="48"/>
      <c r="N70" s="62"/>
    </row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</sheetData>
  <mergeCells count="4">
    <mergeCell ref="A1:N1"/>
    <mergeCell ref="A2:N2"/>
    <mergeCell ref="A3:N3"/>
    <mergeCell ref="A4:N4"/>
  </mergeCells>
  <printOptions/>
  <pageMargins left="0.24" right="0.17" top="1" bottom="1" header="0.5" footer="0.5"/>
  <pageSetup horizontalDpi="1200" verticalDpi="1200" orientation="landscape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66"/>
  <sheetViews>
    <sheetView workbookViewId="0" topLeftCell="A1">
      <selection activeCell="A1" sqref="A1:M1"/>
    </sheetView>
  </sheetViews>
  <sheetFormatPr defaultColWidth="9.140625" defaultRowHeight="12.75"/>
  <cols>
    <col min="1" max="1" width="3.140625" style="1" customWidth="1"/>
    <col min="2" max="2" width="47.421875" style="1" bestFit="1" customWidth="1"/>
    <col min="3" max="3" width="11.28125" style="1" customWidth="1"/>
    <col min="4" max="4" width="9.7109375" style="1" customWidth="1"/>
    <col min="5" max="5" width="11.28125" style="1" customWidth="1"/>
    <col min="6" max="6" width="9.7109375" style="1" customWidth="1"/>
    <col min="7" max="7" width="11.28125" style="1" customWidth="1"/>
    <col min="8" max="8" width="9.7109375" style="1" customWidth="1"/>
    <col min="9" max="11" width="11.28125" style="1" customWidth="1"/>
    <col min="12" max="12" width="9.7109375" style="1" bestFit="1" customWidth="1"/>
    <col min="13" max="13" width="11.7109375" style="1" bestFit="1" customWidth="1"/>
    <col min="14" max="16384" width="9.140625" style="1" customWidth="1"/>
  </cols>
  <sheetData>
    <row r="1" spans="1:13" s="2" customFormat="1" ht="15.75">
      <c r="A1" s="89" t="s">
        <v>0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</row>
    <row r="2" spans="1:13" s="2" customFormat="1" ht="15.75">
      <c r="A2" s="89" t="s">
        <v>1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</row>
    <row r="3" spans="1:13" s="2" customFormat="1" ht="15.75">
      <c r="A3" s="89" t="s">
        <v>65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</row>
    <row r="4" spans="1:13" s="2" customFormat="1" ht="15.75">
      <c r="A4" s="89" t="s">
        <v>51</v>
      </c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</row>
    <row r="5" spans="1:2" ht="12.75">
      <c r="A5" s="36"/>
      <c r="B5" s="36" t="s">
        <v>52</v>
      </c>
    </row>
    <row r="6" spans="1:13" ht="12.75">
      <c r="A6" s="37"/>
      <c r="B6" s="37" t="s">
        <v>2</v>
      </c>
      <c r="C6" s="38" t="s">
        <v>53</v>
      </c>
      <c r="D6" s="38" t="s">
        <v>54</v>
      </c>
      <c r="E6" s="38" t="s">
        <v>55</v>
      </c>
      <c r="F6" s="38" t="s">
        <v>56</v>
      </c>
      <c r="G6" s="38" t="s">
        <v>57</v>
      </c>
      <c r="H6" s="38" t="s">
        <v>58</v>
      </c>
      <c r="I6" s="38" t="s">
        <v>59</v>
      </c>
      <c r="J6" s="38" t="s">
        <v>60</v>
      </c>
      <c r="K6" s="38" t="s">
        <v>61</v>
      </c>
      <c r="L6" s="38" t="s">
        <v>62</v>
      </c>
      <c r="M6" s="38" t="s">
        <v>63</v>
      </c>
    </row>
    <row r="7" ht="13.5" thickBot="1"/>
    <row r="8" spans="1:13" ht="14.25">
      <c r="A8" s="39"/>
      <c r="B8" s="40"/>
      <c r="C8" s="41"/>
      <c r="D8" s="41"/>
      <c r="E8" s="41"/>
      <c r="F8" s="41"/>
      <c r="G8" s="41"/>
      <c r="H8" s="41"/>
      <c r="I8" s="41"/>
      <c r="J8" s="41"/>
      <c r="K8" s="41"/>
      <c r="L8" s="41"/>
      <c r="M8" s="42"/>
    </row>
    <row r="9" spans="1:13" ht="12.75">
      <c r="A9" s="43"/>
      <c r="B9" s="44" t="s">
        <v>42</v>
      </c>
      <c r="C9" s="45"/>
      <c r="D9" s="45"/>
      <c r="E9" s="45"/>
      <c r="F9" s="45"/>
      <c r="G9" s="45"/>
      <c r="H9" s="45"/>
      <c r="I9" s="45"/>
      <c r="J9" s="45"/>
      <c r="K9" s="45"/>
      <c r="L9" s="45"/>
      <c r="M9" s="46"/>
    </row>
    <row r="10" spans="1:13" ht="14.25">
      <c r="A10" s="47"/>
      <c r="B10" s="44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6"/>
    </row>
    <row r="11" spans="1:13" ht="14.25">
      <c r="A11" s="47"/>
      <c r="B11" s="64" t="s">
        <v>3</v>
      </c>
      <c r="C11" s="48">
        <v>0</v>
      </c>
      <c r="D11" s="48">
        <v>0</v>
      </c>
      <c r="E11" s="48">
        <v>143</v>
      </c>
      <c r="F11" s="48">
        <v>0</v>
      </c>
      <c r="G11" s="48">
        <v>0</v>
      </c>
      <c r="H11" s="48">
        <v>180</v>
      </c>
      <c r="I11" s="48">
        <v>708</v>
      </c>
      <c r="J11" s="48">
        <v>10</v>
      </c>
      <c r="K11" s="48">
        <v>29</v>
      </c>
      <c r="L11" s="48">
        <v>0</v>
      </c>
      <c r="M11" s="49">
        <f>SUM(C11:L11)</f>
        <v>1070</v>
      </c>
    </row>
    <row r="12" spans="1:13" ht="12.75">
      <c r="A12" s="50"/>
      <c r="B12" s="64" t="s">
        <v>47</v>
      </c>
      <c r="C12" s="3">
        <v>0</v>
      </c>
      <c r="D12" s="3">
        <v>0</v>
      </c>
      <c r="E12" s="3">
        <v>9098</v>
      </c>
      <c r="F12" s="3">
        <v>308</v>
      </c>
      <c r="G12" s="3">
        <v>1073</v>
      </c>
      <c r="H12" s="3">
        <v>1698</v>
      </c>
      <c r="I12" s="3">
        <v>4042</v>
      </c>
      <c r="J12" s="3">
        <v>7075</v>
      </c>
      <c r="K12" s="3">
        <v>370</v>
      </c>
      <c r="L12" s="3">
        <v>2</v>
      </c>
      <c r="M12" s="49">
        <f>SUM(C12:L12)</f>
        <v>23666</v>
      </c>
    </row>
    <row r="13" spans="1:13" ht="12.75">
      <c r="A13" s="50"/>
      <c r="B13" s="64" t="s">
        <v>4</v>
      </c>
      <c r="C13" s="3">
        <v>0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49">
        <f aca="true" t="shared" si="0" ref="M13:M60">SUM(C13:L13)</f>
        <v>0</v>
      </c>
    </row>
    <row r="14" spans="1:13" ht="12.75">
      <c r="A14" s="50"/>
      <c r="B14" s="65" t="s">
        <v>5</v>
      </c>
      <c r="C14" s="3">
        <v>0</v>
      </c>
      <c r="D14" s="3">
        <v>0</v>
      </c>
      <c r="E14" s="3">
        <v>0</v>
      </c>
      <c r="F14" s="3">
        <v>1000</v>
      </c>
      <c r="G14" s="3">
        <v>0</v>
      </c>
      <c r="H14" s="3">
        <v>0</v>
      </c>
      <c r="I14" s="3">
        <v>0</v>
      </c>
      <c r="J14" s="3">
        <v>4705</v>
      </c>
      <c r="K14" s="3">
        <v>703</v>
      </c>
      <c r="L14" s="3">
        <v>0</v>
      </c>
      <c r="M14" s="49">
        <f t="shared" si="0"/>
        <v>6408</v>
      </c>
    </row>
    <row r="15" spans="1:13" ht="12.75">
      <c r="A15" s="50"/>
      <c r="B15" s="65" t="s">
        <v>6</v>
      </c>
      <c r="C15" s="3">
        <v>0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37</v>
      </c>
      <c r="K15" s="3">
        <v>0</v>
      </c>
      <c r="L15" s="3">
        <v>0</v>
      </c>
      <c r="M15" s="49">
        <f t="shared" si="0"/>
        <v>37</v>
      </c>
    </row>
    <row r="16" spans="1:13" ht="12.75">
      <c r="A16" s="50"/>
      <c r="B16" s="65" t="s">
        <v>7</v>
      </c>
      <c r="C16" s="3">
        <v>360</v>
      </c>
      <c r="D16" s="3">
        <v>0</v>
      </c>
      <c r="E16" s="3">
        <v>16320</v>
      </c>
      <c r="F16" s="3">
        <v>4</v>
      </c>
      <c r="G16" s="3">
        <v>759</v>
      </c>
      <c r="H16" s="3">
        <v>18</v>
      </c>
      <c r="I16" s="3">
        <v>75</v>
      </c>
      <c r="J16" s="3">
        <v>369</v>
      </c>
      <c r="K16" s="3">
        <v>68027</v>
      </c>
      <c r="L16" s="3">
        <v>0</v>
      </c>
      <c r="M16" s="49">
        <f t="shared" si="0"/>
        <v>85932</v>
      </c>
    </row>
    <row r="17" spans="1:13" ht="12.75">
      <c r="A17" s="50"/>
      <c r="B17" s="65" t="s">
        <v>8</v>
      </c>
      <c r="C17" s="3">
        <v>0</v>
      </c>
      <c r="D17" s="3">
        <v>0</v>
      </c>
      <c r="E17" s="3">
        <v>1920</v>
      </c>
      <c r="F17" s="3">
        <v>1</v>
      </c>
      <c r="G17" s="3">
        <v>38660</v>
      </c>
      <c r="H17" s="3">
        <v>0</v>
      </c>
      <c r="I17" s="3">
        <v>3528</v>
      </c>
      <c r="J17" s="3">
        <v>9319</v>
      </c>
      <c r="K17" s="3">
        <v>0</v>
      </c>
      <c r="L17" s="3">
        <v>0</v>
      </c>
      <c r="M17" s="49">
        <f t="shared" si="0"/>
        <v>53428</v>
      </c>
    </row>
    <row r="18" spans="1:13" ht="12.75">
      <c r="A18" s="50"/>
      <c r="B18" s="65" t="s">
        <v>9</v>
      </c>
      <c r="C18" s="3">
        <v>-29</v>
      </c>
      <c r="D18" s="3">
        <v>0</v>
      </c>
      <c r="E18" s="3">
        <v>899</v>
      </c>
      <c r="F18" s="3">
        <v>0</v>
      </c>
      <c r="G18" s="3">
        <v>1741</v>
      </c>
      <c r="H18" s="3">
        <v>2368</v>
      </c>
      <c r="I18" s="3">
        <v>36</v>
      </c>
      <c r="J18" s="3">
        <v>316</v>
      </c>
      <c r="K18" s="3">
        <v>130</v>
      </c>
      <c r="L18" s="3">
        <v>0</v>
      </c>
      <c r="M18" s="49">
        <f t="shared" si="0"/>
        <v>5461</v>
      </c>
    </row>
    <row r="19" spans="1:13" ht="12.75">
      <c r="A19" s="50"/>
      <c r="B19" s="65" t="s">
        <v>10</v>
      </c>
      <c r="C19" s="3">
        <v>0</v>
      </c>
      <c r="D19" s="3">
        <v>0</v>
      </c>
      <c r="E19" s="3">
        <v>126080</v>
      </c>
      <c r="F19" s="3">
        <v>5127</v>
      </c>
      <c r="G19" s="3">
        <v>277</v>
      </c>
      <c r="H19" s="3">
        <v>11061</v>
      </c>
      <c r="I19" s="3">
        <v>11238</v>
      </c>
      <c r="J19" s="3">
        <v>37423</v>
      </c>
      <c r="K19" s="3">
        <v>5792</v>
      </c>
      <c r="L19" s="3">
        <v>737</v>
      </c>
      <c r="M19" s="49">
        <f t="shared" si="0"/>
        <v>197735</v>
      </c>
    </row>
    <row r="20" spans="1:13" ht="12.75">
      <c r="A20" s="51"/>
      <c r="B20" s="65" t="s">
        <v>11</v>
      </c>
      <c r="C20" s="3">
        <v>0</v>
      </c>
      <c r="D20" s="3">
        <v>0</v>
      </c>
      <c r="E20" s="3">
        <v>0</v>
      </c>
      <c r="F20" s="3">
        <v>93</v>
      </c>
      <c r="G20" s="3">
        <v>0</v>
      </c>
      <c r="H20" s="3">
        <v>0</v>
      </c>
      <c r="I20" s="3">
        <v>75219</v>
      </c>
      <c r="J20" s="3">
        <v>3307</v>
      </c>
      <c r="K20" s="3">
        <v>170</v>
      </c>
      <c r="L20" s="3">
        <v>0</v>
      </c>
      <c r="M20" s="49">
        <f t="shared" si="0"/>
        <v>78789</v>
      </c>
    </row>
    <row r="21" spans="1:13" ht="12.75">
      <c r="A21" s="52"/>
      <c r="B21" s="65" t="s">
        <v>12</v>
      </c>
      <c r="C21" s="3">
        <v>-619</v>
      </c>
      <c r="D21" s="3">
        <v>0</v>
      </c>
      <c r="E21" s="3">
        <v>2351</v>
      </c>
      <c r="F21" s="3">
        <v>969</v>
      </c>
      <c r="G21" s="3">
        <v>1676</v>
      </c>
      <c r="H21" s="3">
        <v>2558</v>
      </c>
      <c r="I21" s="3">
        <v>3784</v>
      </c>
      <c r="J21" s="3">
        <v>16781</v>
      </c>
      <c r="K21" s="3">
        <v>2453</v>
      </c>
      <c r="L21" s="3">
        <v>192</v>
      </c>
      <c r="M21" s="49">
        <f t="shared" si="0"/>
        <v>30145</v>
      </c>
    </row>
    <row r="22" spans="1:13" ht="12.75">
      <c r="A22" s="52"/>
      <c r="B22" s="65" t="s">
        <v>13</v>
      </c>
      <c r="C22" s="3">
        <v>0</v>
      </c>
      <c r="D22" s="3">
        <v>0</v>
      </c>
      <c r="E22" s="3">
        <v>1869</v>
      </c>
      <c r="F22" s="3">
        <v>263</v>
      </c>
      <c r="G22" s="3">
        <v>0</v>
      </c>
      <c r="H22" s="3">
        <v>32439</v>
      </c>
      <c r="I22" s="3">
        <v>6844</v>
      </c>
      <c r="J22" s="3">
        <v>12384</v>
      </c>
      <c r="K22" s="3">
        <v>734</v>
      </c>
      <c r="L22" s="3">
        <v>0</v>
      </c>
      <c r="M22" s="49">
        <f t="shared" si="0"/>
        <v>54533</v>
      </c>
    </row>
    <row r="23" spans="1:13" ht="12.75">
      <c r="A23" s="52"/>
      <c r="B23" s="65" t="s">
        <v>14</v>
      </c>
      <c r="C23" s="3">
        <v>0</v>
      </c>
      <c r="D23" s="3">
        <v>2092</v>
      </c>
      <c r="E23" s="3">
        <v>118126</v>
      </c>
      <c r="F23" s="3">
        <v>22325</v>
      </c>
      <c r="G23" s="3">
        <v>4111</v>
      </c>
      <c r="H23" s="3">
        <v>42589</v>
      </c>
      <c r="I23" s="3">
        <v>6026</v>
      </c>
      <c r="J23" s="3">
        <v>167911</v>
      </c>
      <c r="K23" s="3">
        <v>128500</v>
      </c>
      <c r="L23" s="3">
        <v>6484</v>
      </c>
      <c r="M23" s="49">
        <f t="shared" si="0"/>
        <v>498164</v>
      </c>
    </row>
    <row r="24" spans="1:13" ht="12.75">
      <c r="A24" s="52"/>
      <c r="B24" s="65" t="s">
        <v>15</v>
      </c>
      <c r="C24" s="3">
        <v>0</v>
      </c>
      <c r="D24" s="3">
        <v>0</v>
      </c>
      <c r="E24" s="3">
        <v>0</v>
      </c>
      <c r="F24" s="3">
        <v>31</v>
      </c>
      <c r="G24" s="3">
        <v>0</v>
      </c>
      <c r="H24" s="3">
        <v>661</v>
      </c>
      <c r="I24" s="3">
        <v>8296</v>
      </c>
      <c r="J24" s="3">
        <v>38078</v>
      </c>
      <c r="K24" s="3">
        <v>0</v>
      </c>
      <c r="L24" s="3">
        <v>1283</v>
      </c>
      <c r="M24" s="49">
        <f t="shared" si="0"/>
        <v>48349</v>
      </c>
    </row>
    <row r="25" spans="1:13" ht="12.75">
      <c r="A25" s="52"/>
      <c r="B25" s="65" t="s">
        <v>16</v>
      </c>
      <c r="C25" s="3">
        <v>0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49">
        <f t="shared" si="0"/>
        <v>0</v>
      </c>
    </row>
    <row r="26" spans="1:13" ht="12.75">
      <c r="A26" s="52"/>
      <c r="B26" s="65" t="s">
        <v>17</v>
      </c>
      <c r="C26" s="3">
        <v>0</v>
      </c>
      <c r="D26" s="3">
        <v>10276</v>
      </c>
      <c r="E26" s="3">
        <v>311698</v>
      </c>
      <c r="F26" s="3">
        <v>89504</v>
      </c>
      <c r="G26" s="3">
        <v>12752</v>
      </c>
      <c r="H26" s="3">
        <v>188453</v>
      </c>
      <c r="I26" s="3">
        <v>510332</v>
      </c>
      <c r="J26" s="3">
        <v>599484</v>
      </c>
      <c r="K26" s="3">
        <v>587247</v>
      </c>
      <c r="L26" s="3">
        <v>34187</v>
      </c>
      <c r="M26" s="49">
        <f t="shared" si="0"/>
        <v>2343933</v>
      </c>
    </row>
    <row r="27" spans="1:13" ht="12.75">
      <c r="A27" s="52"/>
      <c r="B27" s="65" t="s">
        <v>18</v>
      </c>
      <c r="C27" s="3">
        <v>0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49">
        <f t="shared" si="0"/>
        <v>0</v>
      </c>
    </row>
    <row r="28" spans="1:13" ht="12.75">
      <c r="A28" s="52"/>
      <c r="B28" s="65" t="s">
        <v>19</v>
      </c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153</v>
      </c>
      <c r="I28" s="3">
        <v>52</v>
      </c>
      <c r="J28" s="3">
        <v>0</v>
      </c>
      <c r="K28" s="3">
        <v>0</v>
      </c>
      <c r="L28" s="3">
        <v>0</v>
      </c>
      <c r="M28" s="49">
        <f t="shared" si="0"/>
        <v>205</v>
      </c>
    </row>
    <row r="29" spans="1:13" ht="12.75">
      <c r="A29" s="53"/>
      <c r="B29" s="65" t="s">
        <v>20</v>
      </c>
      <c r="C29" s="3">
        <v>0</v>
      </c>
      <c r="D29" s="3">
        <v>0</v>
      </c>
      <c r="E29" s="3">
        <v>63</v>
      </c>
      <c r="F29" s="3">
        <v>0</v>
      </c>
      <c r="G29" s="3">
        <v>0</v>
      </c>
      <c r="H29" s="3">
        <v>0</v>
      </c>
      <c r="I29" s="3">
        <v>106571</v>
      </c>
      <c r="J29" s="3">
        <v>1105</v>
      </c>
      <c r="K29" s="3">
        <v>0</v>
      </c>
      <c r="L29" s="3">
        <v>0</v>
      </c>
      <c r="M29" s="49">
        <f t="shared" si="0"/>
        <v>107739</v>
      </c>
    </row>
    <row r="30" spans="1:13" ht="12.75">
      <c r="A30" s="43"/>
      <c r="B30" s="65" t="s">
        <v>21</v>
      </c>
      <c r="C30" s="3">
        <v>0</v>
      </c>
      <c r="D30" s="3">
        <v>0</v>
      </c>
      <c r="E30" s="3">
        <v>91</v>
      </c>
      <c r="F30" s="3">
        <v>0</v>
      </c>
      <c r="G30" s="3">
        <v>49</v>
      </c>
      <c r="H30" s="3">
        <v>0</v>
      </c>
      <c r="I30" s="3">
        <v>0</v>
      </c>
      <c r="J30" s="3">
        <v>0</v>
      </c>
      <c r="K30" s="3">
        <v>0</v>
      </c>
      <c r="L30" s="3">
        <v>0</v>
      </c>
      <c r="M30" s="49">
        <f t="shared" si="0"/>
        <v>140</v>
      </c>
    </row>
    <row r="31" spans="1:13" ht="12.75">
      <c r="A31" s="54"/>
      <c r="B31" s="65" t="s">
        <v>22</v>
      </c>
      <c r="C31" s="3">
        <v>0</v>
      </c>
      <c r="D31" s="3">
        <v>0</v>
      </c>
      <c r="E31" s="3">
        <v>0</v>
      </c>
      <c r="F31" s="3">
        <v>0</v>
      </c>
      <c r="G31" s="3">
        <v>0</v>
      </c>
      <c r="H31" s="3">
        <v>0</v>
      </c>
      <c r="I31" s="3">
        <v>25</v>
      </c>
      <c r="J31" s="3">
        <v>0</v>
      </c>
      <c r="K31" s="3">
        <v>0</v>
      </c>
      <c r="L31" s="3">
        <v>0</v>
      </c>
      <c r="M31" s="49">
        <f t="shared" si="0"/>
        <v>25</v>
      </c>
    </row>
    <row r="32" spans="1:13" ht="12.75">
      <c r="A32" s="55"/>
      <c r="B32" s="71" t="s">
        <v>66</v>
      </c>
      <c r="C32" s="3"/>
      <c r="D32" s="3"/>
      <c r="E32" s="3"/>
      <c r="F32" s="3">
        <v>102</v>
      </c>
      <c r="G32" s="3"/>
      <c r="H32" s="3">
        <v>0</v>
      </c>
      <c r="I32" s="3"/>
      <c r="J32" s="3"/>
      <c r="K32" s="3"/>
      <c r="L32" s="3"/>
      <c r="M32" s="49">
        <f t="shared" si="0"/>
        <v>102</v>
      </c>
    </row>
    <row r="33" spans="1:13" ht="12.75">
      <c r="A33" s="55"/>
      <c r="B33" s="65" t="s">
        <v>23</v>
      </c>
      <c r="C33" s="3">
        <v>0</v>
      </c>
      <c r="D33" s="3">
        <v>0</v>
      </c>
      <c r="E33" s="3">
        <v>395</v>
      </c>
      <c r="F33" s="3">
        <v>0</v>
      </c>
      <c r="G33" s="3">
        <v>0</v>
      </c>
      <c r="H33" s="3">
        <v>43</v>
      </c>
      <c r="I33" s="3">
        <v>150</v>
      </c>
      <c r="J33" s="3">
        <v>38203</v>
      </c>
      <c r="K33" s="3">
        <v>1727</v>
      </c>
      <c r="L33" s="3">
        <v>0</v>
      </c>
      <c r="M33" s="49">
        <f t="shared" si="0"/>
        <v>40518</v>
      </c>
    </row>
    <row r="34" spans="1:13" ht="12.75">
      <c r="A34" s="43"/>
      <c r="B34" s="65" t="s">
        <v>24</v>
      </c>
      <c r="C34" s="3">
        <v>0</v>
      </c>
      <c r="D34" s="3">
        <v>0</v>
      </c>
      <c r="E34" s="3">
        <v>0</v>
      </c>
      <c r="F34" s="3">
        <v>0</v>
      </c>
      <c r="G34" s="3">
        <v>0</v>
      </c>
      <c r="H34" s="3">
        <v>5</v>
      </c>
      <c r="I34" s="3">
        <v>3</v>
      </c>
      <c r="J34" s="3">
        <v>9</v>
      </c>
      <c r="K34" s="3">
        <v>0</v>
      </c>
      <c r="L34" s="3">
        <v>0</v>
      </c>
      <c r="M34" s="49">
        <f t="shared" si="0"/>
        <v>17</v>
      </c>
    </row>
    <row r="35" spans="1:13" ht="12.75">
      <c r="A35" s="43"/>
      <c r="B35" s="65" t="s">
        <v>25</v>
      </c>
      <c r="C35" s="3">
        <v>0</v>
      </c>
      <c r="D35" s="3">
        <v>434851</v>
      </c>
      <c r="E35" s="3">
        <v>13794</v>
      </c>
      <c r="F35" s="3">
        <v>178309</v>
      </c>
      <c r="G35" s="3">
        <v>18180</v>
      </c>
      <c r="H35" s="3">
        <v>177260</v>
      </c>
      <c r="I35" s="3">
        <v>519793</v>
      </c>
      <c r="J35" s="3">
        <v>477399</v>
      </c>
      <c r="K35" s="3">
        <v>25199</v>
      </c>
      <c r="L35" s="3">
        <v>81129</v>
      </c>
      <c r="M35" s="49">
        <f t="shared" si="0"/>
        <v>1925914</v>
      </c>
    </row>
    <row r="36" spans="1:13" ht="12.75">
      <c r="A36" s="43"/>
      <c r="B36" s="66" t="s">
        <v>49</v>
      </c>
      <c r="C36" s="3">
        <v>0</v>
      </c>
      <c r="D36" s="3">
        <v>0</v>
      </c>
      <c r="E36" s="3">
        <v>0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3">
        <v>2</v>
      </c>
      <c r="M36" s="49">
        <f t="shared" si="0"/>
        <v>2</v>
      </c>
    </row>
    <row r="37" spans="1:13" ht="12.75">
      <c r="A37" s="43"/>
      <c r="B37" s="66" t="s">
        <v>46</v>
      </c>
      <c r="C37" s="3">
        <v>0</v>
      </c>
      <c r="D37" s="3">
        <v>0</v>
      </c>
      <c r="E37" s="3">
        <v>957</v>
      </c>
      <c r="F37" s="3">
        <v>0</v>
      </c>
      <c r="G37" s="3">
        <v>52</v>
      </c>
      <c r="H37" s="3">
        <v>0</v>
      </c>
      <c r="I37" s="3">
        <v>42</v>
      </c>
      <c r="J37" s="3">
        <v>15</v>
      </c>
      <c r="K37" s="3">
        <v>0</v>
      </c>
      <c r="L37" s="3">
        <v>0</v>
      </c>
      <c r="M37" s="49">
        <f t="shared" si="0"/>
        <v>1066</v>
      </c>
    </row>
    <row r="38" spans="1:13" ht="12.75">
      <c r="A38" s="43"/>
      <c r="B38" s="65" t="s">
        <v>26</v>
      </c>
      <c r="C38" s="3">
        <v>0</v>
      </c>
      <c r="D38" s="3">
        <v>0</v>
      </c>
      <c r="E38" s="3">
        <v>0</v>
      </c>
      <c r="F38" s="3">
        <v>0</v>
      </c>
      <c r="G38" s="3">
        <v>44</v>
      </c>
      <c r="H38" s="3">
        <v>0</v>
      </c>
      <c r="I38" s="3">
        <v>0</v>
      </c>
      <c r="J38" s="3">
        <v>0</v>
      </c>
      <c r="K38" s="3">
        <v>0</v>
      </c>
      <c r="L38" s="3">
        <v>0</v>
      </c>
      <c r="M38" s="49">
        <f t="shared" si="0"/>
        <v>44</v>
      </c>
    </row>
    <row r="39" spans="1:13" ht="12.75">
      <c r="A39" s="43"/>
      <c r="B39" s="65" t="s">
        <v>69</v>
      </c>
      <c r="C39" s="3"/>
      <c r="D39" s="3"/>
      <c r="E39" s="3"/>
      <c r="F39" s="3"/>
      <c r="G39" s="3"/>
      <c r="H39" s="3">
        <v>0</v>
      </c>
      <c r="I39" s="3"/>
      <c r="J39" s="3">
        <v>6</v>
      </c>
      <c r="K39" s="3"/>
      <c r="L39" s="3"/>
      <c r="M39" s="49">
        <f t="shared" si="0"/>
        <v>6</v>
      </c>
    </row>
    <row r="40" spans="1:13" ht="12.75">
      <c r="A40" s="43"/>
      <c r="B40" s="65" t="s">
        <v>67</v>
      </c>
      <c r="C40" s="3">
        <v>0</v>
      </c>
      <c r="D40" s="3">
        <v>0</v>
      </c>
      <c r="E40" s="3">
        <v>0</v>
      </c>
      <c r="F40" s="3">
        <v>0</v>
      </c>
      <c r="G40" s="3">
        <v>0</v>
      </c>
      <c r="H40" s="3">
        <v>0</v>
      </c>
      <c r="I40" s="3">
        <v>2</v>
      </c>
      <c r="J40" s="3">
        <v>0</v>
      </c>
      <c r="K40" s="3">
        <v>0</v>
      </c>
      <c r="L40" s="3">
        <v>0</v>
      </c>
      <c r="M40" s="49">
        <f t="shared" si="0"/>
        <v>2</v>
      </c>
    </row>
    <row r="41" spans="1:13" ht="12.75">
      <c r="A41" s="43"/>
      <c r="B41" s="65" t="s">
        <v>27</v>
      </c>
      <c r="C41" s="3">
        <v>0</v>
      </c>
      <c r="D41" s="3">
        <v>0</v>
      </c>
      <c r="E41" s="3">
        <v>0</v>
      </c>
      <c r="F41" s="3">
        <v>0</v>
      </c>
      <c r="G41" s="3">
        <v>0</v>
      </c>
      <c r="H41" s="3">
        <v>125</v>
      </c>
      <c r="I41" s="3">
        <v>10623</v>
      </c>
      <c r="J41" s="3">
        <v>1</v>
      </c>
      <c r="K41" s="3">
        <v>0</v>
      </c>
      <c r="L41" s="3">
        <v>0</v>
      </c>
      <c r="M41" s="49">
        <f t="shared" si="0"/>
        <v>10749</v>
      </c>
    </row>
    <row r="42" spans="1:13" ht="12.75">
      <c r="A42" s="43"/>
      <c r="B42" s="65" t="s">
        <v>28</v>
      </c>
      <c r="C42" s="3">
        <v>0</v>
      </c>
      <c r="D42" s="3">
        <v>0</v>
      </c>
      <c r="E42" s="3">
        <v>0</v>
      </c>
      <c r="F42" s="3">
        <v>11</v>
      </c>
      <c r="G42" s="3">
        <v>0</v>
      </c>
      <c r="H42" s="3">
        <v>0</v>
      </c>
      <c r="I42" s="3">
        <v>21487</v>
      </c>
      <c r="J42" s="3">
        <v>45</v>
      </c>
      <c r="K42" s="3">
        <v>0</v>
      </c>
      <c r="L42" s="3">
        <v>11</v>
      </c>
      <c r="M42" s="49">
        <f t="shared" si="0"/>
        <v>21554</v>
      </c>
    </row>
    <row r="43" spans="1:13" ht="12.75">
      <c r="A43" s="43"/>
      <c r="B43" s="65" t="s">
        <v>29</v>
      </c>
      <c r="C43" s="3">
        <v>0</v>
      </c>
      <c r="D43" s="3">
        <v>0</v>
      </c>
      <c r="E43" s="3">
        <v>164</v>
      </c>
      <c r="F43" s="3">
        <v>1677</v>
      </c>
      <c r="G43" s="3">
        <v>66</v>
      </c>
      <c r="H43" s="3">
        <v>0</v>
      </c>
      <c r="I43" s="3">
        <v>653</v>
      </c>
      <c r="J43" s="3">
        <v>5</v>
      </c>
      <c r="K43" s="3">
        <v>0</v>
      </c>
      <c r="L43" s="3">
        <v>0</v>
      </c>
      <c r="M43" s="49">
        <f t="shared" si="0"/>
        <v>2565</v>
      </c>
    </row>
    <row r="44" spans="1:13" ht="12.75">
      <c r="A44" s="43"/>
      <c r="B44" s="65" t="s">
        <v>68</v>
      </c>
      <c r="C44" s="3"/>
      <c r="D44" s="3"/>
      <c r="E44" s="3"/>
      <c r="F44" s="3"/>
      <c r="G44" s="3"/>
      <c r="H44" s="3">
        <v>0</v>
      </c>
      <c r="I44" s="3">
        <v>32</v>
      </c>
      <c r="J44" s="3"/>
      <c r="K44" s="3"/>
      <c r="L44" s="3"/>
      <c r="M44" s="49">
        <f t="shared" si="0"/>
        <v>32</v>
      </c>
    </row>
    <row r="45" spans="1:13" ht="12.75">
      <c r="A45" s="43"/>
      <c r="B45" s="65" t="s">
        <v>30</v>
      </c>
      <c r="C45" s="3">
        <v>0</v>
      </c>
      <c r="D45" s="3">
        <v>0</v>
      </c>
      <c r="E45" s="3">
        <v>14</v>
      </c>
      <c r="F45" s="3">
        <v>0</v>
      </c>
      <c r="G45" s="3">
        <v>2</v>
      </c>
      <c r="H45" s="3">
        <v>0</v>
      </c>
      <c r="I45" s="3">
        <v>0</v>
      </c>
      <c r="J45" s="3">
        <v>0</v>
      </c>
      <c r="K45" s="3">
        <v>1</v>
      </c>
      <c r="L45" s="3">
        <v>1</v>
      </c>
      <c r="M45" s="49">
        <f t="shared" si="0"/>
        <v>18</v>
      </c>
    </row>
    <row r="46" spans="1:13" ht="12.75">
      <c r="A46" s="43"/>
      <c r="B46" s="65" t="s">
        <v>31</v>
      </c>
      <c r="C46" s="3">
        <v>0</v>
      </c>
      <c r="D46" s="3">
        <v>0</v>
      </c>
      <c r="E46" s="3">
        <v>7245</v>
      </c>
      <c r="F46" s="3">
        <v>1211</v>
      </c>
      <c r="G46" s="3">
        <v>459</v>
      </c>
      <c r="H46" s="3">
        <v>1804</v>
      </c>
      <c r="I46" s="3">
        <v>1323</v>
      </c>
      <c r="J46" s="3">
        <v>9080</v>
      </c>
      <c r="K46" s="3">
        <v>1588</v>
      </c>
      <c r="L46" s="3">
        <v>0</v>
      </c>
      <c r="M46" s="49">
        <f t="shared" si="0"/>
        <v>22710</v>
      </c>
    </row>
    <row r="47" spans="1:13" ht="12.75">
      <c r="A47" s="43"/>
      <c r="B47" s="71" t="s">
        <v>64</v>
      </c>
      <c r="C47" s="3"/>
      <c r="D47" s="3"/>
      <c r="E47" s="3">
        <v>171</v>
      </c>
      <c r="F47" s="3"/>
      <c r="G47" s="3"/>
      <c r="H47" s="3">
        <v>0</v>
      </c>
      <c r="I47" s="3"/>
      <c r="J47" s="3">
        <v>2</v>
      </c>
      <c r="K47" s="3"/>
      <c r="L47" s="3"/>
      <c r="M47" s="49">
        <f t="shared" si="0"/>
        <v>173</v>
      </c>
    </row>
    <row r="48" spans="1:13" ht="12.75">
      <c r="A48" s="43"/>
      <c r="B48" s="65" t="s">
        <v>32</v>
      </c>
      <c r="C48" s="3">
        <v>0</v>
      </c>
      <c r="D48" s="3">
        <v>0</v>
      </c>
      <c r="E48" s="3">
        <v>28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0</v>
      </c>
      <c r="M48" s="49">
        <f t="shared" si="0"/>
        <v>28</v>
      </c>
    </row>
    <row r="49" spans="1:13" ht="12.75">
      <c r="A49" s="43"/>
      <c r="B49" s="65" t="s">
        <v>33</v>
      </c>
      <c r="C49" s="3">
        <v>467</v>
      </c>
      <c r="D49" s="3">
        <v>0</v>
      </c>
      <c r="E49" s="3">
        <v>1300</v>
      </c>
      <c r="F49" s="3">
        <v>741</v>
      </c>
      <c r="G49" s="3">
        <v>2008</v>
      </c>
      <c r="H49" s="3">
        <v>820</v>
      </c>
      <c r="I49" s="3">
        <v>671</v>
      </c>
      <c r="J49" s="3">
        <v>72492</v>
      </c>
      <c r="K49" s="3">
        <v>1232</v>
      </c>
      <c r="L49" s="3">
        <v>0</v>
      </c>
      <c r="M49" s="49">
        <f t="shared" si="0"/>
        <v>79731</v>
      </c>
    </row>
    <row r="50" spans="1:13" ht="12.75">
      <c r="A50" s="43"/>
      <c r="B50" s="65" t="s">
        <v>34</v>
      </c>
      <c r="C50" s="3">
        <v>0</v>
      </c>
      <c r="D50" s="3">
        <v>0</v>
      </c>
      <c r="E50" s="3">
        <v>60</v>
      </c>
      <c r="F50" s="3">
        <v>0</v>
      </c>
      <c r="G50" s="3">
        <v>233</v>
      </c>
      <c r="H50" s="3">
        <v>0</v>
      </c>
      <c r="I50" s="3">
        <v>46</v>
      </c>
      <c r="J50" s="3">
        <v>0</v>
      </c>
      <c r="K50" s="3">
        <v>0</v>
      </c>
      <c r="L50" s="3">
        <v>0</v>
      </c>
      <c r="M50" s="49">
        <f t="shared" si="0"/>
        <v>339</v>
      </c>
    </row>
    <row r="51" spans="1:13" ht="12.75">
      <c r="A51" s="43"/>
      <c r="B51" s="65" t="s">
        <v>35</v>
      </c>
      <c r="C51" s="3">
        <v>0</v>
      </c>
      <c r="D51" s="3">
        <v>0</v>
      </c>
      <c r="E51" s="3">
        <v>0</v>
      </c>
      <c r="F51" s="3">
        <v>0</v>
      </c>
      <c r="G51" s="3">
        <v>0</v>
      </c>
      <c r="H51" s="3">
        <v>0</v>
      </c>
      <c r="I51" s="3">
        <v>0</v>
      </c>
      <c r="J51" s="3">
        <v>0</v>
      </c>
      <c r="K51" s="3">
        <v>0</v>
      </c>
      <c r="L51" s="3">
        <v>0</v>
      </c>
      <c r="M51" s="49">
        <f t="shared" si="0"/>
        <v>0</v>
      </c>
    </row>
    <row r="52" spans="1:13" ht="12.75">
      <c r="A52" s="43"/>
      <c r="B52" s="67" t="s">
        <v>44</v>
      </c>
      <c r="C52" s="3">
        <v>0</v>
      </c>
      <c r="D52" s="3">
        <v>0</v>
      </c>
      <c r="E52" s="3">
        <v>0</v>
      </c>
      <c r="F52" s="3">
        <v>0</v>
      </c>
      <c r="G52" s="3">
        <v>0</v>
      </c>
      <c r="H52" s="3">
        <v>1</v>
      </c>
      <c r="I52" s="3">
        <v>21</v>
      </c>
      <c r="J52" s="3">
        <v>0</v>
      </c>
      <c r="K52" s="3">
        <v>61</v>
      </c>
      <c r="L52" s="3">
        <v>0</v>
      </c>
      <c r="M52" s="49">
        <f t="shared" si="0"/>
        <v>83</v>
      </c>
    </row>
    <row r="53" spans="1:13" ht="12.75">
      <c r="A53" s="43"/>
      <c r="B53" s="65" t="s">
        <v>36</v>
      </c>
      <c r="C53" s="3">
        <v>0</v>
      </c>
      <c r="D53" s="3">
        <v>0</v>
      </c>
      <c r="E53" s="3">
        <v>196</v>
      </c>
      <c r="F53" s="3">
        <v>0</v>
      </c>
      <c r="G53" s="3">
        <v>12148</v>
      </c>
      <c r="H53" s="3">
        <v>119</v>
      </c>
      <c r="I53" s="3">
        <v>12551</v>
      </c>
      <c r="J53" s="3">
        <v>105</v>
      </c>
      <c r="K53" s="3">
        <v>0</v>
      </c>
      <c r="L53" s="3">
        <v>0</v>
      </c>
      <c r="M53" s="49">
        <f t="shared" si="0"/>
        <v>25119</v>
      </c>
    </row>
    <row r="54" spans="1:13" ht="12.75">
      <c r="A54" s="43"/>
      <c r="B54" s="65" t="s">
        <v>37</v>
      </c>
      <c r="C54" s="3">
        <v>0</v>
      </c>
      <c r="D54" s="3">
        <v>0</v>
      </c>
      <c r="E54" s="3">
        <v>78</v>
      </c>
      <c r="F54" s="3">
        <v>0</v>
      </c>
      <c r="G54" s="3">
        <v>0</v>
      </c>
      <c r="H54" s="3">
        <v>0</v>
      </c>
      <c r="I54" s="3">
        <v>0</v>
      </c>
      <c r="J54" s="3">
        <v>0</v>
      </c>
      <c r="K54" s="3">
        <v>0</v>
      </c>
      <c r="L54" s="3">
        <v>0</v>
      </c>
      <c r="M54" s="49">
        <f t="shared" si="0"/>
        <v>78</v>
      </c>
    </row>
    <row r="55" spans="1:13" ht="12.75">
      <c r="A55" s="43"/>
      <c r="B55" s="68" t="s">
        <v>48</v>
      </c>
      <c r="C55" s="3">
        <v>0</v>
      </c>
      <c r="D55" s="3">
        <v>0</v>
      </c>
      <c r="E55" s="3">
        <v>0</v>
      </c>
      <c r="F55" s="3">
        <v>0</v>
      </c>
      <c r="G55" s="3">
        <v>0</v>
      </c>
      <c r="H55" s="3">
        <v>0</v>
      </c>
      <c r="I55" s="3">
        <v>1</v>
      </c>
      <c r="J55" s="3">
        <v>130</v>
      </c>
      <c r="K55" s="3">
        <v>0</v>
      </c>
      <c r="L55" s="3">
        <v>0</v>
      </c>
      <c r="M55" s="49">
        <f t="shared" si="0"/>
        <v>131</v>
      </c>
    </row>
    <row r="56" spans="1:13" ht="12.75">
      <c r="A56" s="43"/>
      <c r="B56" s="65" t="s">
        <v>38</v>
      </c>
      <c r="C56" s="3">
        <v>0</v>
      </c>
      <c r="D56" s="3">
        <v>0</v>
      </c>
      <c r="E56" s="3">
        <v>0</v>
      </c>
      <c r="F56" s="3">
        <v>0</v>
      </c>
      <c r="G56" s="3">
        <v>317</v>
      </c>
      <c r="H56" s="3">
        <v>0</v>
      </c>
      <c r="I56" s="3">
        <v>0</v>
      </c>
      <c r="J56" s="3">
        <v>184</v>
      </c>
      <c r="K56" s="3">
        <v>0</v>
      </c>
      <c r="L56" s="3">
        <v>0</v>
      </c>
      <c r="M56" s="49">
        <f t="shared" si="0"/>
        <v>501</v>
      </c>
    </row>
    <row r="57" spans="1:13" ht="12.75">
      <c r="A57" s="43"/>
      <c r="B57" s="65" t="s">
        <v>39</v>
      </c>
      <c r="C57" s="3">
        <v>0</v>
      </c>
      <c r="D57" s="3">
        <v>0</v>
      </c>
      <c r="E57" s="3">
        <v>0</v>
      </c>
      <c r="F57" s="3">
        <v>0</v>
      </c>
      <c r="G57" s="3">
        <v>0</v>
      </c>
      <c r="H57" s="3">
        <v>877</v>
      </c>
      <c r="I57" s="3">
        <v>326</v>
      </c>
      <c r="J57" s="3">
        <v>85551</v>
      </c>
      <c r="K57" s="3">
        <v>0</v>
      </c>
      <c r="L57" s="3">
        <v>0</v>
      </c>
      <c r="M57" s="49">
        <f t="shared" si="0"/>
        <v>86754</v>
      </c>
    </row>
    <row r="58" spans="1:13" ht="12.75">
      <c r="A58" s="43"/>
      <c r="B58" s="65" t="s">
        <v>40</v>
      </c>
      <c r="C58" s="3">
        <v>0</v>
      </c>
      <c r="D58" s="3">
        <v>0</v>
      </c>
      <c r="E58" s="3">
        <v>18608</v>
      </c>
      <c r="F58" s="3">
        <v>656</v>
      </c>
      <c r="G58" s="3">
        <v>32011</v>
      </c>
      <c r="H58" s="3">
        <v>6523</v>
      </c>
      <c r="I58" s="3">
        <v>34250</v>
      </c>
      <c r="J58" s="3">
        <v>49636</v>
      </c>
      <c r="K58" s="3">
        <v>14962</v>
      </c>
      <c r="L58" s="3">
        <v>3704</v>
      </c>
      <c r="M58" s="49">
        <f t="shared" si="0"/>
        <v>160350</v>
      </c>
    </row>
    <row r="59" spans="1:13" ht="12.75">
      <c r="A59" s="43"/>
      <c r="B59" s="65" t="s">
        <v>50</v>
      </c>
      <c r="C59" s="3">
        <v>0</v>
      </c>
      <c r="D59" s="3">
        <v>0</v>
      </c>
      <c r="E59" s="3">
        <v>0</v>
      </c>
      <c r="F59" s="3">
        <v>0</v>
      </c>
      <c r="G59" s="3">
        <v>21671</v>
      </c>
      <c r="H59" s="3">
        <v>0</v>
      </c>
      <c r="I59" s="3">
        <v>61</v>
      </c>
      <c r="J59" s="3">
        <v>29973</v>
      </c>
      <c r="K59" s="3">
        <v>2562</v>
      </c>
      <c r="L59" s="3">
        <v>0</v>
      </c>
      <c r="M59" s="49">
        <f t="shared" si="0"/>
        <v>54267</v>
      </c>
    </row>
    <row r="60" spans="1:13" ht="12.75">
      <c r="A60" s="43"/>
      <c r="B60" s="57" t="s">
        <v>41</v>
      </c>
      <c r="C60" s="69">
        <f aca="true" t="shared" si="1" ref="C60:L60">SUM(C11:C59)</f>
        <v>179</v>
      </c>
      <c r="D60" s="69">
        <f t="shared" si="1"/>
        <v>447219</v>
      </c>
      <c r="E60" s="69">
        <f t="shared" si="1"/>
        <v>631668</v>
      </c>
      <c r="F60" s="69">
        <f t="shared" si="1"/>
        <v>302332</v>
      </c>
      <c r="G60" s="69">
        <f t="shared" si="1"/>
        <v>148289</v>
      </c>
      <c r="H60" s="69">
        <f t="shared" si="1"/>
        <v>469755</v>
      </c>
      <c r="I60" s="69">
        <f t="shared" si="1"/>
        <v>1338811</v>
      </c>
      <c r="J60" s="69">
        <f t="shared" si="1"/>
        <v>1661140</v>
      </c>
      <c r="K60" s="69">
        <f t="shared" si="1"/>
        <v>841487</v>
      </c>
      <c r="L60" s="69">
        <f t="shared" si="1"/>
        <v>127732</v>
      </c>
      <c r="M60" s="70">
        <f t="shared" si="0"/>
        <v>5968612</v>
      </c>
    </row>
    <row r="61" spans="1:13" ht="12.75">
      <c r="A61" s="43"/>
      <c r="B61" s="44"/>
      <c r="C61" s="44">
        <f>105095-104916</f>
        <v>179</v>
      </c>
      <c r="D61" s="44">
        <f>518791-71572</f>
        <v>447219</v>
      </c>
      <c r="E61" s="44">
        <f>1694583-1062915</f>
        <v>631668</v>
      </c>
      <c r="F61" s="44">
        <f>317861-15529</f>
        <v>302332</v>
      </c>
      <c r="G61" s="44">
        <f>211048-62759</f>
        <v>148289</v>
      </c>
      <c r="H61" s="48">
        <f>512630-42875</f>
        <v>469755</v>
      </c>
      <c r="I61" s="44">
        <f>1377335-38524</f>
        <v>1338811</v>
      </c>
      <c r="J61" s="44">
        <f>1932617-271477</f>
        <v>1661140</v>
      </c>
      <c r="K61" s="44">
        <f>933314-91827</f>
        <v>841487</v>
      </c>
      <c r="L61" s="44">
        <f>132532-4800</f>
        <v>127732</v>
      </c>
      <c r="M61" s="56"/>
    </row>
    <row r="62" spans="1:13" ht="13.5" thickBot="1">
      <c r="A62" s="58"/>
      <c r="B62" s="59"/>
      <c r="C62" s="60"/>
      <c r="D62" s="60"/>
      <c r="E62" s="60"/>
      <c r="F62" s="60"/>
      <c r="G62" s="60"/>
      <c r="H62" s="60"/>
      <c r="I62" s="60"/>
      <c r="J62" s="60"/>
      <c r="K62" s="60"/>
      <c r="L62" s="60"/>
      <c r="M62" s="61"/>
    </row>
    <row r="63" spans="1:13" ht="12.75">
      <c r="A63" s="44"/>
      <c r="B63" s="44"/>
      <c r="C63" s="48"/>
      <c r="D63" s="48"/>
      <c r="E63" s="48"/>
      <c r="F63" s="48"/>
      <c r="G63" s="48"/>
      <c r="H63" s="48"/>
      <c r="I63" s="48"/>
      <c r="J63" s="48"/>
      <c r="K63" s="48"/>
      <c r="L63" s="48"/>
      <c r="M63" s="62"/>
    </row>
    <row r="64" spans="1:13" ht="12.75">
      <c r="A64" s="44"/>
      <c r="B64" s="44"/>
      <c r="C64" s="48"/>
      <c r="D64" s="44"/>
      <c r="E64" s="44"/>
      <c r="F64" s="44"/>
      <c r="G64" s="44"/>
      <c r="H64" s="44"/>
      <c r="I64" s="44"/>
      <c r="J64" s="44"/>
      <c r="K64" s="44"/>
      <c r="L64" s="44"/>
      <c r="M64" s="44"/>
    </row>
    <row r="65" spans="9:11" ht="12.75">
      <c r="I65" s="63"/>
      <c r="K65" s="63"/>
    </row>
    <row r="66" ht="12.75">
      <c r="M66" s="77"/>
    </row>
  </sheetData>
  <mergeCells count="4">
    <mergeCell ref="A1:M1"/>
    <mergeCell ref="A2:M2"/>
    <mergeCell ref="A3:M3"/>
    <mergeCell ref="A4:M4"/>
  </mergeCells>
  <printOptions horizontalCentered="1"/>
  <pageMargins left="0.25" right="0.25" top="1" bottom="1" header="0.5" footer="0.5"/>
  <pageSetup horizontalDpi="1200" verticalDpi="1200" orientation="landscape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JMD/USDOJ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LYNN B. POYNER</dc:creator>
  <cp:keywords/>
  <dc:description/>
  <cp:lastModifiedBy>Leonard Shi</cp:lastModifiedBy>
  <cp:lastPrinted>2004-01-21T16:13:25Z</cp:lastPrinted>
  <dcterms:created xsi:type="dcterms:W3CDTF">2000-03-20T16:43:44Z</dcterms:created>
  <dcterms:modified xsi:type="dcterms:W3CDTF">2004-03-17T15:11:10Z</dcterms:modified>
  <cp:category/>
  <cp:version/>
  <cp:contentType/>
  <cp:contentStatus/>
</cp:coreProperties>
</file>