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2120" windowHeight="9090" activeTab="0"/>
  </bookViews>
  <sheets>
    <sheet name="Main" sheetId="1" r:id="rId1"/>
    <sheet name="Notes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8" sheetId="8" r:id="rId8"/>
    <sheet name="1997" sheetId="9" r:id="rId9"/>
    <sheet name="1996" sheetId="10" r:id="rId10"/>
    <sheet name="1995" sheetId="11" r:id="rId11"/>
    <sheet name="1994" sheetId="12" r:id="rId12"/>
    <sheet name="1993" sheetId="13" r:id="rId13"/>
    <sheet name="1992" sheetId="14" r:id="rId14"/>
  </sheets>
  <definedNames>
    <definedName name="_1992">'1992'!$A$1:$A$1</definedName>
    <definedName name="_1993">'1993'!$A$2:$A$2</definedName>
    <definedName name="_1994">'1994'!$A$1:$A$1</definedName>
    <definedName name="_1995">'1995'!$A$1:$A$1</definedName>
    <definedName name="DATABASE">'Main'!#REF!</definedName>
    <definedName name="DATABASE_MI">'Main'!#REF!</definedName>
    <definedName name="INTERNET">'Main'!$A$61:$A$61</definedName>
    <definedName name="_xlnm.Print_Area" localSheetId="3">'2003'!$A$1:$K$57</definedName>
    <definedName name="_xlnm.Print_Area" localSheetId="2">'2004'!$A$1:$K$57</definedName>
    <definedName name="_xlnm.Print_Area" localSheetId="0">'Main'!$B$1:$Z$58</definedName>
    <definedName name="_xlnm.Print_Area" localSheetId="0">'Main'!$B$1:$M$60</definedName>
    <definedName name="SOURCE">'Main'!$A$56:$A$57</definedName>
    <definedName name="TITLE">'Main'!$A$1:$A$1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<sst xmlns="http://schemas.openxmlformats.org/spreadsheetml/2006/main" count="953" uniqueCount="225">
  <si>
    <t>[In percent, except as indicated]</t>
  </si>
  <si>
    <t>Based on the Survey of Earned Doctorate Awards; for description of methodology, see</t>
  </si>
  <si>
    <t>http://www.nsf.gov/sbe/srs/ssed/sedmeth.htm</t>
  </si>
  <si>
    <t>CHARACTERISTIC</t>
  </si>
  <si>
    <t>1980</t>
  </si>
  <si>
    <t>2000,</t>
  </si>
  <si>
    <t>Physical</t>
  </si>
  <si>
    <t>Earth</t>
  </si>
  <si>
    <t>Computer</t>
  </si>
  <si>
    <t>Biological</t>
  </si>
  <si>
    <t>Agricultural</t>
  </si>
  <si>
    <t>Social</t>
  </si>
  <si>
    <t>2001,</t>
  </si>
  <si>
    <t>2002,</t>
  </si>
  <si>
    <t>total</t>
  </si>
  <si>
    <t>All fields \1</t>
  </si>
  <si>
    <t>Engineering</t>
  </si>
  <si>
    <t>sciences \2</t>
  </si>
  <si>
    <t>sciences</t>
  </si>
  <si>
    <t>Mathematics</t>
  </si>
  <si>
    <t>sciences \3</t>
  </si>
  <si>
    <t>sciences \4</t>
  </si>
  <si>
    <t>Psychology</t>
  </si>
  <si>
    <t xml:space="preserve">  Total conferred </t>
  </si>
  <si>
    <t xml:space="preserve">    (number)</t>
  </si>
  <si>
    <t>(NA)</t>
  </si>
  <si>
    <t>Male</t>
  </si>
  <si>
    <t>Female</t>
  </si>
  <si>
    <t>Median age \5</t>
  </si>
  <si>
    <t>CITIZENSHIP \6</t>
  </si>
  <si>
    <t xml:space="preserve">  Total conferred</t>
  </si>
  <si>
    <t>U.S. citizen</t>
  </si>
  <si>
    <t>Foreign citizen</t>
  </si>
  <si>
    <t>RACE/ETHNICITY \7</t>
  </si>
  <si>
    <t>White \8</t>
  </si>
  <si>
    <t>Black \8</t>
  </si>
  <si>
    <t>Asian/Pacific \8</t>
  </si>
  <si>
    <t>Native American \8</t>
  </si>
  <si>
    <t>Hispanic</t>
  </si>
  <si>
    <t>Other/unknown \9</t>
  </si>
  <si>
    <t>FOOTNOTES</t>
  </si>
  <si>
    <t>\1 Includes other fields, not shown separately.</t>
  </si>
  <si>
    <t>\2 Astronomy, physics, and chemistry.</t>
  </si>
  <si>
    <t>\3 Biochemistry, botany, microbiology, physiology, zoology, and related fields.</t>
  </si>
  <si>
    <t xml:space="preserve">\4 Anthropology, sociology, political science, economics, </t>
  </si>
  <si>
    <t>international relations, and related fields.</t>
  </si>
  <si>
    <t>\5 For definition of median, see Guide to Tabular Presentation.</t>
  </si>
  <si>
    <t>\6 For those with known citizenship. Includes those with temporary visas.</t>
  </si>
  <si>
    <t>\7 Excludes those with temporary visas.</t>
  </si>
  <si>
    <t>\8 Non-Hispanic.</t>
  </si>
  <si>
    <t>\9 For the year 2001, includes Native Hawaiians and other Pacific Islanders, respondents</t>
  </si>
  <si>
    <t>choosing multiple races (excluding those selecting an Hispanic ethnicity), and respondents</t>
  </si>
  <si>
    <t>with unknown race/ethnicity.</t>
  </si>
  <si>
    <t>Source: U.S. National Science Foundation, Division of Science Resources Statistics,</t>
  </si>
  <si>
    <t>INTERNET LINK</t>
  </si>
  <si>
    <t>Survey Methodology:</t>
  </si>
  <si>
    <t>Survey of Doctorate Recipients</t>
  </si>
  <si>
    <t xml:space="preserve">Overview </t>
  </si>
  <si>
    <t xml:space="preserve">Survey Design </t>
  </si>
  <si>
    <t xml:space="preserve">Survey Quality Measures </t>
  </si>
  <si>
    <t xml:space="preserve">Trend Data </t>
  </si>
  <si>
    <t xml:space="preserve">Availability of Data </t>
  </si>
  <si>
    <t xml:space="preserve">1. Overview </t>
  </si>
  <si>
    <t>a. Purpose</t>
  </si>
  <si>
    <t>The Survey of Doctorate Recipients[1] (SDR) is designed to provide demographic and career history information about individuals with</t>
  </si>
  <si>
    <t>doctoral degrees. The results of this survey are vital for educational planners within the Federal Government and in academia. The results are also</t>
  </si>
  <si>
    <t>used by employers in all sectors (education, industry, and the government) to understand and predict trends in employment opportunities and</t>
  </si>
  <si>
    <t>salaries in S&amp;E fields for doctorate holders and to evaluate the effectiveness of equal opportunity efforts. NSF also finds the results important for</t>
  </si>
  <si>
    <t>internal planning, since most NSF grants go to individuals with doctoral degrees. This survey is designed to complement the other surveys of</t>
  </si>
  <si>
    <t>scientists and engineers conducted by SRS in order to provide a comprehensive picture of the number and characteristics of individuals with training</t>
  </si>
  <si>
    <t>and/or employment in science and engineering in the United States. This combined system is known as the Scientists and Engineers Statistical Data</t>
  </si>
  <si>
    <t>System (SESTAT).</t>
  </si>
  <si>
    <t>b. Respondents</t>
  </si>
  <si>
    <t>This survey is completed by individuals with doctorates in science and engineering.</t>
  </si>
  <si>
    <t>c. Key variables</t>
  </si>
  <si>
    <t xml:space="preserve">Citizenship </t>
  </si>
  <si>
    <t xml:space="preserve">Country of birth </t>
  </si>
  <si>
    <t xml:space="preserve">Country of citizenship </t>
  </si>
  <si>
    <t xml:space="preserve">Date of birth </t>
  </si>
  <si>
    <t xml:space="preserve">Disability status </t>
  </si>
  <si>
    <t xml:space="preserve">Educational history (field of degree/study, school, year of degree, etc.) </t>
  </si>
  <si>
    <t xml:space="preserve">Employer's main business </t>
  </si>
  <si>
    <t xml:space="preserve">Employer size </t>
  </si>
  <si>
    <t xml:space="preserve">Employment sector (academia, industry, government) </t>
  </si>
  <si>
    <t xml:space="preserve">Employment status (unemployed, employed part time, or employed full time) </t>
  </si>
  <si>
    <t xml:space="preserve">Faculty rank/tenure status </t>
  </si>
  <si>
    <t xml:space="preserve">Geographic place of employment </t>
  </si>
  <si>
    <t xml:space="preserve">Labor force status </t>
  </si>
  <si>
    <t xml:space="preserve">Level of degree(s) </t>
  </si>
  <si>
    <t xml:space="preserve">Marital status </t>
  </si>
  <si>
    <t xml:space="preserve">Number of children </t>
  </si>
  <si>
    <t xml:space="preserve">Occupation </t>
  </si>
  <si>
    <t xml:space="preserve">Postdoctorate Status </t>
  </si>
  <si>
    <t xml:space="preserve">Race/ethnicity </t>
  </si>
  <si>
    <t xml:space="preserve">Salary and previous year earnings </t>
  </si>
  <si>
    <t xml:space="preserve">School enrollment status </t>
  </si>
  <si>
    <t xml:space="preserve">Sex </t>
  </si>
  <si>
    <t xml:space="preserve">Work activity (e.g., teaching, basic research, etc.) </t>
  </si>
  <si>
    <t xml:space="preserve">2. Survey Design </t>
  </si>
  <si>
    <t>a. Target population and sample frame</t>
  </si>
  <si>
    <t>The population of the 1999 survey consisted of all individuals under the age of 76 who received a research doctorate in science or engineering</t>
  </si>
  <si>
    <t>from a U.S. institution and were residing in the United States on April 15, 1999. The sample frame used to identify these individuals was the</t>
  </si>
  <si>
    <t>Doctorate Records File, maintained by the National Science Foundation. The primary source of information for the frame is the Survey of Earned</t>
  </si>
  <si>
    <t>Doctorates.[2] For individuals who received a degree prior to 1957, when the SED started, information was taken from a register of highly qualified</t>
  </si>
  <si>
    <t>scientists and engineers that the National Academy of Sciences had assembled from a variety of sources, including university and college catalogues</t>
  </si>
  <si>
    <t>of doctorate-granting institutions, Federal laboratories, selected industrial organizations, and American Men and Women in Science.</t>
  </si>
  <si>
    <t>b. Sample design</t>
  </si>
  <si>
    <t>This is a longitudinal survey. Recent recipients of research doctorates are added each time the survey is conducted and those individuals over</t>
  </si>
  <si>
    <t>age 75 are dropped. The following variables were used for sample stratification in the 1999 survey: field of degree, sex, race/ethnic identification,</t>
  </si>
  <si>
    <t>disability status, and place of birth (U.S. versus foreign-born).</t>
  </si>
  <si>
    <t>A total of 39,979 individuals with research doctoral degrees in S&amp;E were included in the 1999 survey.[3]</t>
  </si>
  <si>
    <t>c. Data collection techniques</t>
  </si>
  <si>
    <t>The U.S. Census Bureau conducted the 1999 survey. Until 1995, the survey was conducted by the National Research Council of the National</t>
  </si>
  <si>
    <t>Academy of Sciences under contract to SRS; the 1997 survey was conducted by the National Opinion Research Center (Chicago, IL).</t>
  </si>
  <si>
    <t>Initial data collection in 1999 was by mail. Procedures included a prenotification letter, first mailing of the questionnaire, a reminder postcard</t>
  </si>
  <si>
    <t>and up to two follow-up mailings.</t>
  </si>
  <si>
    <t>Nonrespondents to the mail questionnaire were followed up using computer-assisted telephone interviewing (CATI) techniques. The instrument</t>
  </si>
  <si>
    <t>used in the phone follow-up was modified from the mail instrument to avoid difficulties encountered in administering some of the questions by phone,</t>
  </si>
  <si>
    <t>especially those (such as field of degree and field of occupation) that require individuals to select from an extensive list of possible responses.</t>
  </si>
  <si>
    <t>Both the mail and phone instruments were designed to be as similar as possible to the instruments used in the other SESTAT surveys in order</t>
  </si>
  <si>
    <t>to facilitate combining results. A few questions in the SDR, however, obtain information of special interest for the population with doctorates. For</t>
  </si>
  <si>
    <t>example, the SDR contains information on faculty and tenure status not included in the other SESTAT surveys.</t>
  </si>
  <si>
    <t>Information in the 1999 survey was collected for the week of April 15, 1999. Data collection took place between May and December of 1999.</t>
  </si>
  <si>
    <t>d. Estimation techniques</t>
  </si>
  <si>
    <t>Usable responses are weighted by the product of two weights: (1) the inverse of the sampling rate used for initial sample selection, and (2) a</t>
  </si>
  <si>
    <t>nonresponse adjustment factor for each sampling cell, equal to the ratio of sample cases in the sampling cell to the number of usable responses in the</t>
  </si>
  <si>
    <t>sampling cell. In the event that the nonresponse adjustment factor exceeds a prespecified ratio, collapsing procedures are used, i.e., the cell is</t>
  </si>
  <si>
    <t>combined with other cells with similar characteristics on the variables used for stratification. If this fails to provide adequate safeguards on the range</t>
  </si>
  <si>
    <t>of weights, the nonresponse adjustment weight is constrained to equal the maximum allowable rate.</t>
  </si>
  <si>
    <t>In 1999, both logical and hot deck imputation techniques were used to compensate for item nonresponse.</t>
  </si>
  <si>
    <t xml:space="preserve">3. Survey Quality Measures </t>
  </si>
  <si>
    <t>a. Sampling variability</t>
  </si>
  <si>
    <t>The sample size is sufficiently large that estimates based on the total sample should be subject to no more than moderate sampling error.</t>
  </si>
  <si>
    <t>However, sampling error can be quite substantial in estimating the characteristics of small subgroups of the population. For example, the coefficient</t>
  </si>
  <si>
    <t>of variation in 1991 for the percentage of women among those with a primary work activity of development or design was approximately 10</t>
  </si>
  <si>
    <t>percent.</t>
  </si>
  <si>
    <t>b. Coverage</t>
  </si>
  <si>
    <t>As discussed in the Education section, coverage for the Survey of Earned Doctorates is believed to be excellent. Since this is the sample frame</t>
  </si>
  <si>
    <t>for most of the SDR sample, the SDR benefits from this excellence. For years prior to 1957 (the commencement of the SED), the sample frame</t>
  </si>
  <si>
    <t>was compiled from a variety of sources.</t>
  </si>
  <si>
    <t>While it is likely that this component of the sample frame was more subject to coverage problems than is true for later cohorts, pre-1957</t>
  </si>
  <si>
    <t>doctorates constitute less than 3 percent of the target population in 1999.</t>
  </si>
  <si>
    <t>c. Nonresponse</t>
  </si>
  <si>
    <t>(1) Unit nonresponse - The response rate for the 1999 survey was 82 percent. While this is a relatively high response rate, nonresponse error</t>
  </si>
  <si>
    <t>remains a possible source of concern for this survey. In order to minimize the impact of this source of error, results are adjusted for nonresponse</t>
  </si>
  <si>
    <t>through the use of statistical weighting techniques. A nonresponse study, performed in 1989 when the survey response rate was 55 percent,</t>
  </si>
  <si>
    <t>indicated that there were some potential sources of bias in the survey that were not fully corrected by the adjustment for nonresponse.[4] Most</t>
  </si>
  <si>
    <t>important, since individuals located outside the United States are relatively hard to locate, the survey tends to overestimate slightly the size of the</t>
  </si>
  <si>
    <t>U.S. population of scientists and engineers. In 1989 we estimated that the overestimate was approximately 4 percent. A similar study in 1979</t>
  </si>
  <si>
    <t xml:space="preserve">indicated an overestimate of approximately 6 percent. </t>
  </si>
  <si>
    <t>Due to their relatively high visibility, it was also easier to locate faculty members, especially those with tenure, than individuals employed in</t>
  </si>
  <si>
    <t>industry, resulting in a slight overestimation of the former group and an underestimation of the latter. We estimate that the overestimate of the</t>
  </si>
  <si>
    <t>percentage employed in academia was in the range of 5 percentage points and that the underestimate of the percentage employed in industry was</t>
  </si>
  <si>
    <t>approximately 3 percentage points.</t>
  </si>
  <si>
    <t>Another variable with nonnegligible response error, according to the 1989 nonresponse bias study, was Federal support status. The data</t>
  </si>
  <si>
    <t>indicated that this was overestimated by approximately 5 percentage points. Presumably, individuals who receive support from the Federal</t>
  </si>
  <si>
    <t>Government are relatively likely to respond to a governmental survey.</t>
  </si>
  <si>
    <t>Considerable care was used in designing the 1990s surveys to reduce the nonresponse bias noted in the 1980s surveys. This included</t>
  </si>
  <si>
    <t>implementing extensive follow-up procedures that resulted in a dramatic increase in response rates and paying special attention to reaching</t>
  </si>
  <si>
    <t xml:space="preserve">difficult-to-locate sample members. [5] </t>
  </si>
  <si>
    <t>(2) Item nonresponse - In 1999 the item nonresponse rates for key items (employment status, sector of employment, field of occupation, and</t>
  </si>
  <si>
    <t>primary work activity) ranged from 0.0 percent to 0.3 percent. Some of the remaining variables had nonresponse rates that were considerably</t>
  </si>
  <si>
    <t>higher. For example, salary and earned income, particularly sensitive variables, had item nonresponse rates of 4.8 and 6.1 percent, respectively.</t>
  </si>
  <si>
    <t xml:space="preserve">Personal demographic data such as marital status and citizenship had rates around 3 percent. </t>
  </si>
  <si>
    <t>d. Measurement</t>
  </si>
  <si>
    <t>Several of the key variables in this survey are difficult to measure and thus are relatively prone to measurement error. For example, individuals</t>
  </si>
  <si>
    <t>do not always know the precise definitions of occupations that are used by experts in the field and may thus select occupational fields that are</t>
  </si>
  <si>
    <t>technically incorrect.</t>
  </si>
  <si>
    <t>As is true for any multimodal survey, it is likely that the measurement errors associated with the different modalities are somewhat different. This</t>
  </si>
  <si>
    <t>possible source of measurement error is especially troublesome, since the proclivity to respond by one mode or the other is likely to be associated</t>
  </si>
  <si>
    <t>with variables of interest in the survey. To the extent that certain types of individuals may be relatively likely to respond by one mode compared with</t>
  </si>
  <si>
    <t>another, the multimodal approach may have introduced some systematic biases into the data. SRS and the Census Bureau have designed a special</t>
  </si>
  <si>
    <t>study to investigate the extent of this bias for the NSCG. Due to the similarities between the SDR and the NSCG, we expect these results to</t>
  </si>
  <si>
    <t xml:space="preserve">provide insights about the SDR. [6] </t>
  </si>
  <si>
    <t xml:space="preserve">4. Trend Data </t>
  </si>
  <si>
    <t>There have been a number of changes in the definition of the population surveyed over time. For example, prior to 1991, the survey included</t>
  </si>
  <si>
    <t>some individuals who had received doctoral degrees in fields outside of S&amp;E or had received their degrees from non-U.S. universities. Since</t>
  </si>
  <si>
    <t>coverage of these individuals had declined over time, the decision was made to delete them from the 1991 survey. The survey improvements made</t>
  </si>
  <si>
    <t>in 1993 are sufficiently great that SRS staff believe that trend analyses between the data from the 1990s surveys and the surveys in prior years must</t>
  </si>
  <si>
    <t>be performed very cautiously, if at all. Individuals who wish to explore such analyses are encouraged to discuss this issue further with the survey</t>
  </si>
  <si>
    <t xml:space="preserve">project officer listed below. </t>
  </si>
  <si>
    <t>Doctorates Conferred by Recipients' Characteristics</t>
  </si>
  <si>
    <t>Other/unknown \ 9</t>
  </si>
  <si>
    <t>- Represents zero.</t>
  </si>
  <si>
    <t xml:space="preserve">\3 Biochemistry, botany, microbiology, physiology, zoology, </t>
  </si>
  <si>
    <t>and related fields.</t>
  </si>
  <si>
    <t>Survey of Earned Doctorates, Selected Data on Science and Engineering Doctorate Awards, annual.</t>
  </si>
  <si>
    <t>Other/unknown</t>
  </si>
  <si>
    <t>Source: U.S. National Science Foundation, Division of Science Resources Studies,</t>
  </si>
  <si>
    <t xml:space="preserve">Survey of Earned Doctorates, Selected Data on </t>
  </si>
  <si>
    <t>Science and Engineering Doctorate Awards, annual.</t>
  </si>
  <si>
    <t>All</t>
  </si>
  <si>
    <t>Engi-</t>
  </si>
  <si>
    <t>Physi-</t>
  </si>
  <si>
    <t>Com-</t>
  </si>
  <si>
    <t>Biologi-</t>
  </si>
  <si>
    <t>Agri-</t>
  </si>
  <si>
    <t>Psy-</t>
  </si>
  <si>
    <t>fields \1</t>
  </si>
  <si>
    <t>neer-</t>
  </si>
  <si>
    <t>cal</t>
  </si>
  <si>
    <t>sci-</t>
  </si>
  <si>
    <t>Mathe-</t>
  </si>
  <si>
    <t>puter</t>
  </si>
  <si>
    <t>cul-</t>
  </si>
  <si>
    <t>chol-</t>
  </si>
  <si>
    <t>ing</t>
  </si>
  <si>
    <t>ences</t>
  </si>
  <si>
    <t>matics</t>
  </si>
  <si>
    <t>tural</t>
  </si>
  <si>
    <t>ences \4</t>
  </si>
  <si>
    <t>ogy</t>
  </si>
  <si>
    <t>ences \2</t>
  </si>
  <si>
    <t>ences \3</t>
  </si>
  <si>
    <t>1998,</t>
  </si>
  <si>
    <t>Psychol-</t>
  </si>
  <si>
    <t>SYMBOLS</t>
  </si>
  <si>
    <t>2003,</t>
  </si>
  <si>
    <t>\9 Data 2001 and after includes Native Hawaiians and other Pacific Islanders, respondents</t>
  </si>
  <si>
    <t>http://www.nsf.gov/statistics/</t>
  </si>
  <si>
    <r>
      <t>[</t>
    </r>
    <r>
      <rPr>
        <b/>
        <sz val="12"/>
        <rFont val="Courier New"/>
        <family val="3"/>
      </rPr>
      <t>In percent, except as indicated.</t>
    </r>
  </si>
  <si>
    <t>Science and Engineering Doctorate Awards, annual (released February 2006).</t>
  </si>
  <si>
    <t>NA Not available.</t>
  </si>
  <si>
    <t>total \1</t>
  </si>
  <si>
    <r>
      <t>Table 789</t>
    </r>
    <r>
      <rPr>
        <b/>
        <sz val="12"/>
        <rFont val="Courier New"/>
        <family val="3"/>
      </rPr>
      <t>. Doctorates Conferred by Characteristics of Recipients: 1980 to 2004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</si>
</sst>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0"/>
    </font>
    <font>
      <b/>
      <sz val="12"/>
      <name val="Courier New"/>
      <family val="0"/>
    </font>
    <font>
      <sz val="12"/>
      <color indexed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172" fontId="0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fill"/>
    </xf>
    <xf numFmtId="0" fontId="5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fill"/>
    </xf>
    <xf numFmtId="0" fontId="0" fillId="0" borderId="4" xfId="0" applyNumberFormat="1" applyFont="1" applyFill="1" applyBorder="1" applyAlignment="1">
      <alignment horizontal="fill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3" fontId="6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3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3" fontId="0" fillId="0" borderId="4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8" fillId="0" borderId="0" xfId="16" applyNumberFormat="1" applyFill="1" applyAlignment="1">
      <alignment/>
    </xf>
    <xf numFmtId="0" fontId="0" fillId="0" borderId="2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" TargetMode="External" /><Relationship Id="rId2" Type="http://schemas.openxmlformats.org/officeDocument/2006/relationships/hyperlink" Target="http://www.nsf.gov/sbe/srs/ssed/sedmeth.ht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3"/>
  <sheetViews>
    <sheetView showGridLines="0" tabSelected="1" showOutlineSymbols="0" workbookViewId="0" topLeftCell="A1">
      <selection activeCell="A1" sqref="A1"/>
    </sheetView>
  </sheetViews>
  <sheetFormatPr defaultColWidth="17.69921875" defaultRowHeight="15.75"/>
  <cols>
    <col min="1" max="1" width="21.69921875" style="53" customWidth="1"/>
    <col min="2" max="12" width="12.5" style="53" customWidth="1"/>
    <col min="13" max="16" width="17.69921875" style="53" customWidth="1"/>
    <col min="17" max="16384" width="17.69921875" style="53" customWidth="1"/>
  </cols>
  <sheetData>
    <row r="1" spans="1:34" ht="16.5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6.5">
      <c r="A3" s="52" t="s">
        <v>220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5.75">
      <c r="A5" s="84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2"/>
      <c r="AB6" s="52"/>
      <c r="AC6" s="52"/>
      <c r="AD6" s="52"/>
      <c r="AE6" s="52"/>
      <c r="AF6" s="52"/>
      <c r="AG6" s="52"/>
      <c r="AH6" s="52"/>
    </row>
    <row r="7" spans="1:34" ht="15.75">
      <c r="A7" s="57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2"/>
      <c r="N7" s="52"/>
      <c r="O7" s="52"/>
      <c r="P7" s="85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16.5">
      <c r="A8" s="61" t="s">
        <v>3</v>
      </c>
      <c r="B8" s="5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2"/>
      <c r="Q8" s="55"/>
      <c r="R8" s="87">
        <v>2004</v>
      </c>
      <c r="S8" s="88"/>
      <c r="T8" s="89"/>
      <c r="U8" s="89"/>
      <c r="V8" s="87">
        <v>2004</v>
      </c>
      <c r="W8" s="87"/>
      <c r="X8" s="87"/>
      <c r="Y8" s="87">
        <v>2004</v>
      </c>
      <c r="Z8" s="87"/>
      <c r="AA8" s="52"/>
      <c r="AB8" s="52"/>
      <c r="AC8" s="52"/>
      <c r="AD8" s="52"/>
      <c r="AE8" s="52"/>
      <c r="AF8" s="52"/>
      <c r="AG8" s="52"/>
      <c r="AH8" s="52"/>
    </row>
    <row r="9" spans="1:34" ht="16.5">
      <c r="A9" s="57"/>
      <c r="B9" s="58" t="s">
        <v>4</v>
      </c>
      <c r="C9" s="58">
        <v>1985</v>
      </c>
      <c r="D9" s="58">
        <v>1990</v>
      </c>
      <c r="E9" s="58">
        <v>1991</v>
      </c>
      <c r="F9" s="58">
        <v>1992</v>
      </c>
      <c r="G9" s="58">
        <v>1993</v>
      </c>
      <c r="H9" s="58">
        <v>1994</v>
      </c>
      <c r="I9" s="58">
        <v>1995</v>
      </c>
      <c r="J9" s="58">
        <v>1996</v>
      </c>
      <c r="K9" s="58">
        <v>1997</v>
      </c>
      <c r="L9" s="58">
        <v>1998</v>
      </c>
      <c r="M9" s="58">
        <v>2000</v>
      </c>
      <c r="N9" s="58">
        <v>2001</v>
      </c>
      <c r="O9" s="58">
        <v>2002</v>
      </c>
      <c r="P9" s="86">
        <v>2003</v>
      </c>
      <c r="Q9" s="55"/>
      <c r="R9" s="55"/>
      <c r="S9" s="55" t="s">
        <v>6</v>
      </c>
      <c r="T9" s="55" t="s">
        <v>7</v>
      </c>
      <c r="U9" s="55"/>
      <c r="V9" s="55" t="s">
        <v>8</v>
      </c>
      <c r="W9" s="55" t="s">
        <v>9</v>
      </c>
      <c r="X9" s="55" t="s">
        <v>10</v>
      </c>
      <c r="Y9" s="55" t="s">
        <v>11</v>
      </c>
      <c r="Z9" s="55"/>
      <c r="AA9" s="52"/>
      <c r="AB9" s="52"/>
      <c r="AC9" s="52"/>
      <c r="AD9" s="52"/>
      <c r="AE9" s="52"/>
      <c r="AF9" s="52"/>
      <c r="AG9" s="52"/>
      <c r="AH9" s="52"/>
    </row>
    <row r="10" spans="1:34" ht="15.75">
      <c r="A10" s="57"/>
      <c r="B10" s="55" t="s">
        <v>14</v>
      </c>
      <c r="C10" s="55" t="s">
        <v>14</v>
      </c>
      <c r="D10" s="55" t="s">
        <v>14</v>
      </c>
      <c r="E10" s="55" t="s">
        <v>14</v>
      </c>
      <c r="F10" s="55" t="s">
        <v>14</v>
      </c>
      <c r="G10" s="55" t="s">
        <v>14</v>
      </c>
      <c r="H10" s="55" t="s">
        <v>14</v>
      </c>
      <c r="I10" s="55" t="s">
        <v>14</v>
      </c>
      <c r="J10" s="55" t="s">
        <v>14</v>
      </c>
      <c r="K10" s="55" t="s">
        <v>14</v>
      </c>
      <c r="L10" s="55" t="s">
        <v>14</v>
      </c>
      <c r="M10" s="55" t="s">
        <v>14</v>
      </c>
      <c r="N10" s="55" t="s">
        <v>223</v>
      </c>
      <c r="O10" s="55" t="s">
        <v>223</v>
      </c>
      <c r="P10" s="62" t="s">
        <v>223</v>
      </c>
      <c r="Q10" s="55" t="s">
        <v>15</v>
      </c>
      <c r="R10" s="55" t="s">
        <v>16</v>
      </c>
      <c r="S10" s="55" t="s">
        <v>17</v>
      </c>
      <c r="T10" s="55" t="s">
        <v>18</v>
      </c>
      <c r="U10" s="55" t="s">
        <v>19</v>
      </c>
      <c r="V10" s="55" t="s">
        <v>18</v>
      </c>
      <c r="W10" s="55" t="s">
        <v>20</v>
      </c>
      <c r="X10" s="55" t="s">
        <v>18</v>
      </c>
      <c r="Y10" s="55" t="s">
        <v>21</v>
      </c>
      <c r="Z10" s="55" t="s">
        <v>22</v>
      </c>
      <c r="AA10" s="52"/>
      <c r="AB10" s="52"/>
      <c r="AC10" s="52"/>
      <c r="AD10" s="52"/>
      <c r="AE10" s="52"/>
      <c r="AF10" s="52"/>
      <c r="AG10" s="52"/>
      <c r="AH10" s="52"/>
    </row>
    <row r="11" spans="1:34" ht="15.75">
      <c r="A11" s="57"/>
      <c r="B11" s="5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2"/>
      <c r="N11" s="52"/>
      <c r="O11" s="52"/>
      <c r="P11" s="57"/>
      <c r="Q11" s="52"/>
      <c r="R11" s="52"/>
      <c r="S11" s="55"/>
      <c r="T11" s="52"/>
      <c r="U11" s="52"/>
      <c r="V11" s="55"/>
      <c r="W11" s="5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5.75">
      <c r="A12" s="6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2"/>
      <c r="AB12" s="52"/>
      <c r="AC12" s="52"/>
      <c r="AD12" s="52"/>
      <c r="AE12" s="52"/>
      <c r="AF12" s="52"/>
      <c r="AG12" s="52"/>
      <c r="AH12" s="52"/>
    </row>
    <row r="13" spans="1:34" ht="16.5">
      <c r="A13" s="63" t="s">
        <v>23</v>
      </c>
      <c r="B13" s="54"/>
      <c r="C13" s="54"/>
      <c r="D13" s="54"/>
      <c r="E13" s="54"/>
      <c r="F13" s="54"/>
      <c r="G13" s="51"/>
      <c r="H13" s="52"/>
      <c r="I13" s="52"/>
      <c r="J13" s="52"/>
      <c r="K13" s="52"/>
      <c r="L13" s="52"/>
      <c r="M13" s="64"/>
      <c r="N13" s="54"/>
      <c r="O13" s="54"/>
      <c r="P13" s="6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ht="16.5">
      <c r="A14" s="63" t="s">
        <v>24</v>
      </c>
      <c r="B14" s="51">
        <v>31020</v>
      </c>
      <c r="C14" s="51">
        <v>31298</v>
      </c>
      <c r="D14" s="51">
        <v>36068</v>
      </c>
      <c r="E14" s="51">
        <v>37517</v>
      </c>
      <c r="F14" s="51">
        <v>38853</v>
      </c>
      <c r="G14" s="51">
        <v>39755</v>
      </c>
      <c r="H14" s="51">
        <v>41017</v>
      </c>
      <c r="I14" s="51">
        <v>41610</v>
      </c>
      <c r="J14" s="51">
        <v>42415</v>
      </c>
      <c r="K14" s="51">
        <v>42705</v>
      </c>
      <c r="L14" s="51">
        <v>42683</v>
      </c>
      <c r="M14" s="51">
        <v>41368</v>
      </c>
      <c r="N14" s="51">
        <v>40744</v>
      </c>
      <c r="O14" s="51">
        <v>39955</v>
      </c>
      <c r="P14" s="65">
        <v>40710</v>
      </c>
      <c r="Q14" s="51">
        <v>42155</v>
      </c>
      <c r="R14" s="51">
        <v>5776</v>
      </c>
      <c r="S14" s="51">
        <v>3353</v>
      </c>
      <c r="T14" s="51">
        <v>672</v>
      </c>
      <c r="U14" s="51">
        <v>1075</v>
      </c>
      <c r="V14" s="51">
        <v>949</v>
      </c>
      <c r="W14" s="51">
        <v>5937</v>
      </c>
      <c r="X14" s="51">
        <v>1046</v>
      </c>
      <c r="Y14" s="51">
        <v>4131</v>
      </c>
      <c r="Z14" s="51">
        <v>3336</v>
      </c>
      <c r="AA14" s="54"/>
      <c r="AB14" s="54"/>
      <c r="AC14" s="54"/>
      <c r="AD14" s="54"/>
      <c r="AE14" s="54"/>
      <c r="AF14" s="54"/>
      <c r="AG14" s="54"/>
      <c r="AH14" s="54"/>
    </row>
    <row r="15" spans="1:34" ht="15.75">
      <c r="A15" s="5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52"/>
      <c r="N15" s="52"/>
      <c r="O15" s="52"/>
      <c r="P15" s="68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15.75">
      <c r="A16" s="57" t="s">
        <v>26</v>
      </c>
      <c r="B16" s="67">
        <v>69.7</v>
      </c>
      <c r="C16" s="67">
        <v>65.667635875643</v>
      </c>
      <c r="D16" s="67">
        <v>63.746634468593</v>
      </c>
      <c r="E16" s="67">
        <v>63.2453072014098</v>
      </c>
      <c r="F16" s="67">
        <v>63</v>
      </c>
      <c r="G16" s="67">
        <v>62</v>
      </c>
      <c r="H16" s="67">
        <v>61.5</v>
      </c>
      <c r="I16" s="67">
        <f>100-I17</f>
        <v>60.7</v>
      </c>
      <c r="J16" s="52">
        <v>60</v>
      </c>
      <c r="K16" s="66">
        <v>58.5</v>
      </c>
      <c r="L16" s="67">
        <f>0.58*100</f>
        <v>57.99999999999999</v>
      </c>
      <c r="M16" s="67">
        <v>56</v>
      </c>
      <c r="N16" s="69">
        <v>55.9</v>
      </c>
      <c r="O16" s="52">
        <v>54.5</v>
      </c>
      <c r="P16" s="68">
        <v>54.5</v>
      </c>
      <c r="Q16" s="67">
        <v>54.5</v>
      </c>
      <c r="R16" s="67">
        <v>82.2</v>
      </c>
      <c r="S16" s="67">
        <v>74.1</v>
      </c>
      <c r="T16" s="67">
        <v>66.1</v>
      </c>
      <c r="U16" s="67">
        <v>71.6</v>
      </c>
      <c r="V16" s="67">
        <v>78.9</v>
      </c>
      <c r="W16" s="67">
        <v>53.6</v>
      </c>
      <c r="X16" s="67">
        <v>62</v>
      </c>
      <c r="Y16" s="67">
        <v>56</v>
      </c>
      <c r="Z16" s="67">
        <v>32.6</v>
      </c>
      <c r="AA16" s="52"/>
      <c r="AB16" s="52"/>
      <c r="AC16" s="52"/>
      <c r="AD16" s="52"/>
      <c r="AE16" s="52"/>
      <c r="AF16" s="52"/>
      <c r="AG16" s="52"/>
      <c r="AH16" s="52"/>
    </row>
    <row r="17" spans="1:34" ht="15.75">
      <c r="A17" s="57" t="s">
        <v>27</v>
      </c>
      <c r="B17" s="67">
        <v>30.3</v>
      </c>
      <c r="C17" s="67">
        <v>34.332364124357</v>
      </c>
      <c r="D17" s="67">
        <v>36.253365531407</v>
      </c>
      <c r="E17" s="67">
        <v>36.7546927985902</v>
      </c>
      <c r="F17" s="67">
        <v>37</v>
      </c>
      <c r="G17" s="67">
        <v>38</v>
      </c>
      <c r="H17" s="67">
        <v>38.5</v>
      </c>
      <c r="I17" s="67">
        <v>39.3</v>
      </c>
      <c r="J17" s="52">
        <v>40</v>
      </c>
      <c r="K17" s="66">
        <v>40.6</v>
      </c>
      <c r="L17" s="67">
        <f>0.42*100</f>
        <v>42</v>
      </c>
      <c r="M17" s="67">
        <v>43.8</v>
      </c>
      <c r="N17" s="69">
        <v>44.1</v>
      </c>
      <c r="O17" s="52">
        <v>45.4</v>
      </c>
      <c r="P17" s="70">
        <v>45.2</v>
      </c>
      <c r="Q17" s="67">
        <v>45.3</v>
      </c>
      <c r="R17" s="67">
        <v>17.6</v>
      </c>
      <c r="S17" s="67">
        <v>25.9</v>
      </c>
      <c r="T17" s="67">
        <v>33.9</v>
      </c>
      <c r="U17" s="67">
        <v>28.4</v>
      </c>
      <c r="V17" s="67">
        <v>20.5</v>
      </c>
      <c r="W17" s="67">
        <v>46.3</v>
      </c>
      <c r="X17" s="67">
        <v>38</v>
      </c>
      <c r="Y17" s="67">
        <v>44</v>
      </c>
      <c r="Z17" s="67">
        <v>67.3</v>
      </c>
      <c r="AA17" s="52"/>
      <c r="AB17" s="52"/>
      <c r="AC17" s="52"/>
      <c r="AD17" s="52"/>
      <c r="AE17" s="52"/>
      <c r="AF17" s="52"/>
      <c r="AG17" s="52"/>
      <c r="AH17" s="52"/>
    </row>
    <row r="18" spans="1:34" ht="15" customHeight="1">
      <c r="A18" s="57"/>
      <c r="B18" s="67"/>
      <c r="C18" s="67"/>
      <c r="D18" s="67"/>
      <c r="E18" s="67"/>
      <c r="F18" s="67"/>
      <c r="G18" s="67"/>
      <c r="H18" s="67"/>
      <c r="I18" s="67"/>
      <c r="J18" s="52"/>
      <c r="K18" s="66"/>
      <c r="L18" s="67"/>
      <c r="M18" s="52"/>
      <c r="N18" s="52"/>
      <c r="O18" s="52"/>
      <c r="P18" s="7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5.75">
      <c r="A19" s="57" t="s">
        <v>28</v>
      </c>
      <c r="B19" s="67">
        <v>32.2</v>
      </c>
      <c r="C19" s="67">
        <v>33.3</v>
      </c>
      <c r="D19" s="67">
        <v>33.9</v>
      </c>
      <c r="E19" s="67">
        <v>33.9</v>
      </c>
      <c r="F19" s="67">
        <v>34.1</v>
      </c>
      <c r="G19" s="67">
        <v>33.2</v>
      </c>
      <c r="H19" s="67">
        <v>34.1</v>
      </c>
      <c r="I19" s="67">
        <v>33.9</v>
      </c>
      <c r="J19" s="52">
        <v>33.8</v>
      </c>
      <c r="K19" s="66">
        <v>33.6</v>
      </c>
      <c r="L19" s="67">
        <v>33.7</v>
      </c>
      <c r="M19" s="67">
        <v>33.6</v>
      </c>
      <c r="N19" s="52">
        <v>33.3</v>
      </c>
      <c r="O19" s="52">
        <v>33.3</v>
      </c>
      <c r="P19" s="68">
        <v>33.3</v>
      </c>
      <c r="Q19" s="67">
        <v>33.3</v>
      </c>
      <c r="R19" s="67">
        <v>31.4</v>
      </c>
      <c r="S19" s="67">
        <v>30</v>
      </c>
      <c r="T19" s="67">
        <v>32.4</v>
      </c>
      <c r="U19" s="67">
        <v>32.3</v>
      </c>
      <c r="V19" s="67">
        <v>30.3</v>
      </c>
      <c r="W19" s="67">
        <v>33.5</v>
      </c>
      <c r="X19" s="67">
        <v>34.1</v>
      </c>
      <c r="Y19" s="67">
        <v>32.3</v>
      </c>
      <c r="Z19" s="72" t="s">
        <v>25</v>
      </c>
      <c r="AA19" s="52"/>
      <c r="AB19" s="52"/>
      <c r="AC19" s="52"/>
      <c r="AD19" s="52"/>
      <c r="AE19" s="52"/>
      <c r="AF19" s="52"/>
      <c r="AG19" s="52"/>
      <c r="AH19" s="52"/>
    </row>
    <row r="20" spans="1:34" ht="15.75">
      <c r="A20" s="57"/>
      <c r="B20" s="67"/>
      <c r="C20" s="67"/>
      <c r="D20" s="67"/>
      <c r="E20" s="67"/>
      <c r="F20" s="67"/>
      <c r="G20" s="67"/>
      <c r="H20" s="67"/>
      <c r="I20" s="67"/>
      <c r="J20" s="52"/>
      <c r="K20" s="66"/>
      <c r="L20" s="67"/>
      <c r="M20" s="52"/>
      <c r="N20" s="52"/>
      <c r="O20" s="52"/>
      <c r="P20" s="71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15.75">
      <c r="A21" s="73" t="s">
        <v>29</v>
      </c>
      <c r="B21" s="67"/>
      <c r="C21" s="67"/>
      <c r="D21" s="52"/>
      <c r="E21" s="66"/>
      <c r="F21" s="52"/>
      <c r="G21" s="52"/>
      <c r="H21" s="52"/>
      <c r="I21" s="52"/>
      <c r="J21" s="52"/>
      <c r="K21" s="66"/>
      <c r="L21" s="52"/>
      <c r="M21" s="52"/>
      <c r="N21" s="52"/>
      <c r="O21" s="52"/>
      <c r="P21" s="7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15.75">
      <c r="A22" s="61"/>
      <c r="B22" s="67"/>
      <c r="C22" s="67"/>
      <c r="D22" s="52"/>
      <c r="E22" s="66"/>
      <c r="F22" s="52"/>
      <c r="G22" s="52"/>
      <c r="H22" s="52"/>
      <c r="I22" s="52"/>
      <c r="J22" s="52"/>
      <c r="K22" s="66"/>
      <c r="L22" s="52"/>
      <c r="M22" s="52"/>
      <c r="N22" s="52"/>
      <c r="O22" s="52"/>
      <c r="P22" s="7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6.5">
      <c r="A23" s="63" t="s">
        <v>30</v>
      </c>
      <c r="B23" s="54"/>
      <c r="C23" s="54"/>
      <c r="D23" s="54"/>
      <c r="E23" s="51"/>
      <c r="F23" s="54"/>
      <c r="G23" s="52"/>
      <c r="H23" s="52"/>
      <c r="I23" s="52"/>
      <c r="J23" s="52"/>
      <c r="K23" s="52"/>
      <c r="L23" s="52"/>
      <c r="M23" s="54"/>
      <c r="N23" s="54"/>
      <c r="O23" s="54"/>
      <c r="P23" s="65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16.5">
      <c r="A24" s="63" t="s">
        <v>24</v>
      </c>
      <c r="B24" s="51">
        <v>30156</v>
      </c>
      <c r="C24" s="51">
        <v>29922</v>
      </c>
      <c r="D24" s="51">
        <v>34697</v>
      </c>
      <c r="E24" s="51">
        <v>36724</v>
      </c>
      <c r="F24" s="51">
        <v>37903</v>
      </c>
      <c r="G24" s="51">
        <v>38583</v>
      </c>
      <c r="H24" s="51">
        <v>40293</v>
      </c>
      <c r="I24" s="51">
        <v>40716</v>
      </c>
      <c r="J24" s="51">
        <v>41116</v>
      </c>
      <c r="K24" s="51">
        <v>39058</v>
      </c>
      <c r="L24" s="51">
        <v>39556</v>
      </c>
      <c r="M24" s="51">
        <v>39485</v>
      </c>
      <c r="N24" s="51">
        <v>38509</v>
      </c>
      <c r="O24" s="51">
        <v>37289</v>
      </c>
      <c r="P24" s="65">
        <v>38629</v>
      </c>
      <c r="Q24" s="74">
        <v>39544</v>
      </c>
      <c r="R24" s="74">
        <v>5484</v>
      </c>
      <c r="S24" s="74">
        <v>3198</v>
      </c>
      <c r="T24" s="74">
        <v>662</v>
      </c>
      <c r="U24" s="74">
        <v>1036</v>
      </c>
      <c r="V24" s="74">
        <v>907</v>
      </c>
      <c r="W24" s="74">
        <v>5649</v>
      </c>
      <c r="X24" s="74">
        <v>1078</v>
      </c>
      <c r="Y24" s="74">
        <v>3302</v>
      </c>
      <c r="Z24" s="74">
        <v>2977</v>
      </c>
      <c r="AA24" s="52"/>
      <c r="AB24" s="52"/>
      <c r="AC24" s="52"/>
      <c r="AD24" s="52"/>
      <c r="AE24" s="52"/>
      <c r="AF24" s="52"/>
      <c r="AG24" s="52"/>
      <c r="AH24" s="52"/>
    </row>
    <row r="25" spans="1:34" ht="15.75">
      <c r="A25" s="57" t="s">
        <v>31</v>
      </c>
      <c r="B25" s="67">
        <v>83.6</v>
      </c>
      <c r="C25" s="67">
        <v>78.0989940175796</v>
      </c>
      <c r="D25" s="67">
        <v>71.8</v>
      </c>
      <c r="E25" s="67">
        <v>69.6</v>
      </c>
      <c r="F25" s="52">
        <v>68.5</v>
      </c>
      <c r="G25" s="52">
        <v>68.4</v>
      </c>
      <c r="H25" s="52">
        <v>67.4</v>
      </c>
      <c r="I25" s="67">
        <v>67.8</v>
      </c>
      <c r="J25" s="52">
        <v>67.5</v>
      </c>
      <c r="K25" s="66">
        <v>70.9</v>
      </c>
      <c r="L25" s="67">
        <f>0.781524926686217*100</f>
        <v>78.1524926686217</v>
      </c>
      <c r="M25" s="67">
        <v>75.6</v>
      </c>
      <c r="N25" s="52">
        <v>74.6</v>
      </c>
      <c r="O25" s="67">
        <v>74</v>
      </c>
      <c r="P25" s="68">
        <v>72.6</v>
      </c>
      <c r="Q25" s="75">
        <v>70.7</v>
      </c>
      <c r="R25" s="75">
        <v>39.8</v>
      </c>
      <c r="S25" s="75">
        <v>58</v>
      </c>
      <c r="T25" s="75">
        <v>66.2</v>
      </c>
      <c r="U25" s="75">
        <v>49.2</v>
      </c>
      <c r="V25" s="75">
        <v>49.4</v>
      </c>
      <c r="W25" s="75">
        <v>74.1</v>
      </c>
      <c r="X25" s="75">
        <v>56.1</v>
      </c>
      <c r="Y25" s="75">
        <v>69.7</v>
      </c>
      <c r="Z25" s="75">
        <v>93.7</v>
      </c>
      <c r="AA25" s="52"/>
      <c r="AB25" s="52"/>
      <c r="AC25" s="52"/>
      <c r="AD25" s="52"/>
      <c r="AE25" s="52"/>
      <c r="AF25" s="52"/>
      <c r="AG25" s="52"/>
      <c r="AH25" s="52"/>
    </row>
    <row r="26" spans="1:34" ht="15.75">
      <c r="A26" s="57" t="s">
        <v>32</v>
      </c>
      <c r="B26" s="67">
        <v>16.4</v>
      </c>
      <c r="C26" s="67">
        <v>21.9010059824204</v>
      </c>
      <c r="D26" s="67">
        <v>28.2</v>
      </c>
      <c r="E26" s="67">
        <v>30.4</v>
      </c>
      <c r="F26" s="52">
        <v>31.5</v>
      </c>
      <c r="G26" s="52">
        <v>31.6</v>
      </c>
      <c r="H26" s="52">
        <v>32.6</v>
      </c>
      <c r="I26" s="67">
        <f>100-I25</f>
        <v>32.2</v>
      </c>
      <c r="J26" s="52">
        <v>32.5</v>
      </c>
      <c r="K26" s="66">
        <v>29.1</v>
      </c>
      <c r="L26" s="67">
        <f>0.218475073313783*100</f>
        <v>21.8475073313783</v>
      </c>
      <c r="M26" s="67">
        <v>24.4</v>
      </c>
      <c r="N26" s="52">
        <v>25.4</v>
      </c>
      <c r="O26" s="67">
        <v>26</v>
      </c>
      <c r="P26" s="68">
        <v>27.4</v>
      </c>
      <c r="Q26" s="75">
        <v>29.3</v>
      </c>
      <c r="R26" s="75">
        <v>60.2</v>
      </c>
      <c r="S26" s="75">
        <v>42</v>
      </c>
      <c r="T26" s="75">
        <v>33.8</v>
      </c>
      <c r="U26" s="75">
        <v>50.8</v>
      </c>
      <c r="V26" s="75">
        <v>50.6</v>
      </c>
      <c r="W26" s="75">
        <v>25.9</v>
      </c>
      <c r="X26" s="75">
        <v>43.9</v>
      </c>
      <c r="Y26" s="75">
        <v>30.3</v>
      </c>
      <c r="Z26" s="75">
        <v>6.3</v>
      </c>
      <c r="AA26" s="52"/>
      <c r="AB26" s="52"/>
      <c r="AC26" s="52"/>
      <c r="AD26" s="52"/>
      <c r="AE26" s="52"/>
      <c r="AF26" s="52"/>
      <c r="AG26" s="52"/>
      <c r="AH26" s="52"/>
    </row>
    <row r="27" spans="1:34" ht="15.75">
      <c r="A27" s="57"/>
      <c r="B27" s="67"/>
      <c r="C27" s="67"/>
      <c r="D27" s="67"/>
      <c r="E27" s="67"/>
      <c r="F27" s="52"/>
      <c r="G27" s="52"/>
      <c r="H27" s="52"/>
      <c r="I27" s="67"/>
      <c r="J27" s="52"/>
      <c r="K27" s="66"/>
      <c r="L27" s="67"/>
      <c r="M27" s="52"/>
      <c r="N27" s="52"/>
      <c r="O27" s="52"/>
      <c r="P27" s="71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5.75">
      <c r="A28" s="73" t="s">
        <v>33</v>
      </c>
      <c r="B28" s="52"/>
      <c r="C28" s="52"/>
      <c r="D28" s="52"/>
      <c r="E28" s="52"/>
      <c r="F28" s="52"/>
      <c r="G28" s="52"/>
      <c r="H28" s="52"/>
      <c r="I28" s="52"/>
      <c r="J28" s="52"/>
      <c r="K28" s="66"/>
      <c r="L28" s="52"/>
      <c r="M28" s="52"/>
      <c r="N28" s="52"/>
      <c r="O28" s="52"/>
      <c r="P28" s="7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ht="15.75">
      <c r="A29" s="61"/>
      <c r="B29" s="52"/>
      <c r="C29" s="52"/>
      <c r="D29" s="52"/>
      <c r="E29" s="52"/>
      <c r="F29" s="52"/>
      <c r="G29" s="52"/>
      <c r="H29" s="52"/>
      <c r="I29" s="52"/>
      <c r="J29" s="52"/>
      <c r="K29" s="66"/>
      <c r="L29" s="52"/>
      <c r="M29" s="52"/>
      <c r="N29" s="52"/>
      <c r="O29" s="52"/>
      <c r="P29" s="71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16.5">
      <c r="A30" s="63" t="s">
        <v>23</v>
      </c>
      <c r="B30" s="54"/>
      <c r="C30" s="54"/>
      <c r="D30" s="54"/>
      <c r="E30" s="51"/>
      <c r="F30" s="54"/>
      <c r="G30" s="52"/>
      <c r="H30" s="52"/>
      <c r="I30" s="52"/>
      <c r="J30" s="52"/>
      <c r="K30" s="52"/>
      <c r="L30" s="52"/>
      <c r="M30" s="54"/>
      <c r="N30" s="54"/>
      <c r="O30" s="54"/>
      <c r="P30" s="7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6.5">
      <c r="A31" s="63" t="s">
        <v>24</v>
      </c>
      <c r="B31" s="51">
        <v>26512</v>
      </c>
      <c r="C31" s="51">
        <v>24694</v>
      </c>
      <c r="D31" s="51">
        <v>26604</v>
      </c>
      <c r="E31" s="51">
        <v>27415</v>
      </c>
      <c r="F31" s="51">
        <v>27953</v>
      </c>
      <c r="G31" s="51">
        <v>28662</v>
      </c>
      <c r="H31" s="51">
        <v>30877</v>
      </c>
      <c r="I31" s="51">
        <v>31910</v>
      </c>
      <c r="J31" s="51">
        <v>31506</v>
      </c>
      <c r="K31" s="51">
        <v>30601</v>
      </c>
      <c r="L31" s="51">
        <v>30914</v>
      </c>
      <c r="M31" s="51">
        <v>29837</v>
      </c>
      <c r="N31" s="51">
        <v>28729</v>
      </c>
      <c r="O31" s="51">
        <v>27585</v>
      </c>
      <c r="P31" s="65">
        <v>28044</v>
      </c>
      <c r="Q31" s="74">
        <v>27959</v>
      </c>
      <c r="R31" s="74">
        <v>2182</v>
      </c>
      <c r="S31" s="74">
        <v>1854</v>
      </c>
      <c r="T31" s="74">
        <v>438</v>
      </c>
      <c r="U31" s="74">
        <v>510</v>
      </c>
      <c r="V31" s="74">
        <v>448</v>
      </c>
      <c r="W31" s="74">
        <v>4187</v>
      </c>
      <c r="X31" s="74">
        <v>605</v>
      </c>
      <c r="Y31" s="74">
        <v>2303</v>
      </c>
      <c r="Z31" s="74">
        <v>2789</v>
      </c>
      <c r="AA31" s="52"/>
      <c r="AB31" s="52"/>
      <c r="AC31" s="52"/>
      <c r="AD31" s="52"/>
      <c r="AE31" s="52"/>
      <c r="AF31" s="52"/>
      <c r="AG31" s="52"/>
      <c r="AH31" s="52"/>
    </row>
    <row r="32" spans="1:34" ht="15.75">
      <c r="A32" s="57" t="s">
        <v>34</v>
      </c>
      <c r="B32" s="67">
        <v>84.7201267350634</v>
      </c>
      <c r="C32" s="67">
        <v>86.1985177985664</v>
      </c>
      <c r="D32" s="67">
        <v>86.4610741371305</v>
      </c>
      <c r="E32" s="67">
        <v>85.1856039193518</v>
      </c>
      <c r="F32" s="67">
        <v>84.5</v>
      </c>
      <c r="G32" s="67">
        <v>83.7861433161056</v>
      </c>
      <c r="H32" s="67">
        <f>24585/H31*100</f>
        <v>79.622372639829</v>
      </c>
      <c r="I32" s="67">
        <f>24608/I31*100</f>
        <v>77.11689125665936</v>
      </c>
      <c r="J32" s="52">
        <v>78.3</v>
      </c>
      <c r="K32" s="66">
        <v>77.7</v>
      </c>
      <c r="L32" s="67">
        <f>0.781296499967652*100</f>
        <v>78.12964999676521</v>
      </c>
      <c r="M32" s="67">
        <v>79.3</v>
      </c>
      <c r="N32" s="67">
        <v>78.6</v>
      </c>
      <c r="O32" s="52">
        <v>77.4</v>
      </c>
      <c r="P32" s="70">
        <v>76.6</v>
      </c>
      <c r="Q32" s="76">
        <v>76.5</v>
      </c>
      <c r="R32" s="76">
        <v>70.7</v>
      </c>
      <c r="S32" s="76">
        <v>79.1</v>
      </c>
      <c r="T32" s="76">
        <v>86.5</v>
      </c>
      <c r="U32" s="76">
        <v>78</v>
      </c>
      <c r="V32" s="76">
        <v>71.7</v>
      </c>
      <c r="W32" s="76">
        <v>76</v>
      </c>
      <c r="X32" s="76">
        <v>82.3</v>
      </c>
      <c r="Y32" s="76">
        <v>77.9</v>
      </c>
      <c r="Z32" s="76">
        <v>76.8</v>
      </c>
      <c r="AA32" s="52"/>
      <c r="AB32" s="52"/>
      <c r="AC32" s="52"/>
      <c r="AD32" s="52"/>
      <c r="AE32" s="52"/>
      <c r="AF32" s="52"/>
      <c r="AG32" s="52"/>
      <c r="AH32" s="52"/>
    </row>
    <row r="33" spans="1:34" ht="15.75">
      <c r="A33" s="57" t="s">
        <v>35</v>
      </c>
      <c r="B33" s="67">
        <v>4.223869112704</v>
      </c>
      <c r="C33" s="67">
        <v>4.223869112704</v>
      </c>
      <c r="D33" s="67">
        <v>3.76102770468968</v>
      </c>
      <c r="E33" s="67">
        <v>4.0776333144903</v>
      </c>
      <c r="F33" s="67">
        <v>3.9</v>
      </c>
      <c r="G33" s="67">
        <v>4.45243749126973</v>
      </c>
      <c r="H33" s="67">
        <v>4.1</v>
      </c>
      <c r="I33" s="67">
        <f>1455/I31*100</f>
        <v>4.55969915387026</v>
      </c>
      <c r="J33" s="52">
        <v>4.6</v>
      </c>
      <c r="K33" s="66">
        <v>4.8</v>
      </c>
      <c r="L33" s="67">
        <f>0.0513036164844407*100</f>
        <v>5.13036164844407</v>
      </c>
      <c r="M33" s="67">
        <v>5.9</v>
      </c>
      <c r="N33" s="67">
        <v>6</v>
      </c>
      <c r="O33" s="52">
        <v>6.3</v>
      </c>
      <c r="P33" s="70">
        <v>6.4</v>
      </c>
      <c r="Q33" s="76">
        <v>7</v>
      </c>
      <c r="R33" s="76">
        <v>4.3</v>
      </c>
      <c r="S33" s="76">
        <v>3.2</v>
      </c>
      <c r="T33" s="76">
        <v>1.6</v>
      </c>
      <c r="U33" s="76">
        <v>2</v>
      </c>
      <c r="V33" s="76">
        <v>3.8</v>
      </c>
      <c r="W33" s="76">
        <v>3.5</v>
      </c>
      <c r="X33" s="76">
        <v>3.8</v>
      </c>
      <c r="Y33" s="76">
        <v>6.6</v>
      </c>
      <c r="Z33" s="76">
        <v>7.3</v>
      </c>
      <c r="AA33" s="52"/>
      <c r="AB33" s="52"/>
      <c r="AC33" s="52"/>
      <c r="AD33" s="52"/>
      <c r="AE33" s="52"/>
      <c r="AF33" s="52"/>
      <c r="AG33" s="52"/>
      <c r="AH33" s="52"/>
    </row>
    <row r="34" spans="1:34" ht="15.75">
      <c r="A34" s="57" t="s">
        <v>36</v>
      </c>
      <c r="B34" s="67">
        <v>4.2</v>
      </c>
      <c r="C34" s="67">
        <v>4.32916211071964</v>
      </c>
      <c r="D34" s="67">
        <v>4.87540628385699</v>
      </c>
      <c r="E34" s="67">
        <v>5.61899378179763</v>
      </c>
      <c r="F34" s="67">
        <v>6.2</v>
      </c>
      <c r="G34" s="67">
        <v>7.01564464310658</v>
      </c>
      <c r="H34" s="67">
        <v>11.5</v>
      </c>
      <c r="I34" s="67">
        <f>4300/I31*100</f>
        <v>13.47539956126606</v>
      </c>
      <c r="J34" s="52">
        <v>11.7</v>
      </c>
      <c r="K34" s="66">
        <v>10.3</v>
      </c>
      <c r="L34" s="67">
        <f>0.0879860257488517*100</f>
        <v>8.79860257488517</v>
      </c>
      <c r="M34" s="67">
        <v>7.8</v>
      </c>
      <c r="N34" s="67">
        <v>7.5</v>
      </c>
      <c r="O34" s="52">
        <v>7.6</v>
      </c>
      <c r="P34" s="70">
        <v>7.2</v>
      </c>
      <c r="Q34" s="76">
        <v>7.3</v>
      </c>
      <c r="R34" s="76">
        <v>16.2</v>
      </c>
      <c r="S34" s="76">
        <v>8.7</v>
      </c>
      <c r="T34" s="76">
        <v>2.5</v>
      </c>
      <c r="U34" s="76">
        <v>10.6</v>
      </c>
      <c r="V34" s="76">
        <v>16.1</v>
      </c>
      <c r="W34" s="76">
        <v>11.7</v>
      </c>
      <c r="X34" s="76">
        <v>5.6</v>
      </c>
      <c r="Y34" s="76">
        <v>6.1</v>
      </c>
      <c r="Z34" s="76">
        <v>5.5</v>
      </c>
      <c r="AA34" s="52"/>
      <c r="AB34" s="52"/>
      <c r="AC34" s="52"/>
      <c r="AD34" s="52"/>
      <c r="AE34" s="52"/>
      <c r="AF34" s="52"/>
      <c r="AG34" s="52"/>
      <c r="AH34" s="52"/>
    </row>
    <row r="35" spans="1:34" ht="15.75">
      <c r="A35" s="57" t="s">
        <v>37</v>
      </c>
      <c r="B35" s="67">
        <v>0.3</v>
      </c>
      <c r="C35" s="67">
        <v>0.388774146519256</v>
      </c>
      <c r="D35" s="67">
        <v>0.359851416189444</v>
      </c>
      <c r="E35" s="67">
        <v>0.48991897493876</v>
      </c>
      <c r="F35" s="67">
        <v>0.5</v>
      </c>
      <c r="G35" s="67">
        <v>0.415560832518508</v>
      </c>
      <c r="H35" s="67">
        <f>142/30877*100</f>
        <v>0.45988923794410075</v>
      </c>
      <c r="I35" s="67">
        <f>148/I31*100</f>
        <v>0.46380445001566906</v>
      </c>
      <c r="J35" s="52">
        <v>0.5</v>
      </c>
      <c r="K35" s="66">
        <v>0.5</v>
      </c>
      <c r="L35" s="67">
        <f>0.00611373487740183*100</f>
        <v>0.611373487740183</v>
      </c>
      <c r="M35" s="67">
        <v>0.6</v>
      </c>
      <c r="N35" s="67">
        <v>0.5</v>
      </c>
      <c r="O35" s="52">
        <v>0.5</v>
      </c>
      <c r="P35" s="70">
        <v>0.5</v>
      </c>
      <c r="Q35" s="76">
        <v>0.5</v>
      </c>
      <c r="R35" s="76">
        <v>0.3</v>
      </c>
      <c r="S35" s="76">
        <v>0.3</v>
      </c>
      <c r="T35" s="76">
        <v>0.9</v>
      </c>
      <c r="U35" s="76">
        <v>0</v>
      </c>
      <c r="V35" s="76">
        <v>0.4</v>
      </c>
      <c r="W35" s="76">
        <v>0.3</v>
      </c>
      <c r="X35" s="76">
        <v>0.7</v>
      </c>
      <c r="Y35" s="76">
        <v>0.3</v>
      </c>
      <c r="Z35" s="76">
        <v>0.5</v>
      </c>
      <c r="AA35" s="52"/>
      <c r="AB35" s="52"/>
      <c r="AC35" s="52"/>
      <c r="AD35" s="52"/>
      <c r="AE35" s="52"/>
      <c r="AF35" s="52"/>
      <c r="AG35" s="52"/>
      <c r="AH35" s="52"/>
    </row>
    <row r="36" spans="1:34" ht="15.75">
      <c r="A36" s="57" t="s">
        <v>38</v>
      </c>
      <c r="B36" s="67">
        <v>1.8</v>
      </c>
      <c r="C36" s="67">
        <v>2.56752925930426</v>
      </c>
      <c r="D36" s="67">
        <v>3.14579786410772</v>
      </c>
      <c r="E36" s="67">
        <v>3.2</v>
      </c>
      <c r="F36" s="67">
        <v>3.1</v>
      </c>
      <c r="G36" s="67">
        <v>3.39432881687387</v>
      </c>
      <c r="H36" s="67">
        <v>3.3</v>
      </c>
      <c r="I36" s="67">
        <f>1055/I31*100</f>
        <v>3.3061736132873705</v>
      </c>
      <c r="J36" s="52">
        <v>3.5</v>
      </c>
      <c r="K36" s="66">
        <v>3.9</v>
      </c>
      <c r="L36" s="67">
        <f>0.0424079704988031*100</f>
        <v>4.24079704988031</v>
      </c>
      <c r="M36" s="67">
        <v>4.3</v>
      </c>
      <c r="N36" s="67">
        <v>4.4</v>
      </c>
      <c r="O36" s="52">
        <v>4.9</v>
      </c>
      <c r="P36" s="70">
        <v>5.1</v>
      </c>
      <c r="Q36" s="76">
        <v>4.6</v>
      </c>
      <c r="R36" s="76">
        <v>4</v>
      </c>
      <c r="S36" s="76">
        <v>3.3</v>
      </c>
      <c r="T36" s="76">
        <v>2.5</v>
      </c>
      <c r="U36" s="76">
        <v>5.1</v>
      </c>
      <c r="V36" s="76">
        <v>2.9</v>
      </c>
      <c r="W36" s="76">
        <v>4.6</v>
      </c>
      <c r="X36" s="76">
        <v>2.8</v>
      </c>
      <c r="Y36" s="76">
        <v>4.7</v>
      </c>
      <c r="Z36" s="76">
        <v>6.1</v>
      </c>
      <c r="AA36" s="52"/>
      <c r="AB36" s="52"/>
      <c r="AC36" s="52"/>
      <c r="AD36" s="52"/>
      <c r="AE36" s="52"/>
      <c r="AF36" s="52"/>
      <c r="AG36" s="52"/>
      <c r="AH36" s="52"/>
    </row>
    <row r="37" spans="1:34" ht="15.75">
      <c r="A37" s="77" t="s">
        <v>39</v>
      </c>
      <c r="B37" s="78">
        <v>4.9</v>
      </c>
      <c r="C37" s="78">
        <v>2.24760053456445</v>
      </c>
      <c r="D37" s="78">
        <v>1.39684259402569</v>
      </c>
      <c r="E37" s="78">
        <v>1.45091388731864</v>
      </c>
      <c r="F37" s="78">
        <v>1.6</v>
      </c>
      <c r="G37" s="78">
        <v>0.935884900125716</v>
      </c>
      <c r="H37" s="78">
        <v>1</v>
      </c>
      <c r="I37" s="78">
        <f>497/I31*100</f>
        <v>1.5575054841742402</v>
      </c>
      <c r="J37" s="56">
        <v>1.4</v>
      </c>
      <c r="K37" s="79">
        <v>2.8</v>
      </c>
      <c r="L37" s="78">
        <f>0.0308921524228505*100</f>
        <v>3.08921524228505</v>
      </c>
      <c r="M37" s="78">
        <v>2.2</v>
      </c>
      <c r="N37" s="78">
        <v>3</v>
      </c>
      <c r="O37" s="56">
        <v>3.2</v>
      </c>
      <c r="P37" s="80">
        <v>4.2</v>
      </c>
      <c r="Q37" s="78">
        <v>4</v>
      </c>
      <c r="R37" s="56">
        <v>4.5</v>
      </c>
      <c r="S37" s="56">
        <v>5.2</v>
      </c>
      <c r="T37" s="56">
        <v>5.9</v>
      </c>
      <c r="U37" s="56">
        <v>4.3</v>
      </c>
      <c r="V37" s="56">
        <v>5.1</v>
      </c>
      <c r="W37" s="56">
        <v>3.9</v>
      </c>
      <c r="X37" s="56">
        <v>4.8</v>
      </c>
      <c r="Y37" s="56">
        <v>4.4</v>
      </c>
      <c r="Z37" s="56">
        <v>3.9</v>
      </c>
      <c r="AA37" s="52"/>
      <c r="AB37" s="52"/>
      <c r="AC37" s="52"/>
      <c r="AD37" s="52"/>
      <c r="AE37" s="52"/>
      <c r="AF37" s="52"/>
      <c r="AG37" s="52"/>
      <c r="AH37" s="52"/>
    </row>
    <row r="38" spans="1:34" ht="15.75">
      <c r="A38" s="52"/>
      <c r="B38" s="67"/>
      <c r="C38" s="67"/>
      <c r="D38" s="67"/>
      <c r="E38" s="67"/>
      <c r="F38" s="67"/>
      <c r="G38" s="52"/>
      <c r="H38" s="52"/>
      <c r="I38" s="52"/>
      <c r="J38" s="52"/>
      <c r="K38" s="52"/>
      <c r="L38" s="52"/>
      <c r="M38" s="67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5.75">
      <c r="A39" s="52" t="s">
        <v>216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81"/>
      <c r="N39" s="52"/>
      <c r="O39" s="52"/>
      <c r="P39" s="8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5.75">
      <c r="A40" s="83" t="s">
        <v>222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8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5.75">
      <c r="A41" s="8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8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ht="15.75">
      <c r="A42" s="52" t="s">
        <v>40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81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15.75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8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15.75">
      <c r="A44" s="52" t="s">
        <v>42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15.75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8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ht="15.75">
      <c r="A46" s="52" t="s">
        <v>44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ht="15.75">
      <c r="A47" s="52" t="s">
        <v>45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ht="15.75">
      <c r="A48" s="52" t="s">
        <v>46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ht="15.75">
      <c r="A49" s="52" t="s">
        <v>47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 ht="15.75">
      <c r="A50" s="52" t="s">
        <v>48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ht="15.75">
      <c r="A51" s="52" t="s">
        <v>49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ht="15.75">
      <c r="A52" s="52" t="s">
        <v>218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ht="15.75">
      <c r="A53" s="52" t="s">
        <v>51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ht="15.75" customHeight="1">
      <c r="A54" s="52" t="s">
        <v>52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ht="15.75">
      <c r="A56" s="52" t="s">
        <v>53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ht="15.75">
      <c r="A57" s="52" t="s">
        <v>221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ht="15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ht="15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:34" ht="15.75">
      <c r="A60" s="52" t="s">
        <v>54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ht="15.75">
      <c r="A61" s="84" t="s">
        <v>219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2:34" ht="15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2:34" ht="15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2:34" ht="15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2:34" ht="15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2:34" ht="15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2:34" ht="15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2:34" ht="15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2:34" ht="15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2:34" ht="15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2:34" ht="15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2:34" ht="15.7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2:34" ht="15.7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2:34" ht="15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2:34" ht="15.7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2:34" ht="15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2:34" ht="15.7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2:34" ht="15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2:34" ht="15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2:34" ht="15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ht="15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ht="15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ht="15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ht="15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ht="15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ht="15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ht="15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ht="15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ht="15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ht="15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5.7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5.7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5.7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5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5.7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2:34" ht="15.7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2:34" ht="15.7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2:34" ht="15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2:34" ht="15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2:34" ht="15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2:34" ht="15.7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2:34" ht="15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2:34" ht="15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2:34" ht="15.7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2:34" ht="15.7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2:34" ht="15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2:34" ht="15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2:34" ht="15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2:34" ht="15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2:34" ht="15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2:34" ht="15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</row>
    <row r="112" spans="2:34" ht="15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2:34" ht="15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2:34" ht="15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2:34" ht="15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2:34" ht="15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2:34" ht="15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2:34" ht="15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2:34" ht="15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2:34" ht="15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2:34" ht="15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2:34" ht="15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2:34" ht="15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2:34" ht="15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2:34" ht="15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2:34" ht="15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2:34" ht="15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2:34" ht="15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</row>
    <row r="129" spans="2:34" ht="15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spans="2:34" ht="15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2:34" ht="15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</row>
    <row r="132" spans="2:34" ht="15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</row>
    <row r="133" spans="2:34" ht="15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</row>
    <row r="134" spans="2:34" ht="15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</row>
    <row r="135" spans="2:34" ht="15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</row>
    <row r="136" spans="2:34" ht="15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2:34" ht="15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2:34" ht="15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2:34" ht="15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</row>
    <row r="140" spans="2:34" ht="15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</row>
    <row r="141" spans="2:34" ht="15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</row>
    <row r="142" spans="2:34" ht="15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</row>
    <row r="143" spans="2:34" ht="15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</row>
    <row r="144" spans="2:34" ht="15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</row>
    <row r="145" spans="2:34" ht="15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</row>
    <row r="146" spans="2:34" ht="15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</row>
    <row r="147" spans="2:34" ht="15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</row>
    <row r="148" spans="2:34" ht="15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</row>
    <row r="149" spans="2:34" ht="15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</row>
    <row r="150" spans="2:34" ht="15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</row>
    <row r="151" spans="2:34" ht="15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</row>
    <row r="152" spans="2:34" ht="15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</row>
    <row r="153" spans="2:34" ht="15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</row>
    <row r="154" spans="2:34" ht="15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</row>
    <row r="155" spans="2:34" ht="15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</row>
    <row r="156" spans="2:34" ht="15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</row>
    <row r="157" spans="2:34" ht="15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</row>
    <row r="158" spans="2:34" ht="15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</row>
    <row r="159" spans="2:34" ht="15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</row>
    <row r="160" spans="2:34" ht="15.75">
      <c r="B160" s="69"/>
      <c r="C160" s="69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</row>
    <row r="161" spans="2:34" ht="15.75">
      <c r="B161" s="69"/>
      <c r="C161" s="69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</row>
    <row r="162" spans="2:34" ht="15.75">
      <c r="B162" s="69"/>
      <c r="C162" s="69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</row>
    <row r="163" spans="2:34" ht="15.75">
      <c r="B163" s="69"/>
      <c r="C163" s="69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</row>
    <row r="164" spans="2:34" ht="15.75">
      <c r="B164" s="69"/>
      <c r="C164" s="69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</row>
    <row r="165" spans="2:34" ht="15.75">
      <c r="B165" s="69"/>
      <c r="C165" s="69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</row>
    <row r="166" spans="2:34" ht="15.75">
      <c r="B166" s="69"/>
      <c r="C166" s="69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</row>
    <row r="167" spans="2:34" ht="15.75">
      <c r="B167" s="69"/>
      <c r="C167" s="69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</row>
    <row r="168" spans="2:34" ht="15.75">
      <c r="B168" s="69"/>
      <c r="C168" s="69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</row>
    <row r="169" spans="2:34" ht="15.75">
      <c r="B169" s="69"/>
      <c r="C169" s="69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</row>
    <row r="170" spans="2:34" ht="15.75">
      <c r="B170" s="69"/>
      <c r="C170" s="69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</row>
    <row r="171" spans="2:34" ht="15.75">
      <c r="B171" s="69"/>
      <c r="C171" s="69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</row>
    <row r="172" spans="2:34" ht="15.75">
      <c r="B172" s="69"/>
      <c r="C172" s="69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</row>
    <row r="173" spans="2:34" ht="15.75">
      <c r="B173" s="69"/>
      <c r="C173" s="69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</row>
    <row r="174" spans="2:34" ht="15.75">
      <c r="B174" s="69"/>
      <c r="C174" s="69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</row>
    <row r="175" spans="2:34" ht="15.75">
      <c r="B175" s="69"/>
      <c r="C175" s="69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</row>
    <row r="176" spans="2:34" ht="15.75">
      <c r="B176" s="69"/>
      <c r="C176" s="69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</row>
    <row r="177" spans="2:34" ht="15.75">
      <c r="B177" s="69"/>
      <c r="C177" s="69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</row>
    <row r="178" spans="2:34" ht="15.75">
      <c r="B178" s="69"/>
      <c r="C178" s="69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</row>
    <row r="179" spans="2:34" ht="15.75">
      <c r="B179" s="69"/>
      <c r="C179" s="69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</row>
    <row r="180" spans="2:34" ht="15.75">
      <c r="B180" s="69"/>
      <c r="C180" s="69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</row>
    <row r="181" spans="2:34" ht="15.75">
      <c r="B181" s="69"/>
      <c r="C181" s="69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</row>
    <row r="182" spans="2:34" ht="15.75">
      <c r="B182" s="69"/>
      <c r="C182" s="69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</row>
    <row r="183" spans="2:34" ht="15.75">
      <c r="B183" s="69"/>
      <c r="C183" s="69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</row>
    <row r="184" spans="2:34" ht="15.75">
      <c r="B184" s="69"/>
      <c r="C184" s="69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</row>
    <row r="185" spans="2:34" ht="15.75">
      <c r="B185" s="69"/>
      <c r="C185" s="69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</row>
    <row r="186" spans="2:34" ht="15.75">
      <c r="B186" s="69"/>
      <c r="C186" s="69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</row>
    <row r="187" spans="2:34" ht="15.75">
      <c r="B187" s="69"/>
      <c r="C187" s="69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</row>
    <row r="188" spans="2:34" ht="15.75">
      <c r="B188" s="69"/>
      <c r="C188" s="69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</row>
    <row r="189" spans="2:34" ht="15.7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</row>
    <row r="190" spans="2:34" ht="15.7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</row>
    <row r="191" spans="2:34" ht="15.7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</row>
    <row r="192" spans="2:34" ht="15.7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</row>
    <row r="193" spans="2:34" ht="15.7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</row>
    <row r="194" spans="2:34" ht="15.7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</row>
    <row r="195" spans="2:34" ht="15.7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</row>
    <row r="196" spans="2:34" ht="15.7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</row>
    <row r="197" spans="2:34" ht="15.7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</row>
    <row r="198" spans="2:34" ht="15.7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</row>
    <row r="199" spans="2:34" ht="15.7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</row>
    <row r="200" spans="2:34" ht="15.7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</row>
    <row r="201" spans="2:34" ht="15.7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</row>
    <row r="202" spans="2:34" ht="15.7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</row>
    <row r="203" spans="2:34" ht="15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</row>
    <row r="204" spans="2:34" ht="15.7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</row>
    <row r="205" spans="2:34" ht="15.7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</row>
    <row r="206" spans="2:34" ht="15.7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</row>
    <row r="207" spans="2:34" ht="15.7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</row>
    <row r="208" spans="2:34" ht="15.7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</row>
    <row r="209" spans="2:34" ht="15.7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</row>
    <row r="210" spans="2:34" ht="15.7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</row>
    <row r="211" spans="2:34" ht="15.7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</row>
    <row r="212" spans="2:34" ht="15.7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</row>
    <row r="213" spans="2:34" ht="15.7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</row>
    <row r="214" spans="2:34" ht="15.7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</row>
    <row r="215" spans="2:34" ht="15.7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</row>
    <row r="216" spans="2:34" ht="15.7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</row>
    <row r="217" spans="2:34" ht="15.7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</row>
    <row r="218" spans="2:34" ht="15.7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</row>
    <row r="219" spans="2:34" ht="15.7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</row>
    <row r="220" spans="2:34" ht="15.7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</row>
    <row r="221" spans="2:34" ht="15.7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</row>
    <row r="222" spans="2:34" ht="15.7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</row>
    <row r="223" spans="2:34" ht="15.7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</row>
    <row r="224" spans="2:34" ht="15.7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</row>
    <row r="225" spans="2:34" ht="15.7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</row>
    <row r="226" spans="2:34" ht="15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</row>
    <row r="227" spans="2:34" ht="15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</row>
    <row r="228" spans="2:34" ht="15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</row>
    <row r="229" spans="1:34" ht="15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</row>
    <row r="230" spans="2:34" ht="15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</row>
    <row r="231" spans="2:34" ht="15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</row>
    <row r="232" ht="15.75">
      <c r="P232" s="52"/>
    </row>
    <row r="233" ht="15.75">
      <c r="P233" s="52"/>
    </row>
  </sheetData>
  <hyperlinks>
    <hyperlink ref="A61" r:id="rId1" display="http://www.nsf.gov/statistics/"/>
    <hyperlink ref="A5" r:id="rId2" display="http://www.nsf.gov/sbe/srs/ssed/sedmeth.htm"/>
  </hyperlinks>
  <printOptions/>
  <pageMargins left="0.5" right="0.5" top="0.5" bottom="0.5" header="0.5" footer="0.5"/>
  <pageSetup fitToHeight="1" fitToWidth="1" horizontalDpi="600" verticalDpi="600" orientation="landscape" paperSize="5" scale="52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6384" width="9.69921875" style="0" customWidth="1"/>
  </cols>
  <sheetData>
    <row r="1" spans="1:11" ht="16.5">
      <c r="A1" s="5" t="s">
        <v>181</v>
      </c>
      <c r="B1" s="2"/>
      <c r="C1" s="2"/>
      <c r="D1" s="1"/>
      <c r="E1" s="2"/>
      <c r="F1" s="2"/>
      <c r="G1" s="2"/>
      <c r="H1" s="2"/>
      <c r="I1" s="2"/>
      <c r="J1" s="2"/>
      <c r="K1" s="2"/>
    </row>
    <row r="2" spans="1:11" ht="15.75">
      <c r="A2" s="1"/>
      <c r="B2" s="2"/>
      <c r="C2" s="2"/>
      <c r="D2" s="1"/>
      <c r="E2" s="2"/>
      <c r="F2" s="2"/>
      <c r="G2" s="2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1996</v>
      </c>
      <c r="D6" s="1"/>
      <c r="E6" s="1"/>
      <c r="F6" s="1"/>
      <c r="G6" s="1"/>
      <c r="H6" s="1"/>
      <c r="I6" s="5">
        <v>1996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6" t="s">
        <v>197</v>
      </c>
    </row>
    <row r="10" spans="1:11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205</v>
      </c>
    </row>
    <row r="11" spans="1:11" ht="15.7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</row>
    <row r="12" spans="1:11" ht="15.7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42415</v>
      </c>
      <c r="C15" s="9">
        <v>6305</v>
      </c>
      <c r="D15" s="9">
        <v>3838</v>
      </c>
      <c r="E15" s="9">
        <v>794</v>
      </c>
      <c r="F15" s="5"/>
      <c r="G15" s="5"/>
      <c r="H15" s="5"/>
      <c r="I15" s="5"/>
      <c r="J15" s="5"/>
      <c r="K15" s="9">
        <v>3491</v>
      </c>
    </row>
    <row r="16" spans="1:11" ht="15.75">
      <c r="A16" s="26"/>
      <c r="B16" s="13"/>
      <c r="C16" s="13"/>
      <c r="D16" s="13"/>
      <c r="E16" s="13"/>
      <c r="F16" s="1"/>
      <c r="G16" s="1"/>
      <c r="H16" s="1"/>
      <c r="I16" s="1"/>
      <c r="J16" s="1"/>
      <c r="K16" s="13"/>
    </row>
    <row r="17" spans="1:11" ht="15.75">
      <c r="A17" s="26" t="s">
        <v>26</v>
      </c>
      <c r="B17" s="1">
        <v>60</v>
      </c>
      <c r="C17" s="1">
        <v>87.7</v>
      </c>
      <c r="D17" s="1">
        <v>78.1</v>
      </c>
      <c r="E17" s="1">
        <v>78.3</v>
      </c>
      <c r="F17" s="1">
        <v>81.9</v>
      </c>
      <c r="G17" s="1">
        <v>84.9</v>
      </c>
      <c r="H17" s="1">
        <v>60.1</v>
      </c>
      <c r="I17" s="1">
        <v>72.8</v>
      </c>
      <c r="J17" s="1">
        <v>63.5</v>
      </c>
      <c r="K17" s="1">
        <v>33.3</v>
      </c>
    </row>
    <row r="18" spans="1:11" ht="15.75">
      <c r="A18" s="26" t="s">
        <v>27</v>
      </c>
      <c r="B18" s="1">
        <v>40</v>
      </c>
      <c r="C18" s="1">
        <v>12.3</v>
      </c>
      <c r="D18" s="1">
        <v>21.9</v>
      </c>
      <c r="E18" s="1">
        <v>21.7</v>
      </c>
      <c r="F18" s="1">
        <v>18.1</v>
      </c>
      <c r="G18" s="1">
        <v>15.1</v>
      </c>
      <c r="H18" s="1">
        <v>39.9</v>
      </c>
      <c r="I18" s="1">
        <v>27.2</v>
      </c>
      <c r="J18" s="1">
        <v>36.5</v>
      </c>
      <c r="K18" s="1">
        <v>66.7</v>
      </c>
    </row>
    <row r="19" spans="1:11" ht="15.75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26" t="s">
        <v>28</v>
      </c>
      <c r="B20" s="1">
        <v>33.8</v>
      </c>
      <c r="C20" s="1">
        <v>31.7</v>
      </c>
      <c r="D20" s="1">
        <v>30.2</v>
      </c>
      <c r="E20" s="1">
        <v>33.8</v>
      </c>
      <c r="F20" s="1">
        <v>30.9</v>
      </c>
      <c r="G20" s="1">
        <v>32.7</v>
      </c>
      <c r="H20" s="1">
        <v>31.5</v>
      </c>
      <c r="I20" s="1">
        <v>34.3</v>
      </c>
      <c r="J20" s="1">
        <v>34.5</v>
      </c>
      <c r="K20" s="1">
        <v>33.2</v>
      </c>
    </row>
    <row r="21" spans="1:11" ht="15.75">
      <c r="A21" s="2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>
      <c r="A23" s="28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6.5">
      <c r="A24" s="28" t="s">
        <v>24</v>
      </c>
      <c r="B24" s="9">
        <v>41116</v>
      </c>
      <c r="C24" s="9">
        <v>6099</v>
      </c>
      <c r="D24" s="9">
        <v>3707</v>
      </c>
      <c r="E24" s="9">
        <v>763</v>
      </c>
      <c r="F24" s="9">
        <v>1087</v>
      </c>
      <c r="G24" s="9">
        <v>889</v>
      </c>
      <c r="H24" s="9">
        <v>5605</v>
      </c>
      <c r="I24" s="9">
        <v>1018</v>
      </c>
      <c r="J24" s="9">
        <v>3855</v>
      </c>
      <c r="K24" s="9">
        <v>3407</v>
      </c>
    </row>
    <row r="25" spans="1:11" ht="15.75">
      <c r="A25" s="26" t="s">
        <v>31</v>
      </c>
      <c r="B25" s="1">
        <v>67.5</v>
      </c>
      <c r="C25" s="1">
        <v>57.6</v>
      </c>
      <c r="D25" s="1">
        <v>44.1</v>
      </c>
      <c r="E25" s="1">
        <v>39.5</v>
      </c>
      <c r="F25" s="1">
        <v>55.2</v>
      </c>
      <c r="G25" s="1">
        <v>52.7</v>
      </c>
      <c r="H25" s="1">
        <v>36.8</v>
      </c>
      <c r="I25" s="1">
        <v>53.6</v>
      </c>
      <c r="J25" s="1">
        <v>36.7</v>
      </c>
      <c r="K25" s="1">
        <v>8.4</v>
      </c>
    </row>
    <row r="26" spans="1:11" ht="15.75">
      <c r="A26" s="26" t="s">
        <v>32</v>
      </c>
      <c r="B26" s="1">
        <v>32.5</v>
      </c>
      <c r="C26" s="1">
        <v>42.4</v>
      </c>
      <c r="D26" s="1">
        <v>55.9</v>
      </c>
      <c r="E26" s="1">
        <v>60.5</v>
      </c>
      <c r="F26" s="1">
        <v>44.8</v>
      </c>
      <c r="G26" s="1">
        <v>47.3</v>
      </c>
      <c r="H26" s="1">
        <v>63.2</v>
      </c>
      <c r="I26" s="1">
        <v>46.4</v>
      </c>
      <c r="J26" s="1">
        <v>63.3</v>
      </c>
      <c r="K26" s="1">
        <v>91.6</v>
      </c>
    </row>
    <row r="27" spans="1:11" ht="15.7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>
      <c r="A29" s="28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6.5">
      <c r="A30" s="28" t="s">
        <v>24</v>
      </c>
      <c r="B30" s="9">
        <v>31506</v>
      </c>
      <c r="C30" s="9">
        <v>3383</v>
      </c>
      <c r="D30" s="9">
        <v>2568</v>
      </c>
      <c r="E30" s="9">
        <v>558</v>
      </c>
      <c r="F30" s="9">
        <v>646</v>
      </c>
      <c r="G30" s="9">
        <v>513</v>
      </c>
      <c r="H30" s="9">
        <v>4365</v>
      </c>
      <c r="I30" s="9">
        <v>576</v>
      </c>
      <c r="J30" s="9">
        <v>2793</v>
      </c>
      <c r="K30" s="9">
        <v>3226</v>
      </c>
    </row>
    <row r="31" spans="1:11" ht="15.75">
      <c r="A31" s="26" t="s">
        <v>34</v>
      </c>
      <c r="B31" s="1">
        <v>78.3</v>
      </c>
      <c r="C31" s="1">
        <v>66.8</v>
      </c>
      <c r="D31" s="1">
        <v>73.5</v>
      </c>
      <c r="E31" s="1">
        <v>80.4</v>
      </c>
      <c r="F31" s="1">
        <v>73.9</v>
      </c>
      <c r="G31" s="1">
        <v>69.3</v>
      </c>
      <c r="H31" s="1">
        <v>72.6</v>
      </c>
      <c r="I31" s="1">
        <v>77</v>
      </c>
      <c r="J31" s="1">
        <v>79.1</v>
      </c>
      <c r="K31" s="1">
        <v>84.9</v>
      </c>
    </row>
    <row r="32" spans="1:11" ht="15.75">
      <c r="A32" s="26" t="s">
        <v>35</v>
      </c>
      <c r="B32" s="1">
        <v>4.6</v>
      </c>
      <c r="C32" s="1">
        <v>2.1</v>
      </c>
      <c r="D32" s="1">
        <v>2.3</v>
      </c>
      <c r="E32" s="1">
        <v>0.7</v>
      </c>
      <c r="F32" s="1">
        <v>1.8</v>
      </c>
      <c r="G32" s="1">
        <v>2.3</v>
      </c>
      <c r="H32" s="1">
        <v>2.2</v>
      </c>
      <c r="I32" s="1">
        <v>4.3</v>
      </c>
      <c r="J32" s="1">
        <v>5</v>
      </c>
      <c r="K32" s="1">
        <v>4.7</v>
      </c>
    </row>
    <row r="33" spans="1:11" ht="15.75">
      <c r="A33" s="26" t="s">
        <v>36</v>
      </c>
      <c r="B33" s="1">
        <v>11.7</v>
      </c>
      <c r="C33" s="1">
        <v>26.4</v>
      </c>
      <c r="D33" s="1">
        <v>19.6</v>
      </c>
      <c r="E33" s="1">
        <v>13.7</v>
      </c>
      <c r="F33" s="1">
        <v>21.6</v>
      </c>
      <c r="G33" s="1">
        <v>21.6</v>
      </c>
      <c r="H33" s="1">
        <v>20.3</v>
      </c>
      <c r="I33" s="1">
        <v>14</v>
      </c>
      <c r="J33" s="1">
        <v>9.7</v>
      </c>
      <c r="K33" s="1">
        <v>3.8</v>
      </c>
    </row>
    <row r="34" spans="1:11" ht="15.75">
      <c r="A34" s="26" t="s">
        <v>37</v>
      </c>
      <c r="B34" s="1">
        <v>0.5</v>
      </c>
      <c r="C34" s="1">
        <v>0.4</v>
      </c>
      <c r="D34" s="1">
        <v>0.2</v>
      </c>
      <c r="E34" s="1">
        <v>0.3</v>
      </c>
      <c r="F34" s="1">
        <v>0.1</v>
      </c>
      <c r="G34" s="1">
        <v>0.7</v>
      </c>
      <c r="H34" s="1">
        <v>0.4</v>
      </c>
      <c r="I34" s="1">
        <v>0.8</v>
      </c>
      <c r="J34" s="1">
        <v>0.8</v>
      </c>
      <c r="K34" s="1">
        <v>0.5</v>
      </c>
    </row>
    <row r="35" spans="1:11" ht="15.75">
      <c r="A35" s="26" t="s">
        <v>38</v>
      </c>
      <c r="B35" s="1">
        <v>3.5</v>
      </c>
      <c r="C35" s="1">
        <v>2.8</v>
      </c>
      <c r="D35" s="1">
        <v>2.5</v>
      </c>
      <c r="E35" s="1">
        <v>3.4</v>
      </c>
      <c r="F35" s="1">
        <v>1.5</v>
      </c>
      <c r="G35" s="1">
        <v>3.1</v>
      </c>
      <c r="H35" s="1">
        <v>3</v>
      </c>
      <c r="I35" s="1">
        <v>2.2</v>
      </c>
      <c r="J35" s="1">
        <v>3.4</v>
      </c>
      <c r="K35" s="1">
        <v>5.3</v>
      </c>
    </row>
    <row r="36" spans="1:11" ht="15.75">
      <c r="A36" s="30" t="s">
        <v>187</v>
      </c>
      <c r="B36" s="20">
        <v>1.4</v>
      </c>
      <c r="C36" s="20">
        <v>1.5</v>
      </c>
      <c r="D36" s="20">
        <v>1.9</v>
      </c>
      <c r="E36" s="20">
        <v>1.5</v>
      </c>
      <c r="F36" s="20">
        <v>1.1</v>
      </c>
      <c r="G36" s="20">
        <v>0.3</v>
      </c>
      <c r="H36" s="20">
        <v>1.5</v>
      </c>
      <c r="I36" s="20">
        <v>1.7</v>
      </c>
      <c r="J36" s="20">
        <v>0.2</v>
      </c>
      <c r="K36" s="20">
        <v>0.8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 t="s">
        <v>46</v>
      </c>
      <c r="B48" s="14"/>
      <c r="C48" s="1"/>
      <c r="D48" s="6"/>
      <c r="E48" s="1"/>
      <c r="F48" s="1"/>
      <c r="G48" s="1"/>
      <c r="H48" s="1"/>
      <c r="I48" s="1"/>
      <c r="J48" s="1"/>
      <c r="K48" s="1"/>
    </row>
    <row r="49" spans="1:11" ht="15.75">
      <c r="A49" s="1" t="s">
        <v>47</v>
      </c>
      <c r="B49" s="14"/>
      <c r="C49" s="1"/>
      <c r="D49" s="6"/>
      <c r="E49" s="1"/>
      <c r="F49" s="1"/>
      <c r="G49" s="1"/>
      <c r="H49" s="1"/>
      <c r="I49" s="1"/>
      <c r="J49" s="1"/>
      <c r="K49" s="1"/>
    </row>
    <row r="50" spans="1:11" ht="15.75">
      <c r="A50" s="1" t="s">
        <v>48</v>
      </c>
      <c r="B50" s="14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 t="s">
        <v>49</v>
      </c>
      <c r="B51" s="14"/>
      <c r="C51" s="1"/>
      <c r="D51" s="6"/>
      <c r="E51" s="1"/>
      <c r="F51" s="1"/>
      <c r="G51" s="1"/>
      <c r="H51" s="1"/>
      <c r="I51" s="1"/>
      <c r="J51" s="1"/>
      <c r="K51" s="1"/>
    </row>
    <row r="52" spans="1:11" ht="15.75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188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189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190</v>
      </c>
      <c r="B55" s="13"/>
      <c r="C55" s="13"/>
      <c r="D55" s="13"/>
      <c r="E55" s="1"/>
      <c r="F55" s="1"/>
      <c r="G55" s="1"/>
      <c r="H55" s="1"/>
      <c r="I55" s="1"/>
      <c r="J55" s="1"/>
      <c r="K55" s="1"/>
    </row>
  </sheetData>
  <printOptions/>
  <pageMargins left="0.5" right="0.5" top="0.5" bottom="0.5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4.69921875" style="0" customWidth="1"/>
    <col min="2" max="16384" width="9.69921875" style="0" customWidth="1"/>
  </cols>
  <sheetData>
    <row r="1" spans="1:11" ht="16.5">
      <c r="A1" s="5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1995</v>
      </c>
      <c r="D6" s="1"/>
      <c r="E6" s="1"/>
      <c r="F6" s="1"/>
      <c r="G6" s="1"/>
      <c r="H6" s="1"/>
      <c r="I6" s="5">
        <v>1995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6" t="s">
        <v>197</v>
      </c>
    </row>
    <row r="10" spans="1:11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205</v>
      </c>
    </row>
    <row r="11" spans="1:11" ht="15.7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</row>
    <row r="12" spans="1:11" ht="15.7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41610</v>
      </c>
      <c r="C15" s="9">
        <v>6007</v>
      </c>
      <c r="D15" s="9">
        <v>3840</v>
      </c>
      <c r="E15" s="9">
        <v>778</v>
      </c>
      <c r="F15" s="9">
        <v>1190</v>
      </c>
      <c r="G15" s="9">
        <v>998</v>
      </c>
      <c r="H15" s="9">
        <v>5370</v>
      </c>
      <c r="I15" s="9">
        <v>1036</v>
      </c>
      <c r="J15" s="9">
        <v>3877</v>
      </c>
      <c r="K15" s="9">
        <v>3419</v>
      </c>
    </row>
    <row r="16" spans="1:11" ht="15.7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>
      <c r="A17" s="26" t="s">
        <v>26</v>
      </c>
      <c r="B17" s="14">
        <f aca="true" t="shared" si="0" ref="B17:K17">100-B18</f>
        <v>60.7</v>
      </c>
      <c r="C17" s="14">
        <f t="shared" si="0"/>
        <v>88.4</v>
      </c>
      <c r="D17" s="14">
        <f t="shared" si="0"/>
        <v>77.1</v>
      </c>
      <c r="E17" s="14">
        <f t="shared" si="0"/>
        <v>78.1</v>
      </c>
      <c r="F17" s="14">
        <f t="shared" si="0"/>
        <v>77.7</v>
      </c>
      <c r="G17" s="14">
        <f t="shared" si="0"/>
        <v>81.4</v>
      </c>
      <c r="H17" s="14">
        <f t="shared" si="0"/>
        <v>58.8</v>
      </c>
      <c r="I17" s="14">
        <f t="shared" si="0"/>
        <v>78</v>
      </c>
      <c r="J17" s="14">
        <f t="shared" si="0"/>
        <v>62.2</v>
      </c>
      <c r="K17" s="14">
        <f t="shared" si="0"/>
        <v>36.5</v>
      </c>
    </row>
    <row r="18" spans="1:11" ht="15.75">
      <c r="A18" s="26" t="s">
        <v>27</v>
      </c>
      <c r="B18" s="14">
        <v>39.3</v>
      </c>
      <c r="C18" s="14">
        <v>11.6</v>
      </c>
      <c r="D18" s="14">
        <v>22.9</v>
      </c>
      <c r="E18" s="14">
        <v>21.9</v>
      </c>
      <c r="F18" s="14">
        <v>22.3</v>
      </c>
      <c r="G18" s="14">
        <v>18.6</v>
      </c>
      <c r="H18" s="14">
        <v>41.2</v>
      </c>
      <c r="I18" s="14">
        <v>22</v>
      </c>
      <c r="J18" s="14">
        <v>37.8</v>
      </c>
      <c r="K18" s="14">
        <v>63.5</v>
      </c>
    </row>
    <row r="19" spans="1:11" ht="15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26" t="s">
        <v>28</v>
      </c>
      <c r="B20" s="14">
        <v>33.9</v>
      </c>
      <c r="C20" s="14">
        <v>31.7</v>
      </c>
      <c r="D20" s="14">
        <v>30.5</v>
      </c>
      <c r="E20" s="14">
        <v>33.6</v>
      </c>
      <c r="F20" s="14">
        <v>31.1</v>
      </c>
      <c r="G20" s="14">
        <v>32.2</v>
      </c>
      <c r="H20" s="14">
        <v>31.5</v>
      </c>
      <c r="I20" s="14">
        <v>34.3</v>
      </c>
      <c r="J20" s="14">
        <v>34.9</v>
      </c>
      <c r="K20" s="14">
        <v>33.5</v>
      </c>
    </row>
    <row r="21" spans="1:11" ht="15.75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>
      <c r="A23" s="28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6.5">
      <c r="A24" s="28" t="s">
        <v>24</v>
      </c>
      <c r="B24" s="9">
        <v>40716</v>
      </c>
      <c r="C24" s="9">
        <v>5859</v>
      </c>
      <c r="D24" s="9">
        <v>3770</v>
      </c>
      <c r="E24" s="9">
        <v>765</v>
      </c>
      <c r="F24" s="9">
        <v>1153</v>
      </c>
      <c r="G24" s="9">
        <v>982</v>
      </c>
      <c r="H24" s="9">
        <v>5292</v>
      </c>
      <c r="I24" s="9">
        <v>1027</v>
      </c>
      <c r="J24" s="9">
        <v>3774</v>
      </c>
      <c r="K24" s="9">
        <v>3331</v>
      </c>
    </row>
    <row r="25" spans="1:11" ht="15.75">
      <c r="A25" s="26" t="s">
        <v>31</v>
      </c>
      <c r="B25" s="14">
        <v>67.8</v>
      </c>
      <c r="C25" s="14">
        <v>40.6</v>
      </c>
      <c r="D25" s="14">
        <v>56.7</v>
      </c>
      <c r="E25" s="14">
        <v>62.4</v>
      </c>
      <c r="F25" s="14">
        <v>48</v>
      </c>
      <c r="G25" s="14">
        <v>49.3</v>
      </c>
      <c r="H25" s="14">
        <v>65.9</v>
      </c>
      <c r="I25" s="14">
        <v>47.9</v>
      </c>
      <c r="J25" s="14">
        <v>63</v>
      </c>
      <c r="K25" s="14">
        <v>92.1</v>
      </c>
    </row>
    <row r="26" spans="1:11" ht="15.75">
      <c r="A26" s="26" t="s">
        <v>32</v>
      </c>
      <c r="B26" s="14">
        <f aca="true" t="shared" si="1" ref="B26:K26">100-B25</f>
        <v>32.2</v>
      </c>
      <c r="C26" s="14">
        <f t="shared" si="1"/>
        <v>59.4</v>
      </c>
      <c r="D26" s="14">
        <f t="shared" si="1"/>
        <v>43.3</v>
      </c>
      <c r="E26" s="14">
        <f t="shared" si="1"/>
        <v>37.6</v>
      </c>
      <c r="F26" s="14">
        <f t="shared" si="1"/>
        <v>52</v>
      </c>
      <c r="G26" s="14">
        <f t="shared" si="1"/>
        <v>50.7</v>
      </c>
      <c r="H26" s="14">
        <f t="shared" si="1"/>
        <v>34.099999999999994</v>
      </c>
      <c r="I26" s="14">
        <f t="shared" si="1"/>
        <v>52.1</v>
      </c>
      <c r="J26" s="14">
        <f t="shared" si="1"/>
        <v>37</v>
      </c>
      <c r="K26" s="14">
        <f t="shared" si="1"/>
        <v>7.900000000000006</v>
      </c>
    </row>
    <row r="27" spans="1:11" ht="15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>
      <c r="A29" s="28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6.5">
      <c r="A30" s="28" t="s">
        <v>24</v>
      </c>
      <c r="B30" s="9">
        <v>31910</v>
      </c>
      <c r="C30" s="9">
        <v>3336</v>
      </c>
      <c r="D30" s="9">
        <v>2840</v>
      </c>
      <c r="E30" s="9">
        <v>593</v>
      </c>
      <c r="F30" s="9">
        <v>771</v>
      </c>
      <c r="G30" s="9">
        <v>617</v>
      </c>
      <c r="H30" s="9">
        <v>4321</v>
      </c>
      <c r="I30" s="9">
        <v>598</v>
      </c>
      <c r="J30" s="9">
        <v>2716</v>
      </c>
      <c r="K30" s="9">
        <v>3169</v>
      </c>
    </row>
    <row r="31" spans="1:11" ht="15.75">
      <c r="A31" s="26" t="s">
        <v>34</v>
      </c>
      <c r="B31" s="14">
        <f>24608/B30*100</f>
        <v>77.11689125665936</v>
      </c>
      <c r="C31" s="14">
        <f>2086/C30*100</f>
        <v>62.52997601918465</v>
      </c>
      <c r="D31" s="14">
        <f>1921/D30*100</f>
        <v>67.64084507042254</v>
      </c>
      <c r="E31" s="14">
        <f>464/E30*100</f>
        <v>78.24620573355818</v>
      </c>
      <c r="F31" s="14">
        <f>535/F30*100</f>
        <v>69.39040207522697</v>
      </c>
      <c r="G31" s="14">
        <f>453/G30*100</f>
        <v>73.41977309562398</v>
      </c>
      <c r="H31" s="14">
        <f>3116/H30*100</f>
        <v>72.11293682018052</v>
      </c>
      <c r="I31" s="14">
        <f>473/I30*100</f>
        <v>79.09698996655518</v>
      </c>
      <c r="J31" s="14">
        <f>2116/J30*100</f>
        <v>77.90868924889544</v>
      </c>
      <c r="K31" s="14">
        <f>2715/K30*100</f>
        <v>85.67371410539603</v>
      </c>
    </row>
    <row r="32" spans="1:11" ht="15.75">
      <c r="A32" s="26" t="s">
        <v>35</v>
      </c>
      <c r="B32" s="14">
        <f>1455/B30*100</f>
        <v>4.55969915387026</v>
      </c>
      <c r="C32" s="14">
        <f>71/C30*100</f>
        <v>2.128297362110312</v>
      </c>
      <c r="D32" s="14">
        <f>43/D30*100</f>
        <v>1.5140845070422535</v>
      </c>
      <c r="E32" s="14">
        <f>3/E30*100</f>
        <v>0.5059021922428331</v>
      </c>
      <c r="F32" s="14">
        <f>5/F30*100</f>
        <v>0.648508430609598</v>
      </c>
      <c r="G32" s="14">
        <f>11/G30*100</f>
        <v>1.7828200972447326</v>
      </c>
      <c r="H32" s="14">
        <f>105/H30*100</f>
        <v>2.4299930571626938</v>
      </c>
      <c r="I32" s="14">
        <f>17/I30*100</f>
        <v>2.842809364548495</v>
      </c>
      <c r="J32" s="14">
        <f>152/J30*100</f>
        <v>5.596465390279824</v>
      </c>
      <c r="K32" s="14">
        <f>150/K30*100</f>
        <v>4.733354370463869</v>
      </c>
    </row>
    <row r="33" spans="1:11" ht="15.75">
      <c r="A33" s="26" t="s">
        <v>36</v>
      </c>
      <c r="B33" s="14">
        <f>4300/B30*100</f>
        <v>13.47539956126606</v>
      </c>
      <c r="C33" s="14">
        <f>1031/C30*100</f>
        <v>30.905275779376502</v>
      </c>
      <c r="D33" s="14">
        <f>751/D30*100</f>
        <v>26.443661971830984</v>
      </c>
      <c r="E33" s="14">
        <f>104/E30*100</f>
        <v>17.537942664418214</v>
      </c>
      <c r="F33" s="14">
        <f>208/F30*100</f>
        <v>26.977950713359274</v>
      </c>
      <c r="G33" s="14">
        <f>138/G30*100</f>
        <v>22.366288492706644</v>
      </c>
      <c r="H33" s="14">
        <f>924/H30*100</f>
        <v>21.383938903031705</v>
      </c>
      <c r="I33" s="14">
        <f>78/I30*100</f>
        <v>13.043478260869565</v>
      </c>
      <c r="J33" s="14">
        <f>311/J30*100</f>
        <v>11.450662739322533</v>
      </c>
      <c r="K33" s="14">
        <f>121/K30*100</f>
        <v>3.8182391921741874</v>
      </c>
    </row>
    <row r="34" spans="1:11" ht="15.75">
      <c r="A34" s="26" t="s">
        <v>37</v>
      </c>
      <c r="B34" s="14">
        <f>148/B30*100</f>
        <v>0.46380445001566906</v>
      </c>
      <c r="C34" s="14">
        <f>10/C30*100</f>
        <v>0.2997601918465228</v>
      </c>
      <c r="D34" s="14">
        <f>9/D30*100</f>
        <v>0.31690140845070425</v>
      </c>
      <c r="E34" s="14">
        <v>0</v>
      </c>
      <c r="F34" s="14">
        <f>2/F30*100</f>
        <v>0.25940337224383914</v>
      </c>
      <c r="G34" s="14">
        <v>0</v>
      </c>
      <c r="H34" s="14">
        <f>15/H30*100</f>
        <v>0.34714186530895624</v>
      </c>
      <c r="I34" s="14">
        <f>2/I30*100</f>
        <v>0.33444816053511706</v>
      </c>
      <c r="J34" s="14">
        <f>17/J30*100</f>
        <v>0.625920471281296</v>
      </c>
      <c r="K34" s="14">
        <f>14/K30*100</f>
        <v>0.4417797412432944</v>
      </c>
    </row>
    <row r="35" spans="1:11" ht="15.75">
      <c r="A35" s="26" t="s">
        <v>38</v>
      </c>
      <c r="B35" s="14">
        <f>1055/B30*100</f>
        <v>3.3061736132873705</v>
      </c>
      <c r="C35" s="14">
        <f>77/C30*100</f>
        <v>2.3081534772182253</v>
      </c>
      <c r="D35" s="14">
        <f>73/D30*100</f>
        <v>2.5704225352112675</v>
      </c>
      <c r="E35" s="14">
        <f>12/E30*100</f>
        <v>2.0236087689713322</v>
      </c>
      <c r="F35" s="14">
        <f>15/F30*100</f>
        <v>1.9455252918287937</v>
      </c>
      <c r="G35" s="14">
        <f>6/G30*100</f>
        <v>0.9724473257698543</v>
      </c>
      <c r="H35" s="14">
        <f>126/H30*100</f>
        <v>2.9159916685952325</v>
      </c>
      <c r="I35" s="14">
        <f>21/I30*100</f>
        <v>3.511705685618729</v>
      </c>
      <c r="J35" s="14">
        <f>93/J30*100</f>
        <v>3.424153166421208</v>
      </c>
      <c r="K35" s="14">
        <f>145/K30*100</f>
        <v>4.575575891448406</v>
      </c>
    </row>
    <row r="36" spans="1:11" ht="15.75">
      <c r="A36" s="30" t="s">
        <v>187</v>
      </c>
      <c r="B36" s="23">
        <f>497/B30*100</f>
        <v>1.5575054841742402</v>
      </c>
      <c r="C36" s="23">
        <f>45/C30*100</f>
        <v>1.3489208633093526</v>
      </c>
      <c r="D36" s="23">
        <f>39/D30*100</f>
        <v>1.3732394366197185</v>
      </c>
      <c r="E36" s="23">
        <f>6/E30*100</f>
        <v>1.0118043844856661</v>
      </c>
      <c r="F36" s="23">
        <f>8/F30*100</f>
        <v>1.0376134889753565</v>
      </c>
      <c r="G36" s="23">
        <f>3/G30*100</f>
        <v>0.48622366288492713</v>
      </c>
      <c r="H36" s="23">
        <f>68/H30*100</f>
        <v>1.5737097894006018</v>
      </c>
      <c r="I36" s="23">
        <f>14/I30*100</f>
        <v>2.341137123745819</v>
      </c>
      <c r="J36" s="23">
        <f>45/J30*100</f>
        <v>1.6568483063328425</v>
      </c>
      <c r="K36" s="23">
        <f>53/K30*100</f>
        <v>1.6724518775639001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 t="s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 t="s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188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189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190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printOptions/>
  <pageMargins left="0.5" right="0.5" top="0.5" bottom="0.5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6384" width="9.69921875" style="0" customWidth="1"/>
  </cols>
  <sheetData>
    <row r="1" spans="1:11" ht="16.5">
      <c r="A1" s="5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1994</v>
      </c>
      <c r="D6" s="1"/>
      <c r="E6" s="1"/>
      <c r="F6" s="1"/>
      <c r="G6" s="1"/>
      <c r="H6" s="1"/>
      <c r="I6" s="5">
        <v>1994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6" t="s">
        <v>197</v>
      </c>
    </row>
    <row r="10" spans="1:11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205</v>
      </c>
    </row>
    <row r="11" spans="1:11" ht="15.7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</row>
    <row r="12" spans="1:11" ht="15.7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41017</v>
      </c>
      <c r="C15" s="9">
        <v>5822</v>
      </c>
      <c r="D15" s="9">
        <v>3977</v>
      </c>
      <c r="E15" s="9">
        <v>824</v>
      </c>
      <c r="F15" s="9">
        <v>1118</v>
      </c>
      <c r="G15" s="9">
        <v>903</v>
      </c>
      <c r="H15" s="9">
        <v>5200</v>
      </c>
      <c r="I15" s="9">
        <v>1078</v>
      </c>
      <c r="J15" s="9">
        <v>3900</v>
      </c>
      <c r="K15" s="9">
        <v>3380</v>
      </c>
    </row>
    <row r="16" spans="1:11" ht="16.5">
      <c r="A16" s="2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26" t="s">
        <v>26</v>
      </c>
      <c r="B17" s="14">
        <v>61.5</v>
      </c>
      <c r="C17" s="14">
        <v>89.1</v>
      </c>
      <c r="D17" s="14">
        <v>79.2</v>
      </c>
      <c r="E17" s="14">
        <v>77.8</v>
      </c>
      <c r="F17" s="14">
        <v>78.9</v>
      </c>
      <c r="G17" s="14">
        <v>84.8</v>
      </c>
      <c r="H17" s="14">
        <v>59.5</v>
      </c>
      <c r="I17" s="14">
        <v>76.9</v>
      </c>
      <c r="J17" s="14">
        <v>63</v>
      </c>
      <c r="K17" s="14">
        <v>37.8</v>
      </c>
    </row>
    <row r="18" spans="1:11" ht="15.75">
      <c r="A18" s="26" t="s">
        <v>27</v>
      </c>
      <c r="B18" s="14">
        <v>38.5</v>
      </c>
      <c r="C18" s="14">
        <v>10.9</v>
      </c>
      <c r="D18" s="14">
        <v>20.8</v>
      </c>
      <c r="E18" s="14">
        <v>22.2</v>
      </c>
      <c r="F18" s="14">
        <v>21.1</v>
      </c>
      <c r="G18" s="14">
        <v>15.2</v>
      </c>
      <c r="H18" s="14">
        <v>40.5</v>
      </c>
      <c r="I18" s="14">
        <v>23.1</v>
      </c>
      <c r="J18" s="14">
        <v>37</v>
      </c>
      <c r="K18" s="14">
        <v>62.2</v>
      </c>
    </row>
    <row r="19" spans="1:11" ht="15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26" t="s">
        <v>28</v>
      </c>
      <c r="B20" s="14">
        <v>34.1</v>
      </c>
      <c r="C20" s="14">
        <v>31.7</v>
      </c>
      <c r="D20" s="14">
        <v>31</v>
      </c>
      <c r="E20" s="14">
        <v>33.7</v>
      </c>
      <c r="F20" s="14">
        <v>31.2</v>
      </c>
      <c r="G20" s="14">
        <v>32.1</v>
      </c>
      <c r="H20" s="14">
        <v>31.5</v>
      </c>
      <c r="I20" s="14">
        <v>34.5</v>
      </c>
      <c r="J20" s="14">
        <v>35.2</v>
      </c>
      <c r="K20" s="14">
        <v>33.1</v>
      </c>
    </row>
    <row r="21" spans="1:11" ht="15.75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6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26" t="s">
        <v>24</v>
      </c>
      <c r="B24" s="13">
        <v>40293</v>
      </c>
      <c r="C24" s="13">
        <v>5706</v>
      </c>
      <c r="D24" s="13">
        <v>3896</v>
      </c>
      <c r="E24" s="13">
        <v>810</v>
      </c>
      <c r="F24" s="13">
        <v>1105</v>
      </c>
      <c r="G24" s="13">
        <v>886</v>
      </c>
      <c r="H24" s="13">
        <v>5143</v>
      </c>
      <c r="I24" s="13">
        <v>1069</v>
      </c>
      <c r="J24" s="13">
        <v>3802</v>
      </c>
      <c r="K24" s="13">
        <v>3288</v>
      </c>
    </row>
    <row r="25" spans="1:11" ht="15.75">
      <c r="A25" s="26" t="s">
        <v>31</v>
      </c>
      <c r="B25" s="1">
        <v>67.4</v>
      </c>
      <c r="C25" s="1">
        <v>38.7</v>
      </c>
      <c r="D25" s="1">
        <v>56.4</v>
      </c>
      <c r="E25" s="1">
        <v>62.6</v>
      </c>
      <c r="F25" s="1">
        <v>45.8</v>
      </c>
      <c r="G25" s="14">
        <v>48</v>
      </c>
      <c r="H25" s="1">
        <v>66.5</v>
      </c>
      <c r="I25" s="1">
        <v>48.6</v>
      </c>
      <c r="J25" s="1">
        <v>61.1</v>
      </c>
      <c r="K25" s="1">
        <v>92.8</v>
      </c>
    </row>
    <row r="26" spans="1:11" ht="15.75">
      <c r="A26" s="26" t="s">
        <v>32</v>
      </c>
      <c r="B26" s="1">
        <v>32.6</v>
      </c>
      <c r="C26" s="1">
        <v>61.3</v>
      </c>
      <c r="D26" s="1">
        <v>43.6</v>
      </c>
      <c r="E26" s="1">
        <v>37.4</v>
      </c>
      <c r="F26" s="1">
        <v>54.2</v>
      </c>
      <c r="G26" s="14">
        <v>52</v>
      </c>
      <c r="H26" s="1">
        <v>33.5</v>
      </c>
      <c r="I26" s="1">
        <v>51.4</v>
      </c>
      <c r="J26" s="1">
        <v>38.9</v>
      </c>
      <c r="K26" s="1">
        <v>7.2</v>
      </c>
    </row>
    <row r="27" spans="1:11" ht="15.75">
      <c r="A27" s="26"/>
      <c r="B27" s="1"/>
      <c r="C27" s="1"/>
      <c r="D27" s="1"/>
      <c r="E27" s="1"/>
      <c r="F27" s="1"/>
      <c r="G27" s="14"/>
      <c r="H27" s="1"/>
      <c r="I27" s="1"/>
      <c r="J27" s="1"/>
      <c r="K27" s="1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26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26" t="s">
        <v>24</v>
      </c>
      <c r="B30" s="13">
        <v>30877</v>
      </c>
      <c r="C30" s="13">
        <v>3053</v>
      </c>
      <c r="D30" s="13">
        <v>2789</v>
      </c>
      <c r="E30" s="13">
        <v>613</v>
      </c>
      <c r="F30" s="13">
        <v>657</v>
      </c>
      <c r="G30" s="13">
        <v>543</v>
      </c>
      <c r="H30" s="13">
        <v>4085</v>
      </c>
      <c r="I30" s="13">
        <v>616</v>
      </c>
      <c r="J30" s="13">
        <v>2691</v>
      </c>
      <c r="K30" s="13">
        <v>3137</v>
      </c>
    </row>
    <row r="31" spans="1:11" ht="15.75">
      <c r="A31" s="26" t="s">
        <v>34</v>
      </c>
      <c r="B31" s="14">
        <f>24585/B30*100</f>
        <v>79.622372639829</v>
      </c>
      <c r="C31" s="14">
        <v>66.1</v>
      </c>
      <c r="D31" s="14">
        <v>72.6</v>
      </c>
      <c r="E31" s="14">
        <v>82.2</v>
      </c>
      <c r="F31" s="14">
        <v>72.8</v>
      </c>
      <c r="G31" s="14">
        <v>73.8</v>
      </c>
      <c r="H31" s="14">
        <v>76.1</v>
      </c>
      <c r="I31" s="14">
        <v>79.1</v>
      </c>
      <c r="J31" s="14">
        <v>79.3</v>
      </c>
      <c r="K31" s="14">
        <v>87.1</v>
      </c>
    </row>
    <row r="32" spans="1:11" ht="15.75">
      <c r="A32" s="26" t="s">
        <v>35</v>
      </c>
      <c r="B32" s="14">
        <v>4.1</v>
      </c>
      <c r="C32" s="14">
        <v>1.8</v>
      </c>
      <c r="D32" s="14">
        <v>1.7</v>
      </c>
      <c r="E32" s="14">
        <v>1</v>
      </c>
      <c r="F32" s="14">
        <v>1.7</v>
      </c>
      <c r="G32" s="14">
        <v>1.8</v>
      </c>
      <c r="H32" s="14">
        <v>1.8</v>
      </c>
      <c r="I32" s="14">
        <v>3.6</v>
      </c>
      <c r="J32" s="14">
        <v>5.5</v>
      </c>
      <c r="K32" s="14">
        <v>3.9</v>
      </c>
    </row>
    <row r="33" spans="1:11" ht="15.75">
      <c r="A33" s="26" t="s">
        <v>36</v>
      </c>
      <c r="B33" s="14">
        <v>11.5</v>
      </c>
      <c r="C33" s="14">
        <v>28.5</v>
      </c>
      <c r="D33" s="14">
        <v>21.5</v>
      </c>
      <c r="E33" s="14">
        <v>14.5</v>
      </c>
      <c r="F33" s="14">
        <v>21.8</v>
      </c>
      <c r="G33" s="14">
        <v>21.5</v>
      </c>
      <c r="H33" s="14">
        <v>17.6</v>
      </c>
      <c r="I33" s="14">
        <v>11.7</v>
      </c>
      <c r="J33" s="14">
        <v>10.1</v>
      </c>
      <c r="K33" s="14">
        <v>3.5</v>
      </c>
    </row>
    <row r="34" spans="1:11" ht="15.75">
      <c r="A34" s="26" t="s">
        <v>37</v>
      </c>
      <c r="B34" s="14">
        <f>142/30877*100</f>
        <v>0.45988923794410075</v>
      </c>
      <c r="C34" s="14">
        <f>6/C30</f>
        <v>0.001965280052407468</v>
      </c>
      <c r="D34" s="14">
        <v>0.2</v>
      </c>
      <c r="E34" s="14">
        <v>0.2</v>
      </c>
      <c r="F34" s="14">
        <v>0.3</v>
      </c>
      <c r="G34" s="14">
        <v>0.2</v>
      </c>
      <c r="H34" s="14">
        <v>0.4</v>
      </c>
      <c r="I34" s="14">
        <v>0.2</v>
      </c>
      <c r="J34" s="14">
        <v>0.7</v>
      </c>
      <c r="K34" s="14">
        <v>0.4</v>
      </c>
    </row>
    <row r="35" spans="1:11" ht="15.75">
      <c r="A35" s="26" t="s">
        <v>38</v>
      </c>
      <c r="B35" s="14">
        <v>3.3</v>
      </c>
      <c r="C35" s="14">
        <v>2.2</v>
      </c>
      <c r="D35" s="14">
        <v>3.2</v>
      </c>
      <c r="E35" s="14">
        <v>1.3</v>
      </c>
      <c r="F35" s="14">
        <v>2</v>
      </c>
      <c r="G35" s="14">
        <v>1.3</v>
      </c>
      <c r="H35" s="14">
        <v>3.2</v>
      </c>
      <c r="I35" s="14">
        <v>4.1</v>
      </c>
      <c r="J35" s="14">
        <v>2.8</v>
      </c>
      <c r="K35" s="14">
        <v>4.2</v>
      </c>
    </row>
    <row r="36" spans="1:11" ht="15.75">
      <c r="A36" s="30" t="s">
        <v>187</v>
      </c>
      <c r="B36" s="23">
        <v>1</v>
      </c>
      <c r="C36" s="23">
        <v>1.2</v>
      </c>
      <c r="D36" s="23">
        <v>0.8</v>
      </c>
      <c r="E36" s="23">
        <v>0.8</v>
      </c>
      <c r="F36" s="23">
        <v>1.4</v>
      </c>
      <c r="G36" s="23">
        <v>1.4</v>
      </c>
      <c r="H36" s="23">
        <v>0.9</v>
      </c>
      <c r="I36" s="23">
        <v>1.3</v>
      </c>
      <c r="J36" s="23">
        <v>1.6</v>
      </c>
      <c r="K36" s="23">
        <v>0.9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 t="s">
        <v>46</v>
      </c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 t="s">
        <v>47</v>
      </c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 t="s">
        <v>48</v>
      </c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 t="s">
        <v>49</v>
      </c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188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189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190</v>
      </c>
      <c r="B55" s="13"/>
      <c r="C55" s="1"/>
      <c r="D55" s="1"/>
      <c r="E55" s="1"/>
      <c r="F55" s="1"/>
      <c r="G55" s="1"/>
      <c r="H55" s="1"/>
      <c r="I55" s="1"/>
      <c r="J55" s="1"/>
      <c r="K55" s="1"/>
    </row>
  </sheetData>
  <printOptions/>
  <pageMargins left="0.5" right="0.5" top="0.5" bottom="0.5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6384" width="9.69921875" style="0" customWidth="1"/>
  </cols>
  <sheetData>
    <row r="1" spans="1:11" ht="16.5">
      <c r="A1" s="5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1993</v>
      </c>
      <c r="D6" s="1"/>
      <c r="E6" s="1"/>
      <c r="F6" s="1"/>
      <c r="G6" s="1"/>
      <c r="H6" s="1"/>
      <c r="I6" s="5">
        <v>1993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6" t="s">
        <v>197</v>
      </c>
    </row>
    <row r="10" spans="1:11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205</v>
      </c>
    </row>
    <row r="11" spans="1:11" ht="15.7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</row>
    <row r="12" spans="1:11" ht="15.7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9"/>
      <c r="C14" s="9"/>
      <c r="D14" s="9"/>
      <c r="E14" s="9"/>
      <c r="F14" s="9"/>
      <c r="G14" s="9"/>
      <c r="H14" s="9"/>
      <c r="I14" s="9"/>
      <c r="J14" s="13"/>
      <c r="K14" s="13"/>
    </row>
    <row r="15" spans="1:11" ht="16.5">
      <c r="A15" s="28" t="s">
        <v>24</v>
      </c>
      <c r="B15" s="9">
        <v>39755</v>
      </c>
      <c r="C15" s="9">
        <v>5698</v>
      </c>
      <c r="D15" s="9">
        <v>3700</v>
      </c>
      <c r="E15" s="9">
        <v>771</v>
      </c>
      <c r="F15" s="9">
        <v>1146</v>
      </c>
      <c r="G15" s="9">
        <v>880</v>
      </c>
      <c r="H15" s="9">
        <v>5091</v>
      </c>
      <c r="I15" s="9">
        <v>968</v>
      </c>
      <c r="J15" s="9">
        <v>3769</v>
      </c>
      <c r="K15" s="9">
        <v>3421</v>
      </c>
    </row>
    <row r="16" spans="1:11" ht="15.7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>
      <c r="A17" s="26" t="s">
        <v>26</v>
      </c>
      <c r="B17" s="14">
        <v>62</v>
      </c>
      <c r="C17" s="14">
        <v>90.8</v>
      </c>
      <c r="D17" s="14">
        <v>78.8</v>
      </c>
      <c r="E17" s="14">
        <v>79.2</v>
      </c>
      <c r="F17" s="14">
        <v>77</v>
      </c>
      <c r="G17" s="14">
        <v>84.3</v>
      </c>
      <c r="H17" s="14">
        <v>59.7</v>
      </c>
      <c r="I17" s="14">
        <v>76.4</v>
      </c>
      <c r="J17" s="14">
        <v>62.3</v>
      </c>
      <c r="K17" s="14">
        <v>38.9</v>
      </c>
    </row>
    <row r="18" spans="1:11" ht="15.75">
      <c r="A18" s="26" t="s">
        <v>27</v>
      </c>
      <c r="B18" s="14">
        <v>38</v>
      </c>
      <c r="C18" s="14">
        <v>9.2</v>
      </c>
      <c r="D18" s="14">
        <v>21.2</v>
      </c>
      <c r="E18" s="14">
        <v>20.8</v>
      </c>
      <c r="F18" s="14">
        <v>23</v>
      </c>
      <c r="G18" s="14">
        <v>15.7</v>
      </c>
      <c r="H18" s="14">
        <v>40.3</v>
      </c>
      <c r="I18" s="14">
        <v>23.6</v>
      </c>
      <c r="J18" s="14">
        <v>37.7</v>
      </c>
      <c r="K18" s="14">
        <v>61.1</v>
      </c>
    </row>
    <row r="19" spans="1:11" ht="15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26" t="s">
        <v>28</v>
      </c>
      <c r="B20" s="14">
        <v>33.2</v>
      </c>
      <c r="C20" s="14">
        <v>31.7</v>
      </c>
      <c r="D20" s="14">
        <v>30.9</v>
      </c>
      <c r="E20" s="14">
        <v>33.6</v>
      </c>
      <c r="F20" s="14">
        <v>31.1</v>
      </c>
      <c r="G20" s="14">
        <v>32.1</v>
      </c>
      <c r="H20" s="14">
        <v>31.5</v>
      </c>
      <c r="I20" s="14">
        <v>34.7</v>
      </c>
      <c r="J20" s="14">
        <v>34.7</v>
      </c>
      <c r="K20" s="14">
        <v>33.8</v>
      </c>
    </row>
    <row r="21" spans="1:11" ht="15.75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6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26" t="s">
        <v>24</v>
      </c>
      <c r="B24" s="13">
        <v>38583</v>
      </c>
      <c r="C24" s="13">
        <v>5478</v>
      </c>
      <c r="D24" s="13">
        <v>3593</v>
      </c>
      <c r="E24" s="1">
        <v>138</v>
      </c>
      <c r="F24" s="13">
        <v>1107</v>
      </c>
      <c r="G24" s="13">
        <v>857</v>
      </c>
      <c r="H24" s="13">
        <v>4996</v>
      </c>
      <c r="I24" s="13">
        <v>953</v>
      </c>
      <c r="J24" s="13">
        <v>3648</v>
      </c>
      <c r="K24" s="13">
        <v>3309</v>
      </c>
    </row>
    <row r="25" spans="1:11" ht="15.75">
      <c r="A25" s="26" t="s">
        <v>31</v>
      </c>
      <c r="B25" s="1">
        <v>68.4</v>
      </c>
      <c r="C25" s="1">
        <v>40.6</v>
      </c>
      <c r="D25" s="1">
        <v>58.3</v>
      </c>
      <c r="E25" s="1">
        <v>62.6</v>
      </c>
      <c r="F25" s="1">
        <v>44.8</v>
      </c>
      <c r="G25" s="1">
        <v>49.6</v>
      </c>
      <c r="H25" s="14">
        <v>69</v>
      </c>
      <c r="I25" s="1">
        <v>48</v>
      </c>
      <c r="J25" s="1">
        <v>61.7</v>
      </c>
      <c r="K25" s="1">
        <v>92.8</v>
      </c>
    </row>
    <row r="26" spans="1:11" ht="15.75">
      <c r="A26" s="26" t="s">
        <v>32</v>
      </c>
      <c r="B26" s="1">
        <v>31.6</v>
      </c>
      <c r="C26" s="1">
        <v>59.4</v>
      </c>
      <c r="D26" s="1">
        <v>41.7</v>
      </c>
      <c r="E26" s="1">
        <v>37.4</v>
      </c>
      <c r="F26" s="1">
        <v>55.2</v>
      </c>
      <c r="G26" s="1">
        <v>50.4</v>
      </c>
      <c r="H26" s="14">
        <v>31</v>
      </c>
      <c r="I26" s="1">
        <v>52</v>
      </c>
      <c r="J26" s="1">
        <v>38.3</v>
      </c>
      <c r="K26" s="1">
        <v>7.2</v>
      </c>
    </row>
    <row r="27" spans="1:11" ht="15.75">
      <c r="A27" s="26"/>
      <c r="B27" s="1"/>
      <c r="C27" s="1"/>
      <c r="D27" s="1"/>
      <c r="E27" s="1"/>
      <c r="F27" s="1"/>
      <c r="G27" s="1"/>
      <c r="H27" s="14"/>
      <c r="I27" s="1"/>
      <c r="J27" s="1"/>
      <c r="K27" s="1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26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26" t="s">
        <v>24</v>
      </c>
      <c r="B30" s="13">
        <v>28662</v>
      </c>
      <c r="C30" s="13">
        <v>2696</v>
      </c>
      <c r="D30" s="13">
        <v>2330</v>
      </c>
      <c r="E30" s="13">
        <v>503</v>
      </c>
      <c r="F30" s="13">
        <v>590</v>
      </c>
      <c r="G30" s="13">
        <v>509</v>
      </c>
      <c r="H30" s="13">
        <v>3750</v>
      </c>
      <c r="I30" s="13">
        <v>506</v>
      </c>
      <c r="J30" s="13">
        <v>2524</v>
      </c>
      <c r="K30" s="13">
        <v>3161</v>
      </c>
    </row>
    <row r="31" spans="1:11" ht="15.75">
      <c r="A31" s="26" t="s">
        <v>34</v>
      </c>
      <c r="B31" s="14">
        <v>83.7861433161056</v>
      </c>
      <c r="C31" s="14">
        <v>75</v>
      </c>
      <c r="D31" s="14">
        <v>82</v>
      </c>
      <c r="E31" s="14">
        <v>90.3</v>
      </c>
      <c r="F31" s="14">
        <v>80.6779661016949</v>
      </c>
      <c r="G31" s="14">
        <v>80.6</v>
      </c>
      <c r="H31" s="14">
        <v>83.8804376834801</v>
      </c>
      <c r="I31" s="14">
        <v>86.3636363636364</v>
      </c>
      <c r="J31" s="14">
        <v>82</v>
      </c>
      <c r="K31" s="14">
        <v>88.8</v>
      </c>
    </row>
    <row r="32" spans="1:11" ht="15.75">
      <c r="A32" s="26" t="s">
        <v>35</v>
      </c>
      <c r="B32" s="14">
        <v>4.45243749126973</v>
      </c>
      <c r="C32" s="14">
        <v>1.85804533630621</v>
      </c>
      <c r="D32" s="14">
        <v>1.8</v>
      </c>
      <c r="E32" s="14">
        <v>0.8</v>
      </c>
      <c r="F32" s="14">
        <v>1.35593220338983</v>
      </c>
      <c r="G32" s="14">
        <v>1.8</v>
      </c>
      <c r="H32" s="14">
        <v>1.97491326394449</v>
      </c>
      <c r="I32" s="14">
        <v>3.16205533596838</v>
      </c>
      <c r="J32" s="14">
        <v>5.9</v>
      </c>
      <c r="K32" s="14">
        <v>3.8</v>
      </c>
    </row>
    <row r="33" spans="1:11" ht="15.75">
      <c r="A33" s="26" t="s">
        <v>36</v>
      </c>
      <c r="B33" s="14">
        <v>7.01564464310658</v>
      </c>
      <c r="C33" s="14">
        <v>19.5094760312152</v>
      </c>
      <c r="D33" s="14">
        <v>11.4</v>
      </c>
      <c r="E33" s="14">
        <v>4.4</v>
      </c>
      <c r="F33" s="14">
        <v>13.3898305084746</v>
      </c>
      <c r="G33" s="14">
        <v>15.1</v>
      </c>
      <c r="H33" s="14">
        <v>9.9</v>
      </c>
      <c r="I33" s="14">
        <v>5.73122529644269</v>
      </c>
      <c r="J33" s="14">
        <v>6.6</v>
      </c>
      <c r="K33" s="14">
        <v>2.3</v>
      </c>
    </row>
    <row r="34" spans="1:11" ht="15.75">
      <c r="A34" s="26" t="s">
        <v>37</v>
      </c>
      <c r="B34" s="14">
        <v>0.415560832518508</v>
      </c>
      <c r="C34" s="14">
        <v>0.0743218134522482</v>
      </c>
      <c r="D34" s="14">
        <v>0.2</v>
      </c>
      <c r="E34" s="14">
        <v>0.775193798449612</v>
      </c>
      <c r="F34" s="14">
        <v>0.169491525423729</v>
      </c>
      <c r="G34" s="14">
        <v>0.200803212851406</v>
      </c>
      <c r="H34" s="14">
        <v>0.186816119562317</v>
      </c>
      <c r="I34" s="14">
        <v>0.197628458498024</v>
      </c>
      <c r="J34" s="14">
        <v>0.3</v>
      </c>
      <c r="K34" s="14">
        <v>0.5</v>
      </c>
    </row>
    <row r="35" spans="1:11" ht="15.75">
      <c r="A35" s="26" t="s">
        <v>38</v>
      </c>
      <c r="B35" s="14">
        <v>3.39432881687387</v>
      </c>
      <c r="C35" s="14">
        <v>2.41545893719807</v>
      </c>
      <c r="D35" s="14">
        <v>3.4</v>
      </c>
      <c r="E35" s="14">
        <v>2.6</v>
      </c>
      <c r="F35" s="14">
        <v>2.71186440677966</v>
      </c>
      <c r="G35" s="14">
        <v>1.40562248995984</v>
      </c>
      <c r="H35" s="14">
        <v>3.04243394715773</v>
      </c>
      <c r="I35" s="14">
        <v>3.95256916996047</v>
      </c>
      <c r="J35" s="14">
        <v>3.8</v>
      </c>
      <c r="K35" s="14">
        <v>4.1</v>
      </c>
    </row>
    <row r="36" spans="1:11" ht="15.75">
      <c r="A36" s="30" t="s">
        <v>187</v>
      </c>
      <c r="B36" s="23">
        <v>0.935884900125716</v>
      </c>
      <c r="C36" s="23">
        <v>1.1</v>
      </c>
      <c r="D36" s="23">
        <v>1.2</v>
      </c>
      <c r="E36" s="23">
        <v>1.1</v>
      </c>
      <c r="F36" s="23">
        <v>1.69491525423729</v>
      </c>
      <c r="G36" s="23">
        <v>1.5</v>
      </c>
      <c r="H36" s="23">
        <v>1</v>
      </c>
      <c r="I36" s="23">
        <v>0.592885375494071</v>
      </c>
      <c r="J36" s="23">
        <v>1.44469525959368</v>
      </c>
      <c r="K36" s="23">
        <v>0.5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 t="s">
        <v>46</v>
      </c>
      <c r="B48" s="1"/>
      <c r="C48" s="14"/>
      <c r="D48" s="13"/>
      <c r="E48" s="13"/>
      <c r="F48" s="13"/>
      <c r="G48" s="13"/>
      <c r="H48" s="13"/>
      <c r="I48" s="13"/>
      <c r="J48" s="13"/>
      <c r="K48" s="13"/>
    </row>
    <row r="49" spans="1:11" ht="15.75">
      <c r="A49" s="1" t="s">
        <v>47</v>
      </c>
      <c r="B49" s="1"/>
      <c r="C49" s="14"/>
      <c r="D49" s="13"/>
      <c r="E49" s="13"/>
      <c r="F49" s="13"/>
      <c r="G49" s="13"/>
      <c r="H49" s="13"/>
      <c r="I49" s="13"/>
      <c r="J49" s="13"/>
      <c r="K49" s="13"/>
    </row>
    <row r="50" spans="1:11" ht="15.75">
      <c r="A50" s="1" t="s">
        <v>48</v>
      </c>
      <c r="B50" s="1"/>
      <c r="C50" s="14"/>
      <c r="D50" s="13"/>
      <c r="E50" s="13"/>
      <c r="F50" s="13"/>
      <c r="G50" s="13"/>
      <c r="H50" s="13"/>
      <c r="I50" s="13"/>
      <c r="J50" s="13"/>
      <c r="K50" s="13"/>
    </row>
    <row r="51" spans="1:11" ht="15.75">
      <c r="A51" s="1" t="s">
        <v>49</v>
      </c>
      <c r="B51" s="1"/>
      <c r="C51" s="1"/>
      <c r="D51" s="13"/>
      <c r="E51" s="13"/>
      <c r="F51" s="13"/>
      <c r="G51" s="13"/>
      <c r="H51" s="13"/>
      <c r="I51" s="13"/>
      <c r="J51" s="13"/>
      <c r="K51" s="13"/>
    </row>
    <row r="52" spans="1:11" ht="15.75">
      <c r="A52" s="1"/>
      <c r="B52" s="1"/>
      <c r="C52" s="1"/>
      <c r="D52" s="13"/>
      <c r="E52" s="13"/>
      <c r="F52" s="13"/>
      <c r="G52" s="13"/>
      <c r="H52" s="13"/>
      <c r="I52" s="13"/>
      <c r="J52" s="13"/>
      <c r="K52" s="13"/>
    </row>
    <row r="53" spans="1:11" ht="15.75">
      <c r="A53" s="1" t="s">
        <v>188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 t="s">
        <v>189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190</v>
      </c>
      <c r="B55" s="1"/>
      <c r="C55" s="13"/>
      <c r="D55" s="13"/>
      <c r="E55" s="13"/>
      <c r="F55" s="13"/>
      <c r="G55" s="13"/>
      <c r="H55" s="13"/>
      <c r="I55" s="13"/>
      <c r="J55" s="13"/>
      <c r="K55" s="13"/>
    </row>
  </sheetData>
  <printOptions/>
  <pageMargins left="0.5" right="0.5" top="0.5" bottom="0.5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75"/>
  <sheetViews>
    <sheetView showOutlineSymbols="0" zoomScale="87" zoomScaleNormal="87" workbookViewId="0" topLeftCell="A1">
      <selection activeCell="A1" sqref="A1"/>
    </sheetView>
  </sheetViews>
  <sheetFormatPr defaultColWidth="12.69921875" defaultRowHeight="15.75"/>
  <cols>
    <col min="1" max="1" width="20.19921875" style="0" customWidth="1"/>
  </cols>
  <sheetData>
    <row r="1" spans="1:23" ht="16.5">
      <c r="A1" s="5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6.5">
      <c r="A6" s="26"/>
      <c r="B6" s="1"/>
      <c r="C6" s="5">
        <v>1992</v>
      </c>
      <c r="D6" s="1"/>
      <c r="E6" s="1"/>
      <c r="F6" s="1"/>
      <c r="G6" s="1"/>
      <c r="H6" s="1"/>
      <c r="I6" s="5">
        <v>1992</v>
      </c>
      <c r="J6" s="1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6" t="s">
        <v>197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205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6.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6.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6.5">
      <c r="A15" s="28" t="s">
        <v>24</v>
      </c>
      <c r="B15" s="9">
        <v>38853</v>
      </c>
      <c r="C15" s="9">
        <v>5439</v>
      </c>
      <c r="D15" s="9">
        <v>3751</v>
      </c>
      <c r="E15" s="9">
        <v>824</v>
      </c>
      <c r="F15" s="9">
        <v>1058</v>
      </c>
      <c r="G15" s="9">
        <v>869</v>
      </c>
      <c r="H15" s="9">
        <v>4798</v>
      </c>
      <c r="I15" s="9">
        <v>1063</v>
      </c>
      <c r="J15" s="9">
        <v>3388</v>
      </c>
      <c r="K15" s="9">
        <v>3264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26" t="s">
        <v>26</v>
      </c>
      <c r="B17" s="14">
        <v>63</v>
      </c>
      <c r="C17" s="14">
        <v>90.7</v>
      </c>
      <c r="D17" s="14">
        <v>79.6</v>
      </c>
      <c r="E17" s="14">
        <v>76.7</v>
      </c>
      <c r="F17" s="14">
        <v>80.6</v>
      </c>
      <c r="G17" s="14">
        <v>86.2</v>
      </c>
      <c r="H17" s="14">
        <v>61.9</v>
      </c>
      <c r="I17" s="14">
        <v>78.1</v>
      </c>
      <c r="J17" s="14">
        <v>64.6</v>
      </c>
      <c r="K17" s="14">
        <v>41.1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26" t="s">
        <v>27</v>
      </c>
      <c r="B18" s="14">
        <v>37</v>
      </c>
      <c r="C18" s="14">
        <v>9.3</v>
      </c>
      <c r="D18" s="14">
        <v>20.4</v>
      </c>
      <c r="E18" s="14">
        <v>23.3</v>
      </c>
      <c r="F18" s="14">
        <v>19.4</v>
      </c>
      <c r="G18" s="14">
        <v>13.8</v>
      </c>
      <c r="H18" s="14">
        <v>38.1</v>
      </c>
      <c r="I18" s="14">
        <v>21.9</v>
      </c>
      <c r="J18" s="14">
        <v>35.4</v>
      </c>
      <c r="K18" s="14">
        <v>58.9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26" t="s">
        <v>28</v>
      </c>
      <c r="B20" s="14">
        <v>34.1</v>
      </c>
      <c r="C20" s="14">
        <v>31.5</v>
      </c>
      <c r="D20" s="14">
        <v>29.9</v>
      </c>
      <c r="E20" s="14">
        <v>32.7</v>
      </c>
      <c r="F20" s="14">
        <v>31.4</v>
      </c>
      <c r="G20" s="14">
        <v>32</v>
      </c>
      <c r="H20" s="14">
        <v>31.5</v>
      </c>
      <c r="I20" s="14">
        <v>34.1</v>
      </c>
      <c r="J20" s="14">
        <v>35.3</v>
      </c>
      <c r="K20" s="14">
        <v>34.1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>
      <c r="A23" s="26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>
      <c r="A24" s="26" t="s">
        <v>24</v>
      </c>
      <c r="B24" s="13">
        <v>37903</v>
      </c>
      <c r="C24" s="13">
        <v>5263</v>
      </c>
      <c r="D24" s="13">
        <v>3675</v>
      </c>
      <c r="E24" s="13">
        <v>805</v>
      </c>
      <c r="F24" s="13">
        <v>1018</v>
      </c>
      <c r="G24" s="13">
        <v>854</v>
      </c>
      <c r="H24" s="13">
        <v>4726</v>
      </c>
      <c r="I24" s="13">
        <v>1045</v>
      </c>
      <c r="J24" s="13">
        <v>3286</v>
      </c>
      <c r="K24" s="13">
        <v>3143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>
      <c r="A25" s="26" t="s">
        <v>31</v>
      </c>
      <c r="B25" s="1">
        <v>68.5</v>
      </c>
      <c r="C25" s="1">
        <v>40.1</v>
      </c>
      <c r="D25" s="1">
        <v>58.2</v>
      </c>
      <c r="E25" s="1">
        <v>65.3</v>
      </c>
      <c r="F25" s="1">
        <v>44.6</v>
      </c>
      <c r="G25" s="1">
        <v>49.4</v>
      </c>
      <c r="H25" s="1">
        <v>70.4</v>
      </c>
      <c r="I25" s="1">
        <v>48.9</v>
      </c>
      <c r="J25" s="1">
        <v>60.7</v>
      </c>
      <c r="K25" s="1">
        <v>92.3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>
      <c r="A26" s="26" t="s">
        <v>32</v>
      </c>
      <c r="B26" s="1">
        <v>31.5</v>
      </c>
      <c r="C26" s="1">
        <v>59.1</v>
      </c>
      <c r="D26" s="1">
        <v>41.8</v>
      </c>
      <c r="E26" s="1">
        <v>34.7</v>
      </c>
      <c r="F26" s="1">
        <v>55.4</v>
      </c>
      <c r="G26" s="1">
        <v>50.6</v>
      </c>
      <c r="H26" s="1">
        <v>29.6</v>
      </c>
      <c r="I26" s="1">
        <v>50.1</v>
      </c>
      <c r="J26" s="1">
        <v>39.3</v>
      </c>
      <c r="K26" s="1">
        <v>7.7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>
      <c r="A29" s="26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>
      <c r="A30" s="26" t="s">
        <v>24</v>
      </c>
      <c r="B30" s="13">
        <v>27953</v>
      </c>
      <c r="C30" s="13">
        <v>2520</v>
      </c>
      <c r="D30" s="13">
        <v>2337</v>
      </c>
      <c r="E30" s="13">
        <v>561</v>
      </c>
      <c r="F30" s="13">
        <v>507</v>
      </c>
      <c r="G30" s="13">
        <v>489</v>
      </c>
      <c r="H30" s="13">
        <v>3567</v>
      </c>
      <c r="I30" s="13">
        <v>573</v>
      </c>
      <c r="J30" s="13">
        <v>2213</v>
      </c>
      <c r="K30" s="13">
        <v>2987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>
      <c r="A31" s="26" t="s">
        <v>34</v>
      </c>
      <c r="B31" s="14">
        <v>84.5</v>
      </c>
      <c r="C31" s="14">
        <v>74.7</v>
      </c>
      <c r="D31" s="14">
        <v>83.6</v>
      </c>
      <c r="E31" s="14">
        <v>89.6</v>
      </c>
      <c r="F31" s="14">
        <v>83.8</v>
      </c>
      <c r="G31" s="14">
        <v>77.4</v>
      </c>
      <c r="H31" s="14">
        <v>86.1</v>
      </c>
      <c r="I31" s="14">
        <v>86.1</v>
      </c>
      <c r="J31" s="14">
        <v>82.6</v>
      </c>
      <c r="K31" s="14">
        <v>88.8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>
      <c r="A32" s="26" t="s">
        <v>35</v>
      </c>
      <c r="B32" s="14">
        <v>3.9</v>
      </c>
      <c r="C32" s="14">
        <v>1.9</v>
      </c>
      <c r="D32" s="14">
        <v>1</v>
      </c>
      <c r="E32" s="14">
        <v>1.3</v>
      </c>
      <c r="F32" s="14">
        <v>0.8</v>
      </c>
      <c r="G32" s="14">
        <v>1</v>
      </c>
      <c r="H32" s="14">
        <v>1.7</v>
      </c>
      <c r="I32" s="14">
        <v>2.1</v>
      </c>
      <c r="J32" s="14">
        <v>5.5</v>
      </c>
      <c r="K32" s="14">
        <v>3.4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>
      <c r="A33" s="26" t="s">
        <v>36</v>
      </c>
      <c r="B33" s="14">
        <v>6.2</v>
      </c>
      <c r="C33" s="14">
        <v>17.8</v>
      </c>
      <c r="D33" s="14">
        <v>9.6</v>
      </c>
      <c r="E33" s="14">
        <v>4.8</v>
      </c>
      <c r="F33" s="14">
        <v>10.1</v>
      </c>
      <c r="G33" s="14">
        <v>17.7</v>
      </c>
      <c r="H33" s="14">
        <v>7.4</v>
      </c>
      <c r="I33" s="14">
        <v>6.3</v>
      </c>
      <c r="J33" s="14">
        <v>5.9</v>
      </c>
      <c r="K33" s="14">
        <v>1.9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>
      <c r="A34" s="26" t="s">
        <v>37</v>
      </c>
      <c r="B34" s="14">
        <v>0.5</v>
      </c>
      <c r="C34" s="14">
        <v>0.4</v>
      </c>
      <c r="D34" s="14">
        <v>0.5</v>
      </c>
      <c r="E34" s="14">
        <v>0.2</v>
      </c>
      <c r="F34" s="14">
        <v>0.4</v>
      </c>
      <c r="G34" s="14">
        <v>0.4</v>
      </c>
      <c r="H34" s="14">
        <v>0.4</v>
      </c>
      <c r="I34" s="14">
        <v>0</v>
      </c>
      <c r="J34" s="14">
        <v>0.6</v>
      </c>
      <c r="K34" s="14">
        <v>0.5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>
      <c r="A35" s="26" t="s">
        <v>38</v>
      </c>
      <c r="B35" s="14">
        <v>3.1</v>
      </c>
      <c r="C35" s="14">
        <v>2.9</v>
      </c>
      <c r="D35" s="14">
        <v>3.1</v>
      </c>
      <c r="E35" s="14">
        <v>2.9</v>
      </c>
      <c r="F35" s="14">
        <v>2.4</v>
      </c>
      <c r="G35" s="14">
        <v>1.6</v>
      </c>
      <c r="H35" s="14">
        <v>2.8</v>
      </c>
      <c r="I35" s="14">
        <v>3.3</v>
      </c>
      <c r="J35" s="14">
        <v>3.4</v>
      </c>
      <c r="K35" s="14">
        <v>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>
      <c r="A36" s="3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>
      <c r="A47" s="1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>
      <c r="A48" s="1" t="s">
        <v>46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>
      <c r="A50" s="1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>
      <c r="A53" s="1" t="s">
        <v>188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>
      <c r="A54" s="1" t="s">
        <v>189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>
      <c r="A55" s="1" t="s">
        <v>190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>
      <c r="A66" s="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>
      <c r="A68" s="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</sheetData>
  <printOptions/>
  <pageMargins left="0.5" right="0.5" top="0.5" bottom="0.5" header="0.5" footer="0.5"/>
  <pageSetup orientation="landscape"/>
  <colBreaks count="3" manualBreakCount="3">
    <brk id="1" max="65535" man="1"/>
    <brk id="6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7"/>
  <sheetViews>
    <sheetView workbookViewId="0" topLeftCell="A1">
      <selection activeCell="A1" sqref="A1"/>
    </sheetView>
  </sheetViews>
  <sheetFormatPr defaultColWidth="8.796875" defaultRowHeight="15.75"/>
  <sheetData>
    <row r="1" ht="15.75">
      <c r="A1" s="17" t="s">
        <v>55</v>
      </c>
    </row>
    <row r="2" ht="15.75">
      <c r="A2" s="17"/>
    </row>
    <row r="3" ht="15.75">
      <c r="A3" s="17" t="s">
        <v>56</v>
      </c>
    </row>
    <row r="4" ht="15.75">
      <c r="A4" s="1"/>
    </row>
    <row r="5" ht="15.75">
      <c r="A5" s="1" t="s">
        <v>57</v>
      </c>
    </row>
    <row r="6" ht="15.75">
      <c r="A6" s="1" t="s">
        <v>58</v>
      </c>
    </row>
    <row r="7" ht="15.75">
      <c r="A7" s="1" t="s">
        <v>59</v>
      </c>
    </row>
    <row r="8" ht="15.75">
      <c r="A8" s="1" t="s">
        <v>60</v>
      </c>
    </row>
    <row r="9" ht="15.75">
      <c r="A9" s="1" t="s">
        <v>61</v>
      </c>
    </row>
    <row r="10" ht="15.75">
      <c r="A10" s="1"/>
    </row>
    <row r="11" ht="15.75">
      <c r="A11" s="1" t="s">
        <v>62</v>
      </c>
    </row>
    <row r="12" ht="15.75">
      <c r="A12" s="1"/>
    </row>
    <row r="13" ht="15.75">
      <c r="A13" s="1" t="s">
        <v>63</v>
      </c>
    </row>
    <row r="14" ht="15.75">
      <c r="A14" s="1"/>
    </row>
    <row r="15" ht="15.75">
      <c r="A15" s="1" t="s">
        <v>64</v>
      </c>
    </row>
    <row r="16" ht="15.75">
      <c r="A16" s="1" t="s">
        <v>65</v>
      </c>
    </row>
    <row r="17" ht="15.75">
      <c r="A17" s="1" t="s">
        <v>66</v>
      </c>
    </row>
    <row r="18" ht="15.75">
      <c r="A18" s="1" t="s">
        <v>67</v>
      </c>
    </row>
    <row r="19" ht="15.75">
      <c r="A19" s="1" t="s">
        <v>68</v>
      </c>
    </row>
    <row r="20" ht="15.75">
      <c r="A20" s="1" t="s">
        <v>69</v>
      </c>
    </row>
    <row r="21" ht="15.75">
      <c r="A21" s="1" t="s">
        <v>70</v>
      </c>
    </row>
    <row r="22" ht="15.75">
      <c r="A22" s="1" t="s">
        <v>71</v>
      </c>
    </row>
    <row r="23" ht="15.75">
      <c r="A23" s="1"/>
    </row>
    <row r="24" ht="15.75">
      <c r="A24" s="1" t="s">
        <v>72</v>
      </c>
    </row>
    <row r="25" ht="15.75">
      <c r="A25" s="1"/>
    </row>
    <row r="26" ht="15.75">
      <c r="A26" s="1" t="s">
        <v>73</v>
      </c>
    </row>
    <row r="27" ht="15.75">
      <c r="A27" s="1"/>
    </row>
    <row r="28" ht="15.75">
      <c r="A28" s="1" t="s">
        <v>74</v>
      </c>
    </row>
    <row r="29" ht="15.75">
      <c r="A29" s="1"/>
    </row>
    <row r="30" ht="15.75">
      <c r="A30" s="1" t="s">
        <v>75</v>
      </c>
    </row>
    <row r="31" ht="15.75">
      <c r="A31" s="1" t="s">
        <v>76</v>
      </c>
    </row>
    <row r="32" ht="15.75">
      <c r="A32" s="1" t="s">
        <v>77</v>
      </c>
    </row>
    <row r="33" ht="15.75">
      <c r="A33" s="1" t="s">
        <v>78</v>
      </c>
    </row>
    <row r="34" ht="15.75">
      <c r="A34" s="1" t="s">
        <v>79</v>
      </c>
    </row>
    <row r="35" ht="15.75">
      <c r="A35" s="1" t="s">
        <v>80</v>
      </c>
    </row>
    <row r="36" ht="15.75">
      <c r="A36" s="1" t="s">
        <v>81</v>
      </c>
    </row>
    <row r="37" ht="15.75">
      <c r="A37" s="1" t="s">
        <v>82</v>
      </c>
    </row>
    <row r="38" ht="15.75">
      <c r="A38" s="1" t="s">
        <v>83</v>
      </c>
    </row>
    <row r="39" ht="15.75">
      <c r="A39" s="1" t="s">
        <v>84</v>
      </c>
    </row>
    <row r="40" ht="15.75">
      <c r="A40" s="1" t="s">
        <v>85</v>
      </c>
    </row>
    <row r="41" ht="15.75">
      <c r="A41" s="1" t="s">
        <v>86</v>
      </c>
    </row>
    <row r="42" ht="15.75">
      <c r="A42" s="1" t="s">
        <v>87</v>
      </c>
    </row>
    <row r="43" ht="15.75">
      <c r="A43" s="1" t="s">
        <v>88</v>
      </c>
    </row>
    <row r="44" ht="15.75">
      <c r="A44" s="1" t="s">
        <v>89</v>
      </c>
    </row>
    <row r="45" ht="15.75">
      <c r="A45" s="1" t="s">
        <v>90</v>
      </c>
    </row>
    <row r="46" ht="15.75">
      <c r="A46" s="1" t="s">
        <v>91</v>
      </c>
    </row>
    <row r="47" ht="15.75">
      <c r="A47" s="1" t="s">
        <v>92</v>
      </c>
    </row>
    <row r="48" ht="15.75">
      <c r="A48" s="1" t="s">
        <v>93</v>
      </c>
    </row>
    <row r="49" ht="15.75">
      <c r="A49" s="1" t="s">
        <v>94</v>
      </c>
    </row>
    <row r="50" ht="15.75">
      <c r="A50" s="1" t="s">
        <v>95</v>
      </c>
    </row>
    <row r="51" ht="15.75">
      <c r="A51" s="1" t="s">
        <v>96</v>
      </c>
    </row>
    <row r="52" ht="15.75">
      <c r="A52" s="1" t="s">
        <v>97</v>
      </c>
    </row>
    <row r="53" ht="15.75">
      <c r="A53" s="1"/>
    </row>
    <row r="54" ht="15.75">
      <c r="A54" s="1" t="s">
        <v>98</v>
      </c>
    </row>
    <row r="55" ht="15.75">
      <c r="A55" s="1"/>
    </row>
    <row r="56" ht="15.75">
      <c r="A56" s="1" t="s">
        <v>99</v>
      </c>
    </row>
    <row r="57" ht="15.75">
      <c r="A57" s="1"/>
    </row>
    <row r="58" ht="15.75">
      <c r="A58" s="1" t="s">
        <v>100</v>
      </c>
    </row>
    <row r="59" ht="15.75">
      <c r="A59" s="1" t="s">
        <v>101</v>
      </c>
    </row>
    <row r="60" ht="15.75">
      <c r="A60" s="1" t="s">
        <v>102</v>
      </c>
    </row>
    <row r="61" ht="15.75">
      <c r="A61" s="1" t="s">
        <v>103</v>
      </c>
    </row>
    <row r="62" ht="15.75">
      <c r="A62" s="1" t="s">
        <v>104</v>
      </c>
    </row>
    <row r="63" ht="15.75">
      <c r="A63" s="1" t="s">
        <v>105</v>
      </c>
    </row>
    <row r="64" ht="15.75">
      <c r="A64" s="1"/>
    </row>
    <row r="65" ht="15.75">
      <c r="A65" s="1" t="s">
        <v>106</v>
      </c>
    </row>
    <row r="66" ht="15.75">
      <c r="A66" s="1"/>
    </row>
    <row r="67" ht="15.75">
      <c r="A67" s="1" t="s">
        <v>107</v>
      </c>
    </row>
    <row r="68" ht="15.75">
      <c r="A68" s="1" t="s">
        <v>108</v>
      </c>
    </row>
    <row r="69" ht="15.75">
      <c r="A69" s="1" t="s">
        <v>109</v>
      </c>
    </row>
    <row r="70" ht="15.75">
      <c r="A70" s="1"/>
    </row>
    <row r="71" ht="15.75">
      <c r="A71" s="1" t="s">
        <v>110</v>
      </c>
    </row>
    <row r="72" ht="15.75">
      <c r="A72" s="1"/>
    </row>
    <row r="73" ht="15.75">
      <c r="A73" s="1" t="s">
        <v>111</v>
      </c>
    </row>
    <row r="74" ht="15.75">
      <c r="A74" s="1"/>
    </row>
    <row r="75" ht="15.75">
      <c r="A75" s="1" t="s">
        <v>112</v>
      </c>
    </row>
    <row r="76" ht="15.75">
      <c r="A76" s="1" t="s">
        <v>113</v>
      </c>
    </row>
    <row r="77" ht="15.75">
      <c r="A77" s="1"/>
    </row>
    <row r="78" ht="15.75">
      <c r="A78" s="1" t="s">
        <v>114</v>
      </c>
    </row>
    <row r="79" ht="15.75">
      <c r="A79" s="1" t="s">
        <v>115</v>
      </c>
    </row>
    <row r="80" ht="15.75">
      <c r="A80" s="1"/>
    </row>
    <row r="81" ht="15.75">
      <c r="A81" s="1" t="s">
        <v>116</v>
      </c>
    </row>
    <row r="82" ht="15.75">
      <c r="A82" s="1" t="s">
        <v>117</v>
      </c>
    </row>
    <row r="83" ht="15.75">
      <c r="A83" s="1" t="s">
        <v>118</v>
      </c>
    </row>
    <row r="84" ht="15.75">
      <c r="A84" s="1"/>
    </row>
    <row r="85" ht="15.75">
      <c r="A85" s="1" t="s">
        <v>119</v>
      </c>
    </row>
    <row r="86" ht="15.75">
      <c r="A86" s="1" t="s">
        <v>120</v>
      </c>
    </row>
    <row r="87" ht="15.75">
      <c r="A87" s="1" t="s">
        <v>121</v>
      </c>
    </row>
    <row r="88" ht="15.75">
      <c r="A88" s="1"/>
    </row>
    <row r="89" ht="15.75">
      <c r="A89" s="1" t="s">
        <v>122</v>
      </c>
    </row>
    <row r="90" ht="15.75">
      <c r="A90" s="1"/>
    </row>
    <row r="91" ht="15.75">
      <c r="A91" s="1" t="s">
        <v>123</v>
      </c>
    </row>
    <row r="92" ht="15.75">
      <c r="A92" s="1"/>
    </row>
    <row r="93" ht="15.75">
      <c r="A93" s="1" t="s">
        <v>124</v>
      </c>
    </row>
    <row r="94" ht="15.75">
      <c r="A94" s="1" t="s">
        <v>125</v>
      </c>
    </row>
    <row r="95" ht="15.75">
      <c r="A95" s="1" t="s">
        <v>126</v>
      </c>
    </row>
    <row r="96" ht="15.75">
      <c r="A96" s="1" t="s">
        <v>127</v>
      </c>
    </row>
    <row r="97" ht="15.75">
      <c r="A97" s="1" t="s">
        <v>128</v>
      </c>
    </row>
    <row r="98" ht="15.75">
      <c r="A98" s="1"/>
    </row>
    <row r="99" ht="15.75">
      <c r="A99" s="1" t="s">
        <v>129</v>
      </c>
    </row>
    <row r="100" ht="15.75">
      <c r="A100" s="1"/>
    </row>
    <row r="101" ht="15.75">
      <c r="A101" s="1" t="s">
        <v>130</v>
      </c>
    </row>
    <row r="102" ht="15.75">
      <c r="A102" s="1"/>
    </row>
    <row r="103" ht="15.75">
      <c r="A103" s="1" t="s">
        <v>131</v>
      </c>
    </row>
    <row r="104" ht="15.75">
      <c r="A104" s="1"/>
    </row>
    <row r="105" ht="15.75">
      <c r="A105" s="1" t="s">
        <v>132</v>
      </c>
    </row>
    <row r="106" ht="15.75">
      <c r="A106" s="1" t="s">
        <v>133</v>
      </c>
    </row>
    <row r="107" ht="15.75">
      <c r="A107" s="1" t="s">
        <v>134</v>
      </c>
    </row>
    <row r="108" ht="15.75">
      <c r="A108" s="1" t="s">
        <v>135</v>
      </c>
    </row>
    <row r="109" ht="15.75">
      <c r="A109" s="1"/>
    </row>
    <row r="110" ht="15.75">
      <c r="A110" s="1" t="s">
        <v>136</v>
      </c>
    </row>
    <row r="111" ht="15.75">
      <c r="A111" s="1"/>
    </row>
    <row r="112" ht="15.75">
      <c r="A112" s="1" t="s">
        <v>137</v>
      </c>
    </row>
    <row r="113" ht="15.75">
      <c r="A113" s="1" t="s">
        <v>138</v>
      </c>
    </row>
    <row r="114" ht="15.75">
      <c r="A114" s="1" t="s">
        <v>139</v>
      </c>
    </row>
    <row r="115" ht="15.75">
      <c r="A115" s="1"/>
    </row>
    <row r="116" ht="15.75">
      <c r="A116" s="1" t="s">
        <v>140</v>
      </c>
    </row>
    <row r="117" ht="15.75">
      <c r="A117" s="1" t="s">
        <v>141</v>
      </c>
    </row>
    <row r="118" ht="15.75">
      <c r="A118" s="1"/>
    </row>
    <row r="119" ht="15.75">
      <c r="A119" s="1" t="s">
        <v>142</v>
      </c>
    </row>
    <row r="120" ht="15.75">
      <c r="A120" s="1"/>
    </row>
    <row r="121" ht="15.75">
      <c r="A121" s="1" t="s">
        <v>143</v>
      </c>
    </row>
    <row r="122" ht="15.75">
      <c r="A122" s="1" t="s">
        <v>144</v>
      </c>
    </row>
    <row r="123" ht="15.75">
      <c r="A123" s="1" t="s">
        <v>145</v>
      </c>
    </row>
    <row r="124" ht="15.75">
      <c r="A124" s="1" t="s">
        <v>146</v>
      </c>
    </row>
    <row r="125" ht="15.75">
      <c r="A125" s="1" t="s">
        <v>147</v>
      </c>
    </row>
    <row r="126" ht="15.75">
      <c r="A126" s="1" t="s">
        <v>148</v>
      </c>
    </row>
    <row r="127" ht="15.75">
      <c r="A127" s="1" t="s">
        <v>149</v>
      </c>
    </row>
    <row r="128" ht="15.75">
      <c r="A128" s="1"/>
    </row>
    <row r="129" ht="15.75">
      <c r="A129" s="1" t="s">
        <v>150</v>
      </c>
    </row>
    <row r="130" ht="15.75">
      <c r="A130" s="1" t="s">
        <v>151</v>
      </c>
    </row>
    <row r="131" ht="15.75">
      <c r="A131" s="1" t="s">
        <v>152</v>
      </c>
    </row>
    <row r="132" ht="15.75">
      <c r="A132" s="1" t="s">
        <v>153</v>
      </c>
    </row>
    <row r="133" ht="15.75">
      <c r="A133" s="1"/>
    </row>
    <row r="134" ht="15.75">
      <c r="A134" s="1" t="s">
        <v>154</v>
      </c>
    </row>
    <row r="135" ht="15.75">
      <c r="A135" s="1" t="s">
        <v>155</v>
      </c>
    </row>
    <row r="136" ht="15.75">
      <c r="A136" s="1" t="s">
        <v>156</v>
      </c>
    </row>
    <row r="137" ht="15.75">
      <c r="A137" s="1"/>
    </row>
    <row r="138" ht="15.75">
      <c r="A138" s="1" t="s">
        <v>157</v>
      </c>
    </row>
    <row r="139" ht="15.75">
      <c r="A139" s="1" t="s">
        <v>158</v>
      </c>
    </row>
    <row r="140" ht="15.75">
      <c r="A140" s="1" t="s">
        <v>159</v>
      </c>
    </row>
    <row r="141" ht="15.75">
      <c r="A141" s="1"/>
    </row>
    <row r="142" ht="15.75">
      <c r="A142" s="1" t="s">
        <v>160</v>
      </c>
    </row>
    <row r="143" ht="15.75">
      <c r="A143" s="1" t="s">
        <v>161</v>
      </c>
    </row>
    <row r="144" ht="15.75">
      <c r="A144" s="1" t="s">
        <v>162</v>
      </c>
    </row>
    <row r="145" ht="15.75">
      <c r="A145" s="1" t="s">
        <v>163</v>
      </c>
    </row>
    <row r="146" ht="15.75">
      <c r="A146" s="1"/>
    </row>
    <row r="147" ht="15.75">
      <c r="A147" s="1" t="s">
        <v>164</v>
      </c>
    </row>
    <row r="148" ht="15.75">
      <c r="A148" s="1"/>
    </row>
    <row r="149" ht="15.75">
      <c r="A149" s="1" t="s">
        <v>165</v>
      </c>
    </row>
    <row r="150" ht="15.75">
      <c r="A150" s="1" t="s">
        <v>166</v>
      </c>
    </row>
    <row r="151" ht="15.75">
      <c r="A151" s="1" t="s">
        <v>167</v>
      </c>
    </row>
    <row r="152" ht="15.75">
      <c r="A152" s="1"/>
    </row>
    <row r="153" ht="15.75">
      <c r="A153" s="1" t="s">
        <v>168</v>
      </c>
    </row>
    <row r="154" ht="15.75">
      <c r="A154" s="1" t="s">
        <v>169</v>
      </c>
    </row>
    <row r="155" ht="15.75">
      <c r="A155" s="1" t="s">
        <v>170</v>
      </c>
    </row>
    <row r="156" ht="15.75">
      <c r="A156" s="1" t="s">
        <v>171</v>
      </c>
    </row>
    <row r="157" ht="15.75">
      <c r="A157" s="1" t="s">
        <v>172</v>
      </c>
    </row>
    <row r="158" ht="15.75">
      <c r="A158" s="1" t="s">
        <v>173</v>
      </c>
    </row>
    <row r="159" ht="15.75">
      <c r="A159" s="1"/>
    </row>
    <row r="160" ht="15.75">
      <c r="A160" s="1" t="s">
        <v>174</v>
      </c>
    </row>
    <row r="161" ht="15.75">
      <c r="A161" s="1"/>
    </row>
    <row r="162" ht="15.75">
      <c r="A162" s="1" t="s">
        <v>175</v>
      </c>
    </row>
    <row r="163" ht="15.75">
      <c r="A163" s="1" t="s">
        <v>176</v>
      </c>
    </row>
    <row r="164" ht="15.75">
      <c r="A164" s="1" t="s">
        <v>177</v>
      </c>
    </row>
    <row r="165" ht="15.75">
      <c r="A165" s="1" t="s">
        <v>178</v>
      </c>
    </row>
    <row r="166" ht="15.75">
      <c r="A166" s="1" t="s">
        <v>179</v>
      </c>
    </row>
    <row r="167" ht="15.75">
      <c r="A167" s="1" t="s">
        <v>180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1" width="13.69921875" style="0" customWidth="1"/>
    <col min="12" max="16384" width="9.69921875" style="0" customWidth="1"/>
  </cols>
  <sheetData>
    <row r="1" spans="1:11" ht="16.5">
      <c r="A1" s="5" t="s">
        <v>181</v>
      </c>
      <c r="B1" s="2"/>
      <c r="C1" s="2"/>
      <c r="D1" s="2"/>
      <c r="E1" s="2"/>
      <c r="F1" s="2"/>
      <c r="G1" s="1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2"/>
      <c r="G2" s="1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2004</v>
      </c>
      <c r="D6" s="1"/>
      <c r="E6" s="1"/>
      <c r="F6" s="1"/>
      <c r="G6" s="1"/>
      <c r="H6" s="1"/>
      <c r="I6" s="5">
        <v>2004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5.75">
      <c r="A10" s="26"/>
      <c r="B10" s="6" t="s">
        <v>217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2" ht="15.75">
      <c r="A14" s="26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6.5">
      <c r="A15" s="26" t="s">
        <v>24</v>
      </c>
      <c r="B15" s="12">
        <v>42155</v>
      </c>
      <c r="C15" s="12">
        <v>5776</v>
      </c>
      <c r="D15" s="12">
        <v>3353</v>
      </c>
      <c r="E15" s="12">
        <v>672</v>
      </c>
      <c r="F15" s="12">
        <v>1075</v>
      </c>
      <c r="G15" s="12">
        <v>949</v>
      </c>
      <c r="H15" s="12">
        <v>5937</v>
      </c>
      <c r="I15" s="12">
        <v>1046</v>
      </c>
      <c r="J15" s="12">
        <v>4131</v>
      </c>
      <c r="K15" s="12">
        <v>3336</v>
      </c>
      <c r="L15" s="35"/>
    </row>
    <row r="16" spans="1:12" ht="15.75">
      <c r="A16" s="26"/>
      <c r="B16" s="3"/>
      <c r="C16" s="3"/>
      <c r="D16" s="3"/>
      <c r="L16" s="35"/>
    </row>
    <row r="17" spans="1:12" ht="15.75">
      <c r="A17" s="26" t="s">
        <v>26</v>
      </c>
      <c r="B17" s="19">
        <v>54.5</v>
      </c>
      <c r="C17" s="19">
        <v>82.2</v>
      </c>
      <c r="D17" s="19">
        <v>74.1</v>
      </c>
      <c r="E17" s="48">
        <v>66.1</v>
      </c>
      <c r="F17" s="48">
        <v>71.6</v>
      </c>
      <c r="G17" s="48">
        <v>78.9</v>
      </c>
      <c r="H17" s="48">
        <v>53.6</v>
      </c>
      <c r="I17" s="48">
        <v>62</v>
      </c>
      <c r="J17" s="48">
        <v>56</v>
      </c>
      <c r="K17" s="48">
        <v>32.6</v>
      </c>
      <c r="L17" s="35"/>
    </row>
    <row r="18" spans="1:12" ht="15.75">
      <c r="A18" s="26" t="s">
        <v>27</v>
      </c>
      <c r="B18" s="19">
        <v>45.3</v>
      </c>
      <c r="C18" s="19">
        <v>17.6</v>
      </c>
      <c r="D18" s="19">
        <v>25.9</v>
      </c>
      <c r="E18" s="48">
        <v>33.9</v>
      </c>
      <c r="F18" s="48">
        <v>28.4</v>
      </c>
      <c r="G18" s="48">
        <v>20.5</v>
      </c>
      <c r="H18" s="48">
        <v>46.3</v>
      </c>
      <c r="I18" s="48">
        <v>38</v>
      </c>
      <c r="J18" s="48">
        <v>44</v>
      </c>
      <c r="K18" s="48">
        <v>67.3</v>
      </c>
      <c r="L18" s="35"/>
    </row>
    <row r="19" spans="1:12" ht="15.75">
      <c r="A19" s="26"/>
      <c r="B19" s="3"/>
      <c r="C19" s="3"/>
      <c r="D19" s="3"/>
      <c r="L19" s="35"/>
    </row>
    <row r="20" spans="1:12" ht="15.75">
      <c r="A20" s="26" t="s">
        <v>28</v>
      </c>
      <c r="B20" s="19">
        <v>33.3</v>
      </c>
      <c r="C20" s="19">
        <v>31.4</v>
      </c>
      <c r="D20" s="19">
        <v>30</v>
      </c>
      <c r="E20" s="48">
        <v>32.4</v>
      </c>
      <c r="F20" s="48">
        <v>32.3</v>
      </c>
      <c r="G20" s="48">
        <v>30.3</v>
      </c>
      <c r="H20" s="48">
        <v>33.5</v>
      </c>
      <c r="I20" s="48">
        <v>34.1</v>
      </c>
      <c r="J20" s="48">
        <v>32.3</v>
      </c>
      <c r="K20" s="50" t="s">
        <v>25</v>
      </c>
      <c r="L20" s="35"/>
    </row>
    <row r="21" spans="1:12" ht="15.75">
      <c r="A21" s="26"/>
      <c r="B21" s="3"/>
      <c r="C21" s="3"/>
      <c r="D21" s="3"/>
      <c r="L21" s="35"/>
    </row>
    <row r="22" spans="1:12" ht="15.75">
      <c r="A22" s="29" t="s">
        <v>29</v>
      </c>
      <c r="B22" s="3"/>
      <c r="C22" s="3"/>
      <c r="D22" s="3"/>
      <c r="L22" s="35"/>
    </row>
    <row r="23" spans="1:12" ht="15.75">
      <c r="A23" s="26" t="s">
        <v>30</v>
      </c>
      <c r="B23" s="3"/>
      <c r="C23" s="3"/>
      <c r="D23" s="3"/>
      <c r="L23" s="35"/>
    </row>
    <row r="24" spans="1:12" ht="16.5">
      <c r="A24" s="26" t="s">
        <v>24</v>
      </c>
      <c r="B24" s="43">
        <v>39544</v>
      </c>
      <c r="C24" s="43">
        <v>5484</v>
      </c>
      <c r="D24" s="43">
        <v>3198</v>
      </c>
      <c r="E24" s="12">
        <v>662</v>
      </c>
      <c r="F24" s="12">
        <v>1036</v>
      </c>
      <c r="G24" s="12">
        <v>907</v>
      </c>
      <c r="H24" s="12">
        <v>5649</v>
      </c>
      <c r="I24" s="12">
        <v>1078</v>
      </c>
      <c r="J24" s="12">
        <v>3302</v>
      </c>
      <c r="K24" s="12">
        <v>2977</v>
      </c>
      <c r="L24" s="35"/>
    </row>
    <row r="25" spans="1:12" ht="15.75">
      <c r="A25" s="26" t="s">
        <v>31</v>
      </c>
      <c r="B25" s="44">
        <v>70.7</v>
      </c>
      <c r="C25" s="44">
        <v>39.8</v>
      </c>
      <c r="D25" s="44">
        <v>58</v>
      </c>
      <c r="E25" s="48">
        <v>66.2</v>
      </c>
      <c r="F25" s="48">
        <v>49.2</v>
      </c>
      <c r="G25" s="48">
        <v>49.4</v>
      </c>
      <c r="H25" s="48">
        <v>74.1</v>
      </c>
      <c r="I25" s="48">
        <v>56.1</v>
      </c>
      <c r="J25" s="48">
        <v>69.7</v>
      </c>
      <c r="K25" s="48">
        <v>93.7</v>
      </c>
      <c r="L25" s="35"/>
    </row>
    <row r="26" spans="1:12" ht="15.75">
      <c r="A26" s="26" t="s">
        <v>32</v>
      </c>
      <c r="B26" s="44">
        <v>29.3</v>
      </c>
      <c r="C26" s="44">
        <v>60.2</v>
      </c>
      <c r="D26" s="44">
        <v>42</v>
      </c>
      <c r="E26" s="48">
        <v>33.8</v>
      </c>
      <c r="F26" s="48">
        <v>50.8</v>
      </c>
      <c r="G26" s="48">
        <v>50.6</v>
      </c>
      <c r="H26" s="48">
        <v>25.9</v>
      </c>
      <c r="I26" s="48">
        <v>43.9</v>
      </c>
      <c r="J26" s="48">
        <v>30.3</v>
      </c>
      <c r="K26" s="48">
        <v>6.3</v>
      </c>
      <c r="L26" s="35"/>
    </row>
    <row r="27" spans="1:12" ht="15.75">
      <c r="A27" s="26"/>
      <c r="B27" s="3"/>
      <c r="L27" s="35"/>
    </row>
    <row r="28" spans="1:12" ht="15.75">
      <c r="A28" s="29" t="s">
        <v>33</v>
      </c>
      <c r="B28" s="3"/>
      <c r="C28" s="3"/>
      <c r="D28" s="3"/>
      <c r="L28" s="35"/>
    </row>
    <row r="29" spans="1:12" ht="15.75">
      <c r="A29" s="26" t="s">
        <v>23</v>
      </c>
      <c r="B29" s="3"/>
      <c r="C29" s="3"/>
      <c r="D29" s="3"/>
      <c r="L29" s="35"/>
    </row>
    <row r="30" spans="1:12" ht="16.5">
      <c r="A30" s="26" t="s">
        <v>24</v>
      </c>
      <c r="B30" s="45">
        <v>27959</v>
      </c>
      <c r="C30" s="45">
        <v>2182</v>
      </c>
      <c r="D30" s="45">
        <v>1854</v>
      </c>
      <c r="E30" s="9">
        <v>438</v>
      </c>
      <c r="F30" s="9">
        <v>510</v>
      </c>
      <c r="G30" s="9">
        <v>448</v>
      </c>
      <c r="H30" s="9">
        <v>4187</v>
      </c>
      <c r="I30" s="9">
        <v>605</v>
      </c>
      <c r="J30" s="9">
        <v>2303</v>
      </c>
      <c r="K30" s="9">
        <v>2789</v>
      </c>
      <c r="L30" s="35"/>
    </row>
    <row r="31" spans="1:12" ht="15.75">
      <c r="A31" s="26" t="s">
        <v>34</v>
      </c>
      <c r="B31" s="46">
        <v>76.5</v>
      </c>
      <c r="C31" s="46">
        <v>70.7</v>
      </c>
      <c r="D31" s="46">
        <v>79.1</v>
      </c>
      <c r="E31" s="49">
        <v>86.5</v>
      </c>
      <c r="F31" s="49">
        <v>78</v>
      </c>
      <c r="G31" s="49">
        <v>71.7</v>
      </c>
      <c r="H31" s="49">
        <v>76</v>
      </c>
      <c r="I31" s="49">
        <v>82.3</v>
      </c>
      <c r="J31" s="49">
        <v>77.9</v>
      </c>
      <c r="K31" s="49">
        <v>76.8</v>
      </c>
      <c r="L31" s="35"/>
    </row>
    <row r="32" spans="1:12" ht="15.75">
      <c r="A32" s="26" t="s">
        <v>35</v>
      </c>
      <c r="B32" s="46">
        <v>7</v>
      </c>
      <c r="C32" s="46">
        <v>4.3</v>
      </c>
      <c r="D32" s="46">
        <v>3.2</v>
      </c>
      <c r="E32" s="49">
        <v>1.6</v>
      </c>
      <c r="F32" s="49">
        <v>2</v>
      </c>
      <c r="G32" s="49">
        <v>3.8</v>
      </c>
      <c r="H32" s="49">
        <v>3.5</v>
      </c>
      <c r="I32" s="49">
        <v>3.8</v>
      </c>
      <c r="J32" s="49">
        <v>6.6</v>
      </c>
      <c r="K32" s="49">
        <v>7.3</v>
      </c>
      <c r="L32" s="35"/>
    </row>
    <row r="33" spans="1:12" ht="15.75">
      <c r="A33" s="26" t="s">
        <v>36</v>
      </c>
      <c r="B33" s="46">
        <v>7.3</v>
      </c>
      <c r="C33" s="46">
        <v>16.2</v>
      </c>
      <c r="D33" s="46">
        <v>8.7</v>
      </c>
      <c r="E33" s="49">
        <v>2.5</v>
      </c>
      <c r="F33" s="49">
        <v>10.6</v>
      </c>
      <c r="G33" s="49">
        <v>16.1</v>
      </c>
      <c r="H33" s="49">
        <v>11.7</v>
      </c>
      <c r="I33" s="49">
        <v>5.6</v>
      </c>
      <c r="J33" s="49">
        <v>6.1</v>
      </c>
      <c r="K33" s="49">
        <v>5.5</v>
      </c>
      <c r="L33" s="35"/>
    </row>
    <row r="34" spans="1:12" ht="15.75">
      <c r="A34" s="26" t="s">
        <v>37</v>
      </c>
      <c r="B34" s="46">
        <v>0.5</v>
      </c>
      <c r="C34" s="46">
        <v>0.3</v>
      </c>
      <c r="D34" s="46">
        <v>0.3</v>
      </c>
      <c r="E34" s="49">
        <v>0.9</v>
      </c>
      <c r="F34" s="49">
        <v>0</v>
      </c>
      <c r="G34" s="49">
        <v>0.4</v>
      </c>
      <c r="H34" s="49">
        <v>0.3</v>
      </c>
      <c r="I34" s="49">
        <v>0.7</v>
      </c>
      <c r="J34" s="49">
        <v>0.3</v>
      </c>
      <c r="K34" s="49">
        <v>0.5</v>
      </c>
      <c r="L34" s="35"/>
    </row>
    <row r="35" spans="1:12" ht="15.75">
      <c r="A35" s="26" t="s">
        <v>38</v>
      </c>
      <c r="B35" s="46">
        <v>4.6</v>
      </c>
      <c r="C35" s="46">
        <v>4</v>
      </c>
      <c r="D35" s="46">
        <v>3.3</v>
      </c>
      <c r="E35" s="49">
        <v>2.5</v>
      </c>
      <c r="F35" s="49">
        <v>5.1</v>
      </c>
      <c r="G35" s="49">
        <v>2.9</v>
      </c>
      <c r="H35" s="49">
        <v>4.6</v>
      </c>
      <c r="I35" s="49">
        <v>2.8</v>
      </c>
      <c r="J35" s="49">
        <v>4.7</v>
      </c>
      <c r="K35" s="49">
        <v>6.1</v>
      </c>
      <c r="L35" s="35"/>
    </row>
    <row r="36" spans="1:12" ht="15.75">
      <c r="A36" s="30" t="s">
        <v>182</v>
      </c>
      <c r="B36" s="47">
        <v>4</v>
      </c>
      <c r="C36" s="22">
        <v>4.5</v>
      </c>
      <c r="D36" s="22">
        <v>5.2</v>
      </c>
      <c r="E36" s="42">
        <v>5.9</v>
      </c>
      <c r="F36" s="42">
        <v>4.3</v>
      </c>
      <c r="G36" s="42">
        <v>5.1</v>
      </c>
      <c r="H36" s="42">
        <v>3.9</v>
      </c>
      <c r="I36" s="42">
        <v>4.8</v>
      </c>
      <c r="J36" s="42">
        <v>4.4</v>
      </c>
      <c r="K36" s="42">
        <v>3.9</v>
      </c>
      <c r="L36" s="35"/>
    </row>
    <row r="37" spans="1:12" ht="15.75">
      <c r="A37" s="4"/>
      <c r="L37" s="35"/>
    </row>
    <row r="38" spans="1:12" ht="15.75">
      <c r="A38" s="1" t="s">
        <v>216</v>
      </c>
      <c r="L38" s="35"/>
    </row>
    <row r="39" spans="1:12" ht="15.75">
      <c r="A39" s="1" t="s">
        <v>183</v>
      </c>
      <c r="B39" s="13"/>
      <c r="C39" s="13"/>
      <c r="D39" s="13"/>
      <c r="E39" s="13"/>
      <c r="F39" s="13"/>
      <c r="G39" s="13"/>
      <c r="H39" s="38"/>
      <c r="I39" s="38"/>
      <c r="J39" s="38"/>
      <c r="K39" s="38"/>
      <c r="L39" s="35"/>
    </row>
    <row r="40" spans="1:12" ht="15.75">
      <c r="A40" s="1"/>
      <c r="B40" s="13"/>
      <c r="C40" s="13"/>
      <c r="D40" s="13"/>
      <c r="E40" s="13"/>
      <c r="F40" s="13"/>
      <c r="G40" s="13"/>
      <c r="H40" s="38"/>
      <c r="I40" s="38"/>
      <c r="J40" s="38"/>
      <c r="K40" s="38"/>
      <c r="L40" s="35"/>
    </row>
    <row r="41" spans="1:12" ht="15.75">
      <c r="A41" s="1" t="s">
        <v>40</v>
      </c>
      <c r="B41" s="13"/>
      <c r="C41" s="13"/>
      <c r="D41" s="13"/>
      <c r="E41" s="13"/>
      <c r="F41" s="13"/>
      <c r="G41" s="13"/>
      <c r="H41" s="38"/>
      <c r="I41" s="38"/>
      <c r="J41" s="38"/>
      <c r="K41" s="38"/>
      <c r="L41" s="35"/>
    </row>
    <row r="42" spans="1:12" ht="15.75">
      <c r="A42" s="1" t="s">
        <v>41</v>
      </c>
      <c r="B42" s="13"/>
      <c r="C42" s="13"/>
      <c r="D42" s="13"/>
      <c r="E42" s="13"/>
      <c r="F42" s="13"/>
      <c r="G42" s="13"/>
      <c r="H42" s="13"/>
      <c r="I42" s="38"/>
      <c r="J42" s="13"/>
      <c r="K42" s="13"/>
      <c r="L42" s="35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3"/>
      <c r="C45" s="13"/>
      <c r="D45" s="13"/>
      <c r="E45" s="13"/>
      <c r="F45" s="13"/>
      <c r="G45" s="1"/>
      <c r="H45" s="13"/>
      <c r="I45" s="13"/>
      <c r="J45" s="13"/>
      <c r="K45" s="13"/>
    </row>
    <row r="46" spans="1:11" ht="15.75">
      <c r="A46" s="1" t="s">
        <v>44</v>
      </c>
      <c r="B46" s="13"/>
      <c r="C46" s="13"/>
      <c r="D46" s="13"/>
      <c r="E46" s="13"/>
      <c r="F46" s="13"/>
      <c r="G46" s="1"/>
      <c r="H46" s="13"/>
      <c r="I46" s="13"/>
      <c r="J46" s="13"/>
      <c r="K46" s="13"/>
    </row>
    <row r="47" spans="1:11" ht="15.75">
      <c r="A47" s="1" t="s">
        <v>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>
      <c r="A48" s="1" t="s">
        <v>46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8"/>
      <c r="C50" s="18"/>
      <c r="D50" s="18"/>
      <c r="E50" s="18"/>
      <c r="F50" s="18"/>
      <c r="G50" s="14"/>
      <c r="H50" s="14"/>
      <c r="I50" s="14"/>
      <c r="J50" s="14"/>
      <c r="K50" s="14"/>
    </row>
    <row r="51" spans="1:11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>
      <c r="A52" s="3" t="s">
        <v>50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3" t="s">
        <v>51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31.5">
      <c r="A54" s="18" t="s">
        <v>52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>
      <c r="A55" s="18"/>
      <c r="B55" s="14"/>
      <c r="C55" s="1"/>
      <c r="D55" s="13"/>
      <c r="E55" s="1"/>
      <c r="F55" s="1"/>
      <c r="G55" s="1"/>
      <c r="H55" s="1"/>
      <c r="I55" s="1"/>
      <c r="J55" s="1"/>
      <c r="K55" s="1"/>
    </row>
    <row r="56" spans="1:11" ht="15.75">
      <c r="A56" s="1" t="s">
        <v>53</v>
      </c>
      <c r="B56" s="1"/>
      <c r="C56" s="1"/>
      <c r="D56" s="13"/>
      <c r="E56" s="1"/>
      <c r="F56" s="1"/>
      <c r="G56" s="1"/>
      <c r="H56" s="1"/>
      <c r="I56" s="1"/>
      <c r="J56" s="1"/>
      <c r="K56" s="1"/>
    </row>
    <row r="57" spans="1:11" ht="15.75">
      <c r="A57" s="1" t="s">
        <v>186</v>
      </c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1">
      <selection activeCell="A1" sqref="A1"/>
    </sheetView>
  </sheetViews>
  <sheetFormatPr defaultColWidth="8.796875" defaultRowHeight="15.75"/>
  <cols>
    <col min="1" max="1" width="25.69921875" style="0" customWidth="1"/>
    <col min="2" max="11" width="13.69921875" style="0" customWidth="1"/>
    <col min="12" max="16384" width="9.69921875" style="0" customWidth="1"/>
  </cols>
  <sheetData>
    <row r="1" spans="1:11" ht="16.5">
      <c r="A1" s="5" t="s">
        <v>181</v>
      </c>
      <c r="B1" s="2"/>
      <c r="C1" s="2"/>
      <c r="D1" s="2"/>
      <c r="E1" s="2"/>
      <c r="F1" s="2"/>
      <c r="G1" s="1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2"/>
      <c r="G2" s="1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2003</v>
      </c>
      <c r="D6" s="1"/>
      <c r="E6" s="1"/>
      <c r="F6" s="1"/>
      <c r="G6" s="1"/>
      <c r="H6" s="1"/>
      <c r="I6" s="5">
        <v>2003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5.75">
      <c r="A10" s="26"/>
      <c r="B10" s="6" t="s">
        <v>217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2" ht="15.75">
      <c r="A14" s="26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6.5">
      <c r="A15" s="26" t="s">
        <v>24</v>
      </c>
      <c r="B15" s="39">
        <v>40710</v>
      </c>
      <c r="C15" s="12">
        <v>5265</v>
      </c>
      <c r="D15" s="12">
        <v>3284</v>
      </c>
      <c r="E15" s="12">
        <v>783</v>
      </c>
      <c r="F15" s="12">
        <v>994</v>
      </c>
      <c r="G15" s="12">
        <v>866</v>
      </c>
      <c r="H15" s="12">
        <v>5694</v>
      </c>
      <c r="I15" s="12">
        <v>922</v>
      </c>
      <c r="J15" s="12">
        <v>4139</v>
      </c>
      <c r="K15" s="12">
        <v>3275</v>
      </c>
      <c r="L15" s="35"/>
    </row>
    <row r="16" spans="1:12" ht="15.75">
      <c r="A16" s="26"/>
      <c r="B16" s="14"/>
      <c r="C16" s="19"/>
      <c r="D16" s="19"/>
      <c r="E16" s="19"/>
      <c r="F16" s="19"/>
      <c r="G16" s="19"/>
      <c r="H16" s="19"/>
      <c r="I16" s="19"/>
      <c r="J16" s="19"/>
      <c r="K16" s="19"/>
      <c r="L16" s="35"/>
    </row>
    <row r="17" spans="1:12" ht="15.75">
      <c r="A17" s="26" t="s">
        <v>26</v>
      </c>
      <c r="B17" s="14">
        <v>54.5</v>
      </c>
      <c r="C17" s="19">
        <v>83</v>
      </c>
      <c r="D17" s="19">
        <v>73.2</v>
      </c>
      <c r="E17" s="19">
        <v>66.9</v>
      </c>
      <c r="F17" s="19">
        <v>73.5</v>
      </c>
      <c r="G17" s="19">
        <v>79.8</v>
      </c>
      <c r="H17" s="19">
        <v>54.3</v>
      </c>
      <c r="I17" s="19">
        <v>66.1</v>
      </c>
      <c r="J17" s="19">
        <v>55.4</v>
      </c>
      <c r="K17" s="19">
        <v>31.9</v>
      </c>
      <c r="L17" s="35"/>
    </row>
    <row r="18" spans="1:12" ht="15.75">
      <c r="A18" s="26" t="s">
        <v>27</v>
      </c>
      <c r="B18" s="15">
        <v>45.2</v>
      </c>
      <c r="C18" s="40">
        <v>17</v>
      </c>
      <c r="D18" s="40">
        <v>26.8</v>
      </c>
      <c r="E18" s="40">
        <v>33.1</v>
      </c>
      <c r="F18" s="40">
        <v>26.5</v>
      </c>
      <c r="G18" s="40">
        <v>20.2</v>
      </c>
      <c r="H18" s="40">
        <v>45.6</v>
      </c>
      <c r="I18" s="40">
        <v>33.9</v>
      </c>
      <c r="J18" s="40">
        <v>44.6</v>
      </c>
      <c r="K18" s="40">
        <v>67.1</v>
      </c>
      <c r="L18" s="35"/>
    </row>
    <row r="19" spans="1:12" ht="15.75">
      <c r="A19" s="26"/>
      <c r="B19" s="13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15.75">
      <c r="A20" s="26" t="s">
        <v>28</v>
      </c>
      <c r="B20" s="14">
        <v>33.3</v>
      </c>
      <c r="C20" s="19">
        <v>31.4</v>
      </c>
      <c r="D20" s="19">
        <v>31.8</v>
      </c>
      <c r="E20" s="19">
        <v>32.7</v>
      </c>
      <c r="F20" s="19">
        <v>30.3</v>
      </c>
      <c r="G20" s="19">
        <v>32.5</v>
      </c>
      <c r="H20" s="19">
        <v>30.4</v>
      </c>
      <c r="I20" s="19">
        <v>33.4</v>
      </c>
      <c r="J20" s="19">
        <v>33.8</v>
      </c>
      <c r="K20" s="19">
        <v>32.2</v>
      </c>
      <c r="L20" s="35"/>
    </row>
    <row r="21" spans="1:12" ht="15.75">
      <c r="A21" s="26"/>
      <c r="B21" s="13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ht="15.75">
      <c r="A22" s="29" t="s">
        <v>29</v>
      </c>
      <c r="B22" s="13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16.5">
      <c r="A23" s="26" t="s">
        <v>30</v>
      </c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35"/>
    </row>
    <row r="24" spans="1:12" ht="16.5">
      <c r="A24" s="26" t="s">
        <v>24</v>
      </c>
      <c r="B24" s="9">
        <v>38629</v>
      </c>
      <c r="C24" s="12">
        <v>4807</v>
      </c>
      <c r="D24" s="12">
        <v>3011</v>
      </c>
      <c r="E24" s="12">
        <v>702</v>
      </c>
      <c r="F24" s="12">
        <v>910</v>
      </c>
      <c r="G24" s="12">
        <v>763</v>
      </c>
      <c r="H24" s="12">
        <v>8183</v>
      </c>
      <c r="I24" s="12">
        <v>835</v>
      </c>
      <c r="J24" s="12">
        <v>3748</v>
      </c>
      <c r="K24" s="12">
        <v>2973</v>
      </c>
      <c r="L24" s="35"/>
    </row>
    <row r="25" spans="1:12" ht="15.75">
      <c r="A25" s="26" t="s">
        <v>31</v>
      </c>
      <c r="B25" s="14">
        <v>72.6</v>
      </c>
      <c r="C25" s="19">
        <v>39.5</v>
      </c>
      <c r="D25" s="19">
        <v>59.6</v>
      </c>
      <c r="E25" s="19">
        <v>67.5</v>
      </c>
      <c r="F25" s="19">
        <v>51.6</v>
      </c>
      <c r="G25" s="19">
        <v>50.3</v>
      </c>
      <c r="H25" s="19">
        <v>46.2</v>
      </c>
      <c r="I25" s="19">
        <v>53.1</v>
      </c>
      <c r="J25" s="19">
        <v>67.5</v>
      </c>
      <c r="K25" s="19">
        <v>93.4</v>
      </c>
      <c r="L25" s="35"/>
    </row>
    <row r="26" spans="1:12" ht="15.75">
      <c r="A26" s="26" t="s">
        <v>32</v>
      </c>
      <c r="B26" s="14">
        <v>27.4</v>
      </c>
      <c r="C26" s="19">
        <v>60.5</v>
      </c>
      <c r="D26" s="19">
        <v>40.4</v>
      </c>
      <c r="E26" s="19">
        <v>32.5</v>
      </c>
      <c r="F26" s="19">
        <v>48.4</v>
      </c>
      <c r="G26" s="19">
        <v>49.7</v>
      </c>
      <c r="H26" s="19">
        <v>17.1</v>
      </c>
      <c r="I26" s="19">
        <v>46.9</v>
      </c>
      <c r="J26" s="19">
        <v>32.5</v>
      </c>
      <c r="K26" s="19">
        <v>6.6</v>
      </c>
      <c r="L26" s="35"/>
    </row>
    <row r="27" spans="1:12" ht="15.75">
      <c r="A27" s="26"/>
      <c r="B27" s="13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5.75">
      <c r="A28" s="29" t="s">
        <v>33</v>
      </c>
      <c r="B28" s="13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ht="15.75">
      <c r="A29" s="26" t="s">
        <v>23</v>
      </c>
      <c r="B29" s="13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ht="16.5">
      <c r="A30" s="26" t="s">
        <v>24</v>
      </c>
      <c r="B30" s="9">
        <v>28044</v>
      </c>
      <c r="C30" s="12">
        <v>2166</v>
      </c>
      <c r="D30" s="12">
        <v>1949</v>
      </c>
      <c r="E30" s="12">
        <v>514</v>
      </c>
      <c r="F30" s="9">
        <v>516</v>
      </c>
      <c r="G30" s="9">
        <v>443</v>
      </c>
      <c r="H30" s="9">
        <v>4065</v>
      </c>
      <c r="I30" s="9">
        <v>481</v>
      </c>
      <c r="J30" s="9">
        <v>2690</v>
      </c>
      <c r="K30" s="9">
        <v>2853</v>
      </c>
      <c r="L30" s="35"/>
    </row>
    <row r="31" spans="1:12" ht="15.75">
      <c r="A31" s="26" t="s">
        <v>34</v>
      </c>
      <c r="B31" s="15">
        <v>76.6</v>
      </c>
      <c r="C31" s="40">
        <v>71.8</v>
      </c>
      <c r="D31">
        <v>78.7</v>
      </c>
      <c r="E31" s="40">
        <v>83.5</v>
      </c>
      <c r="F31" s="40">
        <v>78.9</v>
      </c>
      <c r="G31" s="40">
        <v>68.6</v>
      </c>
      <c r="H31" s="40">
        <v>75.1</v>
      </c>
      <c r="I31" s="40">
        <v>82.3</v>
      </c>
      <c r="J31" s="40">
        <v>75.8</v>
      </c>
      <c r="K31" s="40">
        <v>79</v>
      </c>
      <c r="L31" s="35"/>
    </row>
    <row r="32" spans="1:12" ht="15.75">
      <c r="A32" s="26" t="s">
        <v>35</v>
      </c>
      <c r="B32" s="15">
        <v>6.4</v>
      </c>
      <c r="C32" s="40">
        <v>3.5</v>
      </c>
      <c r="D32">
        <v>2.8</v>
      </c>
      <c r="E32" s="40">
        <v>3.3</v>
      </c>
      <c r="F32" s="40">
        <v>3.1</v>
      </c>
      <c r="G32" s="40">
        <v>3.8</v>
      </c>
      <c r="H32" s="40">
        <v>2.7</v>
      </c>
      <c r="I32" s="40">
        <v>3.3</v>
      </c>
      <c r="J32" s="40">
        <v>7</v>
      </c>
      <c r="K32" s="40">
        <v>5.9</v>
      </c>
      <c r="L32" s="35"/>
    </row>
    <row r="33" spans="1:12" ht="15.75">
      <c r="A33" s="26" t="s">
        <v>36</v>
      </c>
      <c r="B33" s="15">
        <v>7.2</v>
      </c>
      <c r="C33" s="40">
        <v>15.8</v>
      </c>
      <c r="D33">
        <v>9.5</v>
      </c>
      <c r="E33" s="40">
        <v>5.1</v>
      </c>
      <c r="F33" s="40">
        <v>9.9</v>
      </c>
      <c r="G33" s="40">
        <v>18.5</v>
      </c>
      <c r="H33" s="40">
        <v>13.3</v>
      </c>
      <c r="I33" s="40">
        <v>4.8</v>
      </c>
      <c r="J33" s="40">
        <v>6.6</v>
      </c>
      <c r="K33" s="40">
        <v>4.4</v>
      </c>
      <c r="L33" s="35"/>
    </row>
    <row r="34" spans="1:12" ht="15.75">
      <c r="A34" s="26" t="s">
        <v>37</v>
      </c>
      <c r="B34" s="15">
        <v>0.5</v>
      </c>
      <c r="C34" s="40">
        <v>0.5</v>
      </c>
      <c r="D34">
        <v>0.1</v>
      </c>
      <c r="E34" s="40">
        <v>0.4</v>
      </c>
      <c r="F34" s="40">
        <v>0.4</v>
      </c>
      <c r="G34" s="40">
        <v>0.5</v>
      </c>
      <c r="H34" s="40">
        <v>0.3</v>
      </c>
      <c r="I34" s="40">
        <v>0.8</v>
      </c>
      <c r="J34" s="40">
        <v>0.6</v>
      </c>
      <c r="K34" s="40">
        <v>0.8</v>
      </c>
      <c r="L34" s="35"/>
    </row>
    <row r="35" spans="1:12" ht="15.75">
      <c r="A35" s="26" t="s">
        <v>38</v>
      </c>
      <c r="B35" s="40">
        <v>5.1</v>
      </c>
      <c r="C35" s="40">
        <v>4.8</v>
      </c>
      <c r="D35">
        <v>3.7</v>
      </c>
      <c r="E35" s="40">
        <v>3.5</v>
      </c>
      <c r="F35" s="40">
        <v>3.1</v>
      </c>
      <c r="G35" s="40">
        <v>2.3</v>
      </c>
      <c r="H35" s="40">
        <v>4.3</v>
      </c>
      <c r="I35" s="40">
        <v>4.6</v>
      </c>
      <c r="J35" s="40">
        <v>5.7</v>
      </c>
      <c r="K35" s="40">
        <v>5.9</v>
      </c>
      <c r="L35" s="35"/>
    </row>
    <row r="36" spans="1:12" ht="15.75">
      <c r="A36" s="30" t="s">
        <v>182</v>
      </c>
      <c r="B36" s="41">
        <v>4.2</v>
      </c>
      <c r="C36" s="41">
        <v>3.6</v>
      </c>
      <c r="D36" s="42">
        <v>5.2</v>
      </c>
      <c r="E36" s="41">
        <v>4.3</v>
      </c>
      <c r="F36" s="41">
        <v>4.7</v>
      </c>
      <c r="G36" s="41">
        <v>6.3</v>
      </c>
      <c r="H36" s="41">
        <v>4.3</v>
      </c>
      <c r="I36" s="41">
        <v>4.2</v>
      </c>
      <c r="J36" s="41">
        <v>4.4</v>
      </c>
      <c r="K36" s="41">
        <v>4</v>
      </c>
      <c r="L36" s="35"/>
    </row>
    <row r="37" spans="1:12" ht="15.75">
      <c r="A37" s="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5"/>
    </row>
    <row r="38" spans="1:12" ht="15.75">
      <c r="A38" s="1" t="s">
        <v>216</v>
      </c>
      <c r="B38" s="37"/>
      <c r="C38" s="37"/>
      <c r="D38" s="37"/>
      <c r="E38" s="37"/>
      <c r="F38" s="38"/>
      <c r="G38" s="38"/>
      <c r="H38" s="38"/>
      <c r="I38" s="38"/>
      <c r="J38" s="38"/>
      <c r="K38" s="38"/>
      <c r="L38" s="35"/>
    </row>
    <row r="39" spans="1:12" ht="15.75">
      <c r="A39" s="1" t="s">
        <v>183</v>
      </c>
      <c r="B39" s="13"/>
      <c r="C39" s="13"/>
      <c r="D39" s="13"/>
      <c r="E39" s="13"/>
      <c r="F39" s="13"/>
      <c r="G39" s="13"/>
      <c r="H39" s="38"/>
      <c r="I39" s="38"/>
      <c r="J39" s="38"/>
      <c r="K39" s="38"/>
      <c r="L39" s="35"/>
    </row>
    <row r="40" spans="1:12" ht="15.75">
      <c r="A40" s="1"/>
      <c r="B40" s="13"/>
      <c r="C40" s="13"/>
      <c r="D40" s="13"/>
      <c r="E40" s="13"/>
      <c r="F40" s="13"/>
      <c r="G40" s="13"/>
      <c r="H40" s="38"/>
      <c r="I40" s="38"/>
      <c r="J40" s="38"/>
      <c r="K40" s="38"/>
      <c r="L40" s="35"/>
    </row>
    <row r="41" spans="1:12" ht="15.75">
      <c r="A41" s="1" t="s">
        <v>40</v>
      </c>
      <c r="B41" s="13"/>
      <c r="C41" s="13"/>
      <c r="D41" s="13"/>
      <c r="E41" s="13"/>
      <c r="F41" s="13"/>
      <c r="G41" s="13"/>
      <c r="H41" s="38"/>
      <c r="I41" s="38"/>
      <c r="J41" s="38"/>
      <c r="K41" s="38"/>
      <c r="L41" s="35"/>
    </row>
    <row r="42" spans="1:12" ht="15.75">
      <c r="A42" s="1" t="s">
        <v>41</v>
      </c>
      <c r="B42" s="13"/>
      <c r="C42" s="13"/>
      <c r="D42" s="13"/>
      <c r="E42" s="13"/>
      <c r="F42" s="13"/>
      <c r="G42" s="13"/>
      <c r="H42" s="13"/>
      <c r="I42" s="38"/>
      <c r="J42" s="13"/>
      <c r="K42" s="13"/>
      <c r="L42" s="35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3"/>
      <c r="C45" s="13"/>
      <c r="D45" s="13"/>
      <c r="E45" s="13"/>
      <c r="F45" s="13"/>
      <c r="G45" s="1"/>
      <c r="H45" s="13"/>
      <c r="I45" s="13"/>
      <c r="J45" s="13"/>
      <c r="K45" s="13"/>
    </row>
    <row r="46" spans="1:11" ht="15.75">
      <c r="A46" s="1" t="s">
        <v>44</v>
      </c>
      <c r="B46" s="13"/>
      <c r="C46" s="13"/>
      <c r="D46" s="13"/>
      <c r="E46" s="13"/>
      <c r="F46" s="13"/>
      <c r="G46" s="1"/>
      <c r="H46" s="13"/>
      <c r="I46" s="13"/>
      <c r="J46" s="13"/>
      <c r="K46" s="13"/>
    </row>
    <row r="47" spans="1:11" ht="15.75">
      <c r="A47" s="1" t="s">
        <v>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>
      <c r="A48" s="1" t="s">
        <v>46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8"/>
      <c r="C50" s="18"/>
      <c r="D50" s="18"/>
      <c r="E50" s="18"/>
      <c r="F50" s="18"/>
      <c r="G50" s="14"/>
      <c r="H50" s="14"/>
      <c r="I50" s="14"/>
      <c r="J50" s="14"/>
      <c r="K50" s="14"/>
    </row>
    <row r="51" spans="1:11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>
      <c r="A52" s="3" t="s">
        <v>50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3" t="s">
        <v>51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31.5">
      <c r="A54" s="18" t="s">
        <v>52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>
      <c r="A55" s="18"/>
      <c r="B55" s="14"/>
      <c r="C55" s="1"/>
      <c r="D55" s="13"/>
      <c r="E55" s="1"/>
      <c r="F55" s="1"/>
      <c r="G55" s="1"/>
      <c r="H55" s="1"/>
      <c r="I55" s="1"/>
      <c r="J55" s="1"/>
      <c r="K55" s="1"/>
    </row>
    <row r="56" spans="1:11" ht="15.75">
      <c r="A56" s="1" t="s">
        <v>53</v>
      </c>
      <c r="B56" s="1"/>
      <c r="C56" s="1"/>
      <c r="D56" s="13"/>
      <c r="E56" s="1"/>
      <c r="F56" s="1"/>
      <c r="G56" s="1"/>
      <c r="H56" s="1"/>
      <c r="I56" s="1"/>
      <c r="J56" s="1"/>
      <c r="K56" s="1"/>
    </row>
    <row r="57" spans="1:11" ht="15.75">
      <c r="A57" s="1" t="s">
        <v>186</v>
      </c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showOutlineSymbols="0" zoomScale="87" zoomScaleNormal="87" workbookViewId="0" topLeftCell="A1">
      <selection activeCell="A21" sqref="A21"/>
    </sheetView>
  </sheetViews>
  <sheetFormatPr defaultColWidth="8.796875" defaultRowHeight="15.75"/>
  <cols>
    <col min="1" max="1" width="25.69921875" style="0" customWidth="1"/>
    <col min="2" max="11" width="13.69921875" style="0" customWidth="1"/>
    <col min="12" max="16384" width="9.69921875" style="0" customWidth="1"/>
  </cols>
  <sheetData>
    <row r="1" spans="1:11" ht="16.5">
      <c r="A1" s="5" t="s">
        <v>181</v>
      </c>
      <c r="B1" s="2"/>
      <c r="C1" s="2"/>
      <c r="D1" s="2"/>
      <c r="E1" s="2"/>
      <c r="F1" s="2"/>
      <c r="G1" s="1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2"/>
      <c r="G2" s="1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2002</v>
      </c>
      <c r="D6" s="1"/>
      <c r="E6" s="1"/>
      <c r="F6" s="1"/>
      <c r="G6" s="1"/>
      <c r="H6" s="1"/>
      <c r="I6" s="5">
        <v>2002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5.75">
      <c r="A10" s="26"/>
      <c r="B10" s="6" t="s">
        <v>13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26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>
      <c r="A15" s="26" t="s">
        <v>24</v>
      </c>
      <c r="B15" s="9">
        <v>39955</v>
      </c>
      <c r="C15" s="12">
        <v>5073</v>
      </c>
      <c r="D15" s="12">
        <v>3190</v>
      </c>
      <c r="E15" s="11">
        <v>797</v>
      </c>
      <c r="F15" s="11">
        <v>917</v>
      </c>
      <c r="G15" s="11">
        <v>811</v>
      </c>
      <c r="H15" s="12">
        <v>5680</v>
      </c>
      <c r="I15" s="12">
        <v>1011</v>
      </c>
      <c r="J15" s="12">
        <v>4000</v>
      </c>
      <c r="K15" s="12">
        <v>3199</v>
      </c>
    </row>
    <row r="16" spans="1:11" ht="15.75">
      <c r="A16" s="26"/>
      <c r="B16" s="1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26" t="s">
        <v>26</v>
      </c>
      <c r="B17" s="1">
        <v>54.5</v>
      </c>
      <c r="C17" s="3">
        <v>82.3</v>
      </c>
      <c r="D17" s="3">
        <v>73.2</v>
      </c>
      <c r="E17" s="3">
        <v>68.4</v>
      </c>
      <c r="F17" s="3">
        <v>70.9</v>
      </c>
      <c r="G17" s="3">
        <v>78.9</v>
      </c>
      <c r="H17" s="3">
        <v>55.3</v>
      </c>
      <c r="I17" s="3">
        <v>69</v>
      </c>
      <c r="J17" s="3">
        <v>55.3</v>
      </c>
      <c r="K17" s="3">
        <v>33.1</v>
      </c>
    </row>
    <row r="18" spans="1:11" ht="15.75">
      <c r="A18" s="26" t="s">
        <v>27</v>
      </c>
      <c r="B18" s="1">
        <v>45.4</v>
      </c>
      <c r="C18" s="3">
        <v>17.5</v>
      </c>
      <c r="D18" s="3">
        <v>26.7</v>
      </c>
      <c r="E18" s="3">
        <v>31.4</v>
      </c>
      <c r="F18" s="3">
        <v>28.8</v>
      </c>
      <c r="G18" s="3">
        <v>30.7</v>
      </c>
      <c r="H18" s="3">
        <v>44.7</v>
      </c>
      <c r="I18" s="3">
        <v>30.7</v>
      </c>
      <c r="J18" s="3">
        <v>44.4</v>
      </c>
      <c r="K18" s="3">
        <v>66.7</v>
      </c>
    </row>
    <row r="19" spans="1:11" ht="15.75">
      <c r="A19" s="26"/>
      <c r="B19" s="1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26" t="s">
        <v>28</v>
      </c>
      <c r="B20" s="1">
        <v>33.3</v>
      </c>
      <c r="C20" s="3">
        <v>31.4</v>
      </c>
      <c r="D20" s="3">
        <v>29.8</v>
      </c>
      <c r="E20" s="3">
        <v>33.1</v>
      </c>
      <c r="F20" s="3">
        <v>30.3</v>
      </c>
      <c r="G20" s="3">
        <v>32.1</v>
      </c>
      <c r="H20" s="3">
        <v>30.6</v>
      </c>
      <c r="I20" s="3">
        <v>34.3</v>
      </c>
      <c r="J20" s="3">
        <v>34.6</v>
      </c>
      <c r="K20" s="3">
        <v>32.1</v>
      </c>
    </row>
    <row r="21" spans="1:11" ht="15.75">
      <c r="A21" s="26"/>
      <c r="B21" s="1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29" t="s">
        <v>29</v>
      </c>
      <c r="B22" s="1"/>
      <c r="C22" s="3"/>
      <c r="D22" s="3"/>
      <c r="E22" s="3"/>
      <c r="F22" s="3"/>
      <c r="G22" s="3"/>
      <c r="H22" s="3"/>
      <c r="I22" s="3"/>
      <c r="J22" s="3"/>
      <c r="K22" s="3"/>
    </row>
    <row r="23" spans="1:11" ht="16.5">
      <c r="A23" s="26" t="s">
        <v>30</v>
      </c>
      <c r="B23" s="5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6.5">
      <c r="A24" s="26" t="s">
        <v>24</v>
      </c>
      <c r="B24" s="9">
        <v>37289</v>
      </c>
      <c r="C24" s="12">
        <v>4806</v>
      </c>
      <c r="D24" s="12">
        <v>3048</v>
      </c>
      <c r="E24" s="11">
        <v>742</v>
      </c>
      <c r="F24" s="11">
        <v>881</v>
      </c>
      <c r="G24" s="11">
        <v>772</v>
      </c>
      <c r="H24" s="12">
        <v>5388</v>
      </c>
      <c r="I24" s="11">
        <v>820</v>
      </c>
      <c r="J24" s="12">
        <v>3756</v>
      </c>
      <c r="K24" s="12">
        <v>2942</v>
      </c>
    </row>
    <row r="25" spans="1:11" ht="15.75">
      <c r="A25" s="26" t="s">
        <v>31</v>
      </c>
      <c r="B25" s="1">
        <v>74</v>
      </c>
      <c r="C25" s="3">
        <v>39.3</v>
      </c>
      <c r="D25" s="3">
        <v>58.2</v>
      </c>
      <c r="E25" s="3">
        <v>61.5</v>
      </c>
      <c r="F25" s="3">
        <v>46.7</v>
      </c>
      <c r="G25" s="3">
        <v>46.2</v>
      </c>
      <c r="H25" s="3">
        <v>70.3</v>
      </c>
      <c r="I25" s="3">
        <v>47.4</v>
      </c>
      <c r="J25" s="3">
        <v>67.4</v>
      </c>
      <c r="K25" s="3">
        <v>92.4</v>
      </c>
    </row>
    <row r="26" spans="1:11" ht="15.75">
      <c r="A26" s="26" t="s">
        <v>32</v>
      </c>
      <c r="B26" s="1">
        <v>26</v>
      </c>
      <c r="C26" s="3">
        <v>60.7</v>
      </c>
      <c r="D26" s="3">
        <v>41.8</v>
      </c>
      <c r="E26" s="3">
        <v>38.5</v>
      </c>
      <c r="F26" s="3">
        <v>53.3</v>
      </c>
      <c r="G26" s="3">
        <v>53.4</v>
      </c>
      <c r="H26" s="3">
        <v>29.7</v>
      </c>
      <c r="I26" s="3">
        <v>52.6</v>
      </c>
      <c r="J26" s="3">
        <v>32.6</v>
      </c>
      <c r="K26" s="3">
        <v>7.6</v>
      </c>
    </row>
    <row r="27" spans="1:11" ht="15.75">
      <c r="A27" s="26"/>
      <c r="B27" s="1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29" t="s">
        <v>33</v>
      </c>
      <c r="B28" s="1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26" t="s">
        <v>23</v>
      </c>
      <c r="B29" s="1"/>
      <c r="C29" s="3"/>
      <c r="D29" s="3"/>
      <c r="E29" s="3"/>
      <c r="F29" s="3"/>
      <c r="G29" s="3"/>
      <c r="H29" s="3"/>
      <c r="I29" s="3"/>
      <c r="J29" s="3"/>
      <c r="K29" s="3"/>
    </row>
    <row r="30" spans="1:11" ht="16.5">
      <c r="A30" s="26" t="s">
        <v>24</v>
      </c>
      <c r="B30" s="9">
        <v>27585</v>
      </c>
      <c r="C30" s="12">
        <v>2164</v>
      </c>
      <c r="D30" s="12">
        <v>1940</v>
      </c>
      <c r="E30" s="11">
        <v>493</v>
      </c>
      <c r="F30" s="5">
        <v>443</v>
      </c>
      <c r="G30" s="5">
        <v>421</v>
      </c>
      <c r="H30" s="9">
        <v>4122</v>
      </c>
      <c r="I30" s="5">
        <v>424</v>
      </c>
      <c r="J30" s="9">
        <v>2703</v>
      </c>
      <c r="K30" s="9">
        <v>2796</v>
      </c>
    </row>
    <row r="31" spans="1:11" ht="15.75">
      <c r="A31" s="26" t="s">
        <v>34</v>
      </c>
      <c r="B31" s="1">
        <v>77.4</v>
      </c>
      <c r="C31" s="3">
        <v>68.1</v>
      </c>
      <c r="D31" s="3">
        <v>79.6</v>
      </c>
      <c r="E31" s="3">
        <v>85.8</v>
      </c>
      <c r="F31" s="3">
        <v>83.3</v>
      </c>
      <c r="G31" s="3">
        <v>69.1</v>
      </c>
      <c r="H31" s="3">
        <v>75.5</v>
      </c>
      <c r="I31" s="3">
        <v>84.2</v>
      </c>
      <c r="J31" s="3">
        <v>77.5</v>
      </c>
      <c r="K31" s="3">
        <v>79.6</v>
      </c>
    </row>
    <row r="32" spans="1:11" ht="15.75">
      <c r="A32" s="26" t="s">
        <v>35</v>
      </c>
      <c r="B32" s="1">
        <v>6.3</v>
      </c>
      <c r="C32" s="3">
        <v>4</v>
      </c>
      <c r="D32" s="3">
        <v>3.3</v>
      </c>
      <c r="E32" s="3">
        <v>1.2</v>
      </c>
      <c r="F32" s="3">
        <v>3.2</v>
      </c>
      <c r="G32" s="3">
        <v>4</v>
      </c>
      <c r="H32" s="3">
        <v>3</v>
      </c>
      <c r="I32" s="3">
        <v>2.8</v>
      </c>
      <c r="J32" s="3">
        <v>7</v>
      </c>
      <c r="K32" s="3">
        <v>6.2</v>
      </c>
    </row>
    <row r="33" spans="1:11" ht="15.75">
      <c r="A33" s="26" t="s">
        <v>36</v>
      </c>
      <c r="B33" s="1">
        <v>7.6</v>
      </c>
      <c r="C33" s="3">
        <v>19</v>
      </c>
      <c r="D33" s="3">
        <v>10.4</v>
      </c>
      <c r="E33" s="3">
        <v>6.3</v>
      </c>
      <c r="F33" s="3">
        <v>6.5</v>
      </c>
      <c r="G33" s="3">
        <v>20.4</v>
      </c>
      <c r="H33" s="3">
        <v>14.1</v>
      </c>
      <c r="I33" s="3">
        <v>5.7</v>
      </c>
      <c r="J33" s="3">
        <v>6.3</v>
      </c>
      <c r="K33" s="3">
        <v>4.5</v>
      </c>
    </row>
    <row r="34" spans="1:11" ht="15.75">
      <c r="A34" s="26" t="s">
        <v>37</v>
      </c>
      <c r="B34" s="1">
        <v>0.5</v>
      </c>
      <c r="C34" s="3">
        <v>0.3</v>
      </c>
      <c r="D34" s="3">
        <v>0.4</v>
      </c>
      <c r="E34" s="3">
        <v>0</v>
      </c>
      <c r="F34" s="3">
        <v>0.7</v>
      </c>
      <c r="G34" s="3">
        <v>0.5</v>
      </c>
      <c r="H34" s="3">
        <v>0.3</v>
      </c>
      <c r="I34" s="3">
        <v>0.5</v>
      </c>
      <c r="J34" s="3">
        <v>0.8</v>
      </c>
      <c r="K34" s="3">
        <v>0.5</v>
      </c>
    </row>
    <row r="35" spans="1:11" ht="15.75">
      <c r="A35" s="26" t="s">
        <v>38</v>
      </c>
      <c r="B35" s="3">
        <v>4.9</v>
      </c>
      <c r="C35" s="3">
        <v>4.4</v>
      </c>
      <c r="D35" s="3">
        <v>3.3</v>
      </c>
      <c r="E35" s="3">
        <v>3.2</v>
      </c>
      <c r="F35" s="3">
        <v>2.7</v>
      </c>
      <c r="G35" s="3">
        <v>3.3</v>
      </c>
      <c r="H35" s="3">
        <v>4.3</v>
      </c>
      <c r="I35" s="3">
        <v>4</v>
      </c>
      <c r="J35" s="3">
        <v>5</v>
      </c>
      <c r="K35" s="3">
        <v>6.6</v>
      </c>
    </row>
    <row r="36" spans="1:11" ht="15.75">
      <c r="A36" s="30" t="s">
        <v>182</v>
      </c>
      <c r="B36" s="22">
        <v>3.2</v>
      </c>
      <c r="C36" s="22">
        <v>4.1</v>
      </c>
      <c r="D36" s="22">
        <v>3.1</v>
      </c>
      <c r="E36" s="22">
        <v>3.4</v>
      </c>
      <c r="F36" s="22">
        <v>3.6</v>
      </c>
      <c r="G36" s="22">
        <v>2.6</v>
      </c>
      <c r="H36" s="22">
        <v>2.8</v>
      </c>
      <c r="I36" s="22">
        <v>2.8</v>
      </c>
      <c r="J36" s="22">
        <v>3.5</v>
      </c>
      <c r="K36" s="22">
        <v>2.6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1" t="s">
        <v>216</v>
      </c>
      <c r="B38" s="8"/>
      <c r="C38" s="8"/>
      <c r="D38" s="8"/>
      <c r="E38" s="8"/>
      <c r="F38" s="6"/>
      <c r="G38" s="6"/>
      <c r="H38" s="6"/>
      <c r="I38" s="6"/>
      <c r="J38" s="6"/>
      <c r="K38" s="6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6"/>
      <c r="I39" s="6"/>
      <c r="J39" s="6"/>
      <c r="K39" s="6"/>
    </row>
    <row r="40" spans="1:11" ht="15.7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6"/>
      <c r="I41" s="6"/>
      <c r="J41" s="6"/>
      <c r="K41" s="6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6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3"/>
      <c r="C45" s="13"/>
      <c r="D45" s="13"/>
      <c r="E45" s="13"/>
      <c r="F45" s="13"/>
      <c r="G45" s="1"/>
      <c r="H45" s="13"/>
      <c r="I45" s="13"/>
      <c r="J45" s="13"/>
      <c r="K45" s="13"/>
    </row>
    <row r="46" spans="1:11" ht="15.75">
      <c r="A46" s="1" t="s">
        <v>44</v>
      </c>
      <c r="B46" s="13"/>
      <c r="C46" s="13"/>
      <c r="D46" s="13"/>
      <c r="E46" s="13"/>
      <c r="F46" s="13"/>
      <c r="G46" s="1"/>
      <c r="H46" s="13"/>
      <c r="I46" s="13"/>
      <c r="J46" s="13"/>
      <c r="K46" s="13"/>
    </row>
    <row r="47" spans="1:11" ht="15.75">
      <c r="A47" s="1" t="s">
        <v>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>
      <c r="A48" s="1" t="s">
        <v>46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8"/>
      <c r="C50" s="18"/>
      <c r="D50" s="18"/>
      <c r="E50" s="18"/>
      <c r="F50" s="18"/>
      <c r="G50" s="14"/>
      <c r="H50" s="14"/>
      <c r="I50" s="14"/>
      <c r="J50" s="14"/>
      <c r="K50" s="14"/>
    </row>
    <row r="51" spans="1:11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>
      <c r="A52" s="3" t="s">
        <v>50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3" t="s">
        <v>51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31.5">
      <c r="A54" s="18" t="s">
        <v>52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>
      <c r="A55" s="18"/>
      <c r="B55" s="14"/>
      <c r="C55" s="1"/>
      <c r="D55" s="13"/>
      <c r="E55" s="1"/>
      <c r="F55" s="1"/>
      <c r="G55" s="1"/>
      <c r="H55" s="1"/>
      <c r="I55" s="1"/>
      <c r="J55" s="1"/>
      <c r="K55" s="1"/>
    </row>
    <row r="56" spans="1:11" ht="15.75">
      <c r="A56" s="1" t="s">
        <v>53</v>
      </c>
      <c r="B56" s="1"/>
      <c r="C56" s="1"/>
      <c r="D56" s="13"/>
      <c r="E56" s="1"/>
      <c r="F56" s="1"/>
      <c r="G56" s="1"/>
      <c r="H56" s="1"/>
      <c r="I56" s="1"/>
      <c r="J56" s="1"/>
      <c r="K56" s="1"/>
    </row>
    <row r="57" spans="1:11" ht="15.75">
      <c r="A57" s="1" t="s">
        <v>186</v>
      </c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printOptions/>
  <pageMargins left="0.5" right="0.5" top="0.5" bottom="0.5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showOutlineSymbols="0" zoomScale="87" zoomScaleNormal="87" workbookViewId="0" topLeftCell="A43">
      <selection activeCell="A1" sqref="A1"/>
    </sheetView>
  </sheetViews>
  <sheetFormatPr defaultColWidth="8.796875" defaultRowHeight="15.75"/>
  <cols>
    <col min="1" max="1" width="26.69921875" style="0" customWidth="1"/>
    <col min="2" max="11" width="13.69921875" style="0" customWidth="1"/>
    <col min="12" max="16384" width="9.69921875" style="0" customWidth="1"/>
  </cols>
  <sheetData>
    <row r="1" spans="1:11" ht="16.5">
      <c r="A1" s="5" t="s">
        <v>181</v>
      </c>
      <c r="B1" s="2"/>
      <c r="C1" s="2"/>
      <c r="D1" s="2"/>
      <c r="E1" s="2"/>
      <c r="F1" s="2"/>
      <c r="G1" s="1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2"/>
      <c r="G2" s="1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2001</v>
      </c>
      <c r="D6" s="1"/>
      <c r="E6" s="1"/>
      <c r="F6" s="1"/>
      <c r="G6" s="1"/>
      <c r="H6" s="1"/>
      <c r="I6" s="5">
        <v>2001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5.75">
      <c r="A10" s="26"/>
      <c r="B10" s="6" t="s">
        <v>12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6" t="s">
        <v>23</v>
      </c>
      <c r="B14" s="9">
        <v>40744</v>
      </c>
      <c r="C14" s="9">
        <v>5502</v>
      </c>
      <c r="D14" s="9">
        <v>3358</v>
      </c>
      <c r="E14" s="9">
        <v>780</v>
      </c>
      <c r="F14" s="9">
        <v>1006</v>
      </c>
      <c r="G14" s="9">
        <v>826</v>
      </c>
      <c r="H14" s="9">
        <v>5678</v>
      </c>
      <c r="I14" s="9">
        <v>1005</v>
      </c>
      <c r="J14" s="9">
        <v>3392</v>
      </c>
      <c r="K14" s="9">
        <v>3433</v>
      </c>
    </row>
    <row r="15" spans="1:11" ht="15.75">
      <c r="A15" s="26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26" t="s">
        <v>26</v>
      </c>
      <c r="B17" s="15">
        <v>55.9</v>
      </c>
      <c r="C17" s="15">
        <v>83</v>
      </c>
      <c r="D17" s="15">
        <v>75.3</v>
      </c>
      <c r="E17" s="15">
        <v>68.3</v>
      </c>
      <c r="F17" s="15">
        <v>72.6</v>
      </c>
      <c r="G17" s="15">
        <v>80.9</v>
      </c>
      <c r="H17" s="15">
        <v>55.9</v>
      </c>
      <c r="I17" s="15">
        <v>66.1</v>
      </c>
      <c r="J17" s="15">
        <v>58.2</v>
      </c>
      <c r="K17" s="15">
        <v>33</v>
      </c>
    </row>
    <row r="18" spans="1:11" ht="15.75">
      <c r="A18" s="26" t="s">
        <v>27</v>
      </c>
      <c r="B18" s="15">
        <v>44.1</v>
      </c>
      <c r="C18" s="15">
        <v>16.8</v>
      </c>
      <c r="D18" s="15">
        <v>24.5</v>
      </c>
      <c r="E18" s="15">
        <v>31.5</v>
      </c>
      <c r="F18" s="15">
        <v>27.4</v>
      </c>
      <c r="G18" s="15">
        <v>18.8</v>
      </c>
      <c r="H18" s="15">
        <v>44.9</v>
      </c>
      <c r="I18" s="15">
        <v>33.4</v>
      </c>
      <c r="J18" s="15">
        <v>41.6</v>
      </c>
      <c r="K18" s="15">
        <v>66.8</v>
      </c>
    </row>
    <row r="19" spans="1:11" ht="15.75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26" t="s">
        <v>28</v>
      </c>
      <c r="B20" s="1">
        <v>33.3</v>
      </c>
      <c r="C20" s="1">
        <v>31.2</v>
      </c>
      <c r="D20" s="1">
        <v>29.9</v>
      </c>
      <c r="E20" s="1">
        <v>33.2</v>
      </c>
      <c r="F20" s="1">
        <v>30.5</v>
      </c>
      <c r="G20" s="14">
        <v>32</v>
      </c>
      <c r="H20" s="1">
        <v>30.7</v>
      </c>
      <c r="I20" s="14">
        <v>34</v>
      </c>
      <c r="J20" s="1">
        <v>33.9</v>
      </c>
      <c r="K20" s="1">
        <v>32.1</v>
      </c>
    </row>
    <row r="21" spans="1:11" ht="15.75">
      <c r="A21" s="2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6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26" t="s">
        <v>24</v>
      </c>
      <c r="B24" s="13">
        <v>38509</v>
      </c>
      <c r="C24" s="13">
        <v>5207</v>
      </c>
      <c r="D24" s="13">
        <v>3256</v>
      </c>
      <c r="E24" s="13">
        <v>716</v>
      </c>
      <c r="F24" s="13">
        <v>957</v>
      </c>
      <c r="G24" s="13">
        <v>776</v>
      </c>
      <c r="H24" s="13">
        <v>5455</v>
      </c>
      <c r="I24" s="13">
        <v>787</v>
      </c>
      <c r="J24" s="13">
        <v>3868</v>
      </c>
      <c r="K24" s="13">
        <v>3165</v>
      </c>
    </row>
    <row r="25" spans="1:11" ht="15.75">
      <c r="A25" s="26" t="s">
        <v>31</v>
      </c>
      <c r="B25" s="1">
        <v>74.6</v>
      </c>
      <c r="C25" s="1">
        <v>41.1</v>
      </c>
      <c r="D25" s="1">
        <v>57.1</v>
      </c>
      <c r="E25" s="1">
        <v>59.8</v>
      </c>
      <c r="F25" s="1">
        <v>48.9</v>
      </c>
      <c r="G25" s="1">
        <v>47</v>
      </c>
      <c r="H25" s="1">
        <v>71.1</v>
      </c>
      <c r="I25" s="1">
        <v>51</v>
      </c>
      <c r="J25" s="1">
        <v>65.3</v>
      </c>
      <c r="K25" s="1">
        <v>92.8</v>
      </c>
    </row>
    <row r="26" spans="1:11" ht="15.75">
      <c r="A26" s="26" t="s">
        <v>32</v>
      </c>
      <c r="B26" s="1">
        <v>25.4</v>
      </c>
      <c r="C26" s="1">
        <v>58.9</v>
      </c>
      <c r="D26" s="1">
        <v>42.9</v>
      </c>
      <c r="E26" s="1">
        <v>40.2</v>
      </c>
      <c r="F26" s="1">
        <v>51.1</v>
      </c>
      <c r="G26" s="1">
        <v>53</v>
      </c>
      <c r="H26" s="1">
        <v>28.9</v>
      </c>
      <c r="I26" s="1">
        <v>49</v>
      </c>
      <c r="J26" s="1">
        <v>34.7</v>
      </c>
      <c r="K26" s="1">
        <v>7.2</v>
      </c>
    </row>
    <row r="27" spans="1:11" ht="15.7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26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26" t="s">
        <v>24</v>
      </c>
      <c r="B30" s="13">
        <v>28729</v>
      </c>
      <c r="C30" s="13">
        <v>2435</v>
      </c>
      <c r="D30" s="13">
        <v>2043</v>
      </c>
      <c r="E30" s="13">
        <v>464</v>
      </c>
      <c r="F30" s="13">
        <v>522</v>
      </c>
      <c r="G30" s="13">
        <v>420</v>
      </c>
      <c r="H30" s="13">
        <v>4216</v>
      </c>
      <c r="I30" s="13">
        <v>429</v>
      </c>
      <c r="J30" s="13">
        <v>2720</v>
      </c>
      <c r="K30" s="13">
        <v>3013</v>
      </c>
    </row>
    <row r="31" spans="1:11" ht="15.75">
      <c r="A31" s="26" t="s">
        <v>34</v>
      </c>
      <c r="B31" s="14">
        <v>78.6</v>
      </c>
      <c r="C31" s="14">
        <v>71.7</v>
      </c>
      <c r="D31" s="14">
        <v>80.6</v>
      </c>
      <c r="E31" s="14">
        <v>84.9</v>
      </c>
      <c r="F31" s="14">
        <v>81.8</v>
      </c>
      <c r="G31" s="14">
        <v>76</v>
      </c>
      <c r="H31" s="14">
        <v>76.9</v>
      </c>
      <c r="I31" s="14">
        <v>86.5</v>
      </c>
      <c r="J31" s="14">
        <v>78.2</v>
      </c>
      <c r="K31" s="14">
        <v>80.9</v>
      </c>
    </row>
    <row r="32" spans="1:11" ht="15.75">
      <c r="A32" s="26" t="s">
        <v>35</v>
      </c>
      <c r="B32" s="14">
        <v>6</v>
      </c>
      <c r="C32" s="14">
        <v>3.8</v>
      </c>
      <c r="D32" s="14">
        <v>2.6</v>
      </c>
      <c r="E32" s="14">
        <v>1.1</v>
      </c>
      <c r="F32" s="14">
        <v>3.6</v>
      </c>
      <c r="G32" s="14">
        <v>3.6</v>
      </c>
      <c r="H32" s="14">
        <v>3.2</v>
      </c>
      <c r="I32" s="14">
        <v>2.8</v>
      </c>
      <c r="J32" s="14">
        <v>6.9</v>
      </c>
      <c r="K32" s="14">
        <v>5.8</v>
      </c>
    </row>
    <row r="33" spans="1:11" ht="15.75">
      <c r="A33" s="26" t="s">
        <v>36</v>
      </c>
      <c r="B33" s="14">
        <v>7.5</v>
      </c>
      <c r="C33" s="14">
        <v>17.3</v>
      </c>
      <c r="D33" s="14">
        <v>9.9</v>
      </c>
      <c r="E33" s="14">
        <v>7.5</v>
      </c>
      <c r="F33" s="14">
        <v>9.2</v>
      </c>
      <c r="G33" s="14">
        <v>14.5</v>
      </c>
      <c r="H33" s="14">
        <v>13.1</v>
      </c>
      <c r="I33" s="14">
        <v>3.7</v>
      </c>
      <c r="J33" s="14">
        <v>6.6</v>
      </c>
      <c r="K33" s="14">
        <v>4</v>
      </c>
    </row>
    <row r="34" spans="1:11" ht="15.75">
      <c r="A34" s="26" t="s">
        <v>37</v>
      </c>
      <c r="B34" s="14">
        <v>0.5</v>
      </c>
      <c r="C34" s="14">
        <v>0.3</v>
      </c>
      <c r="D34" s="14">
        <v>0.6</v>
      </c>
      <c r="E34" s="14">
        <v>0</v>
      </c>
      <c r="F34" s="14">
        <v>0.4</v>
      </c>
      <c r="G34" s="14">
        <v>0.2</v>
      </c>
      <c r="H34" s="14">
        <v>0.4</v>
      </c>
      <c r="I34" s="14">
        <v>0</v>
      </c>
      <c r="J34" s="14">
        <v>0.7</v>
      </c>
      <c r="K34" s="14">
        <v>0.6</v>
      </c>
    </row>
    <row r="35" spans="1:11" ht="15.75">
      <c r="A35" s="26" t="s">
        <v>38</v>
      </c>
      <c r="B35" s="14">
        <v>4.4</v>
      </c>
      <c r="C35" s="14">
        <v>3.7</v>
      </c>
      <c r="D35" s="14">
        <v>3.2</v>
      </c>
      <c r="E35" s="14">
        <v>3.2</v>
      </c>
      <c r="F35" s="14">
        <v>2.9</v>
      </c>
      <c r="G35" s="14">
        <v>1.9</v>
      </c>
      <c r="H35" s="14">
        <v>3.9</v>
      </c>
      <c r="I35" s="14">
        <v>4.4</v>
      </c>
      <c r="J35" s="14">
        <v>4.3</v>
      </c>
      <c r="K35" s="14">
        <v>5.8</v>
      </c>
    </row>
    <row r="36" spans="1:11" ht="15.75">
      <c r="A36" s="30" t="s">
        <v>182</v>
      </c>
      <c r="B36" s="23">
        <v>3</v>
      </c>
      <c r="C36" s="23">
        <v>3.4</v>
      </c>
      <c r="D36" s="23">
        <v>3.3</v>
      </c>
      <c r="E36" s="23">
        <v>3.4</v>
      </c>
      <c r="F36" s="23">
        <v>2.1</v>
      </c>
      <c r="G36" s="23">
        <v>3.8</v>
      </c>
      <c r="H36" s="23">
        <v>2.9</v>
      </c>
      <c r="I36" s="23">
        <v>3</v>
      </c>
      <c r="J36" s="23">
        <v>2.6</v>
      </c>
      <c r="K36" s="23">
        <v>3.2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8"/>
      <c r="C39" s="8"/>
      <c r="D39" s="8"/>
      <c r="E39" s="8"/>
      <c r="F39" s="6"/>
      <c r="G39" s="6"/>
      <c r="H39" s="6"/>
      <c r="I39" s="6"/>
      <c r="J39" s="6"/>
      <c r="K39" s="6"/>
    </row>
    <row r="40" spans="1:11" ht="15.75">
      <c r="A40" s="1"/>
      <c r="B40" s="8"/>
      <c r="C40" s="8"/>
      <c r="D40" s="8"/>
      <c r="E40" s="8"/>
      <c r="F40" s="6"/>
      <c r="G40" s="6"/>
      <c r="H40" s="6"/>
      <c r="I40" s="6"/>
      <c r="J40" s="6"/>
      <c r="K40" s="6"/>
    </row>
    <row r="41" spans="1:11" ht="15.75">
      <c r="A41" s="1" t="s">
        <v>40</v>
      </c>
      <c r="B41" s="8"/>
      <c r="C41" s="8"/>
      <c r="D41" s="8"/>
      <c r="E41" s="8"/>
      <c r="F41" s="6"/>
      <c r="G41" s="6"/>
      <c r="H41" s="6"/>
      <c r="I41" s="6"/>
      <c r="J41" s="6"/>
      <c r="K41" s="6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6"/>
      <c r="I42" s="6"/>
      <c r="J42" s="6"/>
      <c r="K42" s="6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6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3"/>
      <c r="C46" s="13"/>
      <c r="D46" s="13"/>
      <c r="E46" s="13"/>
      <c r="F46" s="13"/>
      <c r="G46" s="1"/>
      <c r="H46" s="13"/>
      <c r="I46" s="13"/>
      <c r="J46" s="13"/>
      <c r="K46" s="13"/>
    </row>
    <row r="47" spans="1:11" ht="15.75">
      <c r="A47" s="1" t="s">
        <v>45</v>
      </c>
      <c r="B47" s="13"/>
      <c r="C47" s="13"/>
      <c r="D47" s="13"/>
      <c r="E47" s="13"/>
      <c r="F47" s="13"/>
      <c r="G47" s="1"/>
      <c r="H47" s="13"/>
      <c r="I47" s="13"/>
      <c r="J47" s="13"/>
      <c r="K47" s="13"/>
    </row>
    <row r="48" spans="1:11" ht="15.75">
      <c r="A48" s="1" t="s">
        <v>46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>
      <c r="A51" s="1" t="s">
        <v>49</v>
      </c>
      <c r="B51" s="18"/>
      <c r="C51" s="18"/>
      <c r="D51" s="18"/>
      <c r="E51" s="18"/>
      <c r="F51" s="18"/>
      <c r="G51" s="14"/>
      <c r="H51" s="14"/>
      <c r="I51" s="14"/>
      <c r="J51" s="14"/>
      <c r="K51" s="14"/>
    </row>
    <row r="52" spans="1:11" ht="15.75">
      <c r="A52" s="3" t="s">
        <v>50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3" t="s">
        <v>51</v>
      </c>
      <c r="B53" s="14"/>
      <c r="C53" s="1"/>
      <c r="D53" s="13"/>
      <c r="E53" s="1"/>
      <c r="F53" s="1"/>
      <c r="G53" s="1"/>
      <c r="H53" s="1"/>
      <c r="I53" s="1"/>
      <c r="J53" s="1"/>
      <c r="K53" s="1"/>
    </row>
    <row r="54" spans="1:11" ht="15" customHeight="1">
      <c r="A54" s="18" t="s">
        <v>52</v>
      </c>
      <c r="B54" s="1"/>
      <c r="C54" s="1"/>
      <c r="D54" s="13"/>
      <c r="E54" s="1"/>
      <c r="F54" s="1"/>
      <c r="G54" s="1"/>
      <c r="H54" s="1"/>
      <c r="I54" s="1"/>
      <c r="J54" s="1"/>
      <c r="K54" s="1"/>
    </row>
    <row r="55" spans="1:11" ht="15.75">
      <c r="A55" s="18"/>
      <c r="B55" s="13"/>
      <c r="C55" s="13"/>
      <c r="D55" s="13"/>
      <c r="E55" s="13"/>
      <c r="F55" s="13"/>
      <c r="G55" s="1"/>
      <c r="H55" s="13"/>
      <c r="I55" s="13"/>
      <c r="J55" s="13"/>
      <c r="K55" s="13"/>
    </row>
    <row r="56" spans="1:11" ht="15.75">
      <c r="A56" s="1" t="s">
        <v>53</v>
      </c>
      <c r="B56" s="14"/>
      <c r="C56" s="14"/>
      <c r="D56" s="14"/>
      <c r="E56" s="1"/>
      <c r="F56" s="1"/>
      <c r="G56" s="1"/>
      <c r="H56" s="1"/>
      <c r="I56" s="1"/>
      <c r="J56" s="1"/>
      <c r="K56" s="1"/>
    </row>
    <row r="57" spans="1:11" ht="15.75">
      <c r="A57" s="1" t="s">
        <v>186</v>
      </c>
      <c r="B57" s="14"/>
      <c r="C57" s="14"/>
      <c r="D57" s="14"/>
      <c r="E57" s="1"/>
      <c r="F57" s="1"/>
      <c r="G57" s="1"/>
      <c r="H57" s="1"/>
      <c r="I57" s="1"/>
      <c r="J57" s="1"/>
      <c r="K57" s="1"/>
    </row>
  </sheetData>
  <printOptions/>
  <pageMargins left="0.5" right="0.5" top="0.5" bottom="0.5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2">
      <selection activeCell="A1" sqref="A1"/>
    </sheetView>
  </sheetViews>
  <sheetFormatPr defaultColWidth="8.796875" defaultRowHeight="15.75"/>
  <cols>
    <col min="1" max="1" width="25.69921875" style="0" customWidth="1"/>
    <col min="2" max="11" width="14.69921875" style="0" customWidth="1"/>
    <col min="12" max="16384" width="9.69921875" style="0" customWidth="1"/>
  </cols>
  <sheetData>
    <row r="1" spans="1:11" ht="16.5">
      <c r="A1" s="5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2000</v>
      </c>
      <c r="D6" s="1"/>
      <c r="E6" s="1"/>
      <c r="F6" s="1"/>
      <c r="G6" s="1"/>
      <c r="H6" s="1"/>
      <c r="I6" s="5">
        <v>2000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6.5">
      <c r="A10" s="26"/>
      <c r="B10" s="7" t="s">
        <v>5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10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41368</v>
      </c>
      <c r="C15" s="9">
        <v>5330</v>
      </c>
      <c r="D15" s="9">
        <v>3411</v>
      </c>
      <c r="E15" s="9">
        <v>757</v>
      </c>
      <c r="F15" s="9">
        <v>1048</v>
      </c>
      <c r="G15" s="9">
        <v>861</v>
      </c>
      <c r="H15" s="9">
        <v>5855</v>
      </c>
      <c r="I15" s="9">
        <v>943</v>
      </c>
      <c r="J15" s="9">
        <v>4151</v>
      </c>
      <c r="K15" s="9">
        <v>3623</v>
      </c>
    </row>
    <row r="16" spans="1:11" ht="15.75">
      <c r="A16" s="26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26" t="s">
        <v>26</v>
      </c>
      <c r="B17" s="14">
        <v>56</v>
      </c>
      <c r="C17" s="14">
        <v>84.3</v>
      </c>
      <c r="D17" s="14">
        <v>75.5</v>
      </c>
      <c r="E17" s="14">
        <v>69.6</v>
      </c>
      <c r="F17" s="14">
        <v>75.4</v>
      </c>
      <c r="G17" s="14">
        <v>83.5</v>
      </c>
      <c r="H17" s="14">
        <v>55.2</v>
      </c>
      <c r="I17" s="14">
        <v>70.9</v>
      </c>
      <c r="J17" s="14">
        <v>57.1</v>
      </c>
      <c r="K17" s="14">
        <v>33.4</v>
      </c>
    </row>
    <row r="18" spans="1:11" ht="15.75">
      <c r="A18" s="26" t="s">
        <v>27</v>
      </c>
      <c r="B18" s="14">
        <v>43.8</v>
      </c>
      <c r="C18" s="14">
        <v>15.7</v>
      </c>
      <c r="D18" s="14">
        <v>24.5</v>
      </c>
      <c r="E18" s="14">
        <v>30.4</v>
      </c>
      <c r="F18" s="14">
        <v>24.6</v>
      </c>
      <c r="G18" s="14">
        <v>16.5</v>
      </c>
      <c r="H18" s="14">
        <v>44.8</v>
      </c>
      <c r="I18" s="14">
        <v>29.1</v>
      </c>
      <c r="J18" s="14">
        <v>42.9</v>
      </c>
      <c r="K18" s="14">
        <v>66.6</v>
      </c>
    </row>
    <row r="19" spans="1:11" ht="15.75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26" t="s">
        <v>28</v>
      </c>
      <c r="B20" s="14">
        <v>33.6</v>
      </c>
      <c r="C20" s="14">
        <v>31.4</v>
      </c>
      <c r="D20" s="14">
        <v>30.7</v>
      </c>
      <c r="E20" s="14">
        <v>33.4</v>
      </c>
      <c r="F20" s="14">
        <v>30.4</v>
      </c>
      <c r="G20" s="14">
        <v>32.9</v>
      </c>
      <c r="H20" s="14">
        <v>30.7</v>
      </c>
      <c r="I20" s="14">
        <v>34.4</v>
      </c>
      <c r="J20" s="14">
        <v>34.1</v>
      </c>
      <c r="K20" s="14">
        <v>32.2</v>
      </c>
    </row>
    <row r="21" spans="1:11" ht="15.75">
      <c r="A21" s="26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>
      <c r="A23" s="28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>
      <c r="A24" s="28" t="s">
        <v>24</v>
      </c>
      <c r="B24" s="9">
        <v>39485</v>
      </c>
      <c r="C24" s="9">
        <v>5000</v>
      </c>
      <c r="D24" s="9">
        <v>3240</v>
      </c>
      <c r="E24" s="9">
        <v>711</v>
      </c>
      <c r="F24" s="9">
        <v>1010</v>
      </c>
      <c r="G24" s="9">
        <v>819</v>
      </c>
      <c r="H24" s="9">
        <v>5650</v>
      </c>
      <c r="I24" s="9">
        <v>917</v>
      </c>
      <c r="J24" s="9">
        <v>3980</v>
      </c>
      <c r="K24" s="9">
        <v>3385</v>
      </c>
    </row>
    <row r="25" spans="1:11" ht="15.75">
      <c r="A25" s="26" t="s">
        <v>31</v>
      </c>
      <c r="B25" s="14">
        <v>75.6</v>
      </c>
      <c r="C25" s="14">
        <v>51.1</v>
      </c>
      <c r="D25" s="14">
        <v>64.3</v>
      </c>
      <c r="E25" s="14">
        <v>71.6</v>
      </c>
      <c r="F25" s="14">
        <v>56.2</v>
      </c>
      <c r="G25" s="14">
        <v>55.9</v>
      </c>
      <c r="H25" s="14">
        <v>75.4</v>
      </c>
      <c r="I25" s="14">
        <v>54.6</v>
      </c>
      <c r="J25" s="14">
        <v>73</v>
      </c>
      <c r="K25" s="14">
        <v>95.2</v>
      </c>
    </row>
    <row r="26" spans="1:11" ht="15.75">
      <c r="A26" s="26" t="s">
        <v>32</v>
      </c>
      <c r="B26" s="14">
        <v>24.4</v>
      </c>
      <c r="C26" s="14">
        <v>48.9</v>
      </c>
      <c r="D26" s="14">
        <v>35.7</v>
      </c>
      <c r="E26" s="14">
        <v>28.4</v>
      </c>
      <c r="F26" s="14">
        <v>43.8</v>
      </c>
      <c r="G26" s="14">
        <v>44.1</v>
      </c>
      <c r="H26" s="14">
        <v>24.6</v>
      </c>
      <c r="I26" s="14">
        <v>45.4</v>
      </c>
      <c r="J26" s="14">
        <v>27</v>
      </c>
      <c r="K26" s="14">
        <v>4.8</v>
      </c>
    </row>
    <row r="27" spans="1:11" ht="15.75">
      <c r="A27" s="26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>
      <c r="A29" s="28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6.5">
      <c r="A30" s="28" t="s">
        <v>24</v>
      </c>
      <c r="B30" s="9">
        <v>29837</v>
      </c>
      <c r="C30" s="9">
        <v>2556</v>
      </c>
      <c r="D30" s="9">
        <v>2084</v>
      </c>
      <c r="E30" s="9">
        <v>509</v>
      </c>
      <c r="F30" s="9">
        <v>568</v>
      </c>
      <c r="G30" s="9">
        <v>458</v>
      </c>
      <c r="H30" s="9">
        <v>4260</v>
      </c>
      <c r="I30" s="9">
        <v>501</v>
      </c>
      <c r="J30" s="9">
        <v>2907</v>
      </c>
      <c r="K30" s="9">
        <v>3221</v>
      </c>
    </row>
    <row r="31" spans="1:11" ht="15.75">
      <c r="A31" s="26" t="s">
        <v>34</v>
      </c>
      <c r="B31" s="14">
        <v>79.3</v>
      </c>
      <c r="C31" s="14">
        <v>73.5</v>
      </c>
      <c r="D31" s="14">
        <v>80.9</v>
      </c>
      <c r="E31" s="14">
        <v>84.9</v>
      </c>
      <c r="F31" s="14">
        <v>81</v>
      </c>
      <c r="G31" s="14">
        <v>73.6</v>
      </c>
      <c r="H31" s="14">
        <v>77.6</v>
      </c>
      <c r="I31" s="14">
        <v>82.2</v>
      </c>
      <c r="J31" s="14">
        <v>79.3</v>
      </c>
      <c r="K31" s="14">
        <v>80.8</v>
      </c>
    </row>
    <row r="32" spans="1:11" ht="15.75">
      <c r="A32" s="26" t="s">
        <v>35</v>
      </c>
      <c r="B32" s="14">
        <v>5.9</v>
      </c>
      <c r="C32" s="14">
        <v>3.2</v>
      </c>
      <c r="D32" s="14">
        <v>3</v>
      </c>
      <c r="E32" s="14">
        <v>1.4</v>
      </c>
      <c r="F32" s="14">
        <v>2.5</v>
      </c>
      <c r="G32" s="14">
        <v>3.9</v>
      </c>
      <c r="H32" s="14">
        <v>2.9</v>
      </c>
      <c r="I32" s="14">
        <v>3.6</v>
      </c>
      <c r="J32" s="14">
        <v>7.2</v>
      </c>
      <c r="K32" s="14">
        <v>6</v>
      </c>
    </row>
    <row r="33" spans="1:11" ht="15.75">
      <c r="A33" s="26" t="s">
        <v>36</v>
      </c>
      <c r="B33" s="14">
        <v>7.8</v>
      </c>
      <c r="C33" s="14">
        <v>17.5</v>
      </c>
      <c r="D33" s="14">
        <v>9.7</v>
      </c>
      <c r="E33" s="14">
        <v>5.7</v>
      </c>
      <c r="F33" s="14">
        <v>12.3</v>
      </c>
      <c r="G33" s="14">
        <v>16.8</v>
      </c>
      <c r="H33" s="14">
        <v>12.9</v>
      </c>
      <c r="I33" s="14">
        <v>6.2</v>
      </c>
      <c r="J33" s="14">
        <v>6.2</v>
      </c>
      <c r="K33" s="14">
        <v>4.6</v>
      </c>
    </row>
    <row r="34" spans="1:11" ht="15.75">
      <c r="A34" s="26" t="s">
        <v>37</v>
      </c>
      <c r="B34" s="14">
        <v>0.6</v>
      </c>
      <c r="C34" s="14">
        <v>0.3</v>
      </c>
      <c r="D34" s="14">
        <v>0.4</v>
      </c>
      <c r="E34" s="14">
        <v>1</v>
      </c>
      <c r="F34" s="14">
        <v>0.4</v>
      </c>
      <c r="G34" s="14">
        <v>0.2</v>
      </c>
      <c r="H34" s="14">
        <v>0.4</v>
      </c>
      <c r="I34" s="14">
        <v>0.8</v>
      </c>
      <c r="J34" s="14">
        <v>0.7</v>
      </c>
      <c r="K34" s="14">
        <v>0.7</v>
      </c>
    </row>
    <row r="35" spans="1:11" ht="15.75">
      <c r="A35" s="26" t="s">
        <v>38</v>
      </c>
      <c r="B35" s="14">
        <v>4.3</v>
      </c>
      <c r="C35" s="14">
        <v>3.1</v>
      </c>
      <c r="D35" s="14">
        <v>3.7</v>
      </c>
      <c r="E35" s="14">
        <v>3.5</v>
      </c>
      <c r="F35" s="14">
        <v>2.5</v>
      </c>
      <c r="G35" s="14">
        <v>2.8</v>
      </c>
      <c r="H35" s="14">
        <v>4.1</v>
      </c>
      <c r="I35" s="14">
        <v>5.2</v>
      </c>
      <c r="J35" s="14">
        <v>3.7</v>
      </c>
      <c r="K35" s="14">
        <v>6</v>
      </c>
    </row>
    <row r="36" spans="1:11" ht="15.75">
      <c r="A36" s="30" t="s">
        <v>187</v>
      </c>
      <c r="B36" s="23">
        <v>2.2</v>
      </c>
      <c r="C36" s="23">
        <v>2.3</v>
      </c>
      <c r="D36" s="23">
        <v>2.3</v>
      </c>
      <c r="E36" s="23">
        <v>3.5</v>
      </c>
      <c r="F36" s="23">
        <v>1.4</v>
      </c>
      <c r="G36" s="23">
        <v>2.6</v>
      </c>
      <c r="H36" s="23">
        <v>2.9</v>
      </c>
      <c r="I36" s="23">
        <v>2</v>
      </c>
      <c r="J36" s="23">
        <v>2.6</v>
      </c>
      <c r="K36" s="23">
        <v>1.9</v>
      </c>
    </row>
    <row r="37" spans="1:11" ht="15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.75">
      <c r="A38" s="31" t="s">
        <v>216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>
      <c r="A39" s="1" t="s">
        <v>183</v>
      </c>
      <c r="B39" s="1"/>
      <c r="C39" s="1"/>
      <c r="D39" s="1"/>
      <c r="E39" s="1"/>
      <c r="F39" s="6"/>
      <c r="G39" s="1"/>
      <c r="H39" s="6"/>
      <c r="I39" s="6"/>
      <c r="J39" s="6"/>
      <c r="K39" s="1"/>
    </row>
    <row r="40" spans="1:11" ht="15.75">
      <c r="A40" s="1"/>
      <c r="B40" s="1"/>
      <c r="C40" s="1"/>
      <c r="D40" s="1"/>
      <c r="E40" s="1"/>
      <c r="F40" s="6"/>
      <c r="G40" s="1"/>
      <c r="H40" s="6"/>
      <c r="I40" s="6"/>
      <c r="J40" s="6"/>
      <c r="K40" s="1"/>
    </row>
    <row r="41" spans="1:11" ht="15.75">
      <c r="A41" s="1" t="s">
        <v>40</v>
      </c>
      <c r="B41" s="1"/>
      <c r="C41" s="1"/>
      <c r="D41" s="1"/>
      <c r="E41" s="1"/>
      <c r="F41" s="6"/>
      <c r="G41" s="1"/>
      <c r="H41" s="6"/>
      <c r="I41" s="6"/>
      <c r="J41" s="6"/>
      <c r="K41" s="1"/>
    </row>
    <row r="42" spans="1:11" ht="15.75">
      <c r="A42" s="1" t="s">
        <v>41</v>
      </c>
      <c r="B42" s="8"/>
      <c r="C42" s="8"/>
      <c r="D42" s="8"/>
      <c r="E42" s="8"/>
      <c r="F42" s="6"/>
      <c r="G42" s="6"/>
      <c r="H42" s="6"/>
      <c r="I42" s="6"/>
      <c r="J42" s="6"/>
      <c r="K42" s="6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6"/>
      <c r="J44" s="1"/>
      <c r="K44" s="1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3"/>
      <c r="C47" s="13"/>
      <c r="D47" s="13"/>
      <c r="E47" s="13"/>
      <c r="F47" s="13"/>
      <c r="G47" s="1"/>
      <c r="H47" s="13"/>
      <c r="I47" s="13"/>
      <c r="J47" s="13"/>
      <c r="K47" s="13"/>
    </row>
    <row r="48" spans="1:11" ht="15.75">
      <c r="A48" s="1" t="s">
        <v>46</v>
      </c>
      <c r="B48" s="13"/>
      <c r="C48" s="13"/>
      <c r="D48" s="13"/>
      <c r="E48" s="13"/>
      <c r="F48" s="13"/>
      <c r="G48" s="1"/>
      <c r="H48" s="13"/>
      <c r="I48" s="13"/>
      <c r="J48" s="13"/>
      <c r="K48" s="13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1" t="s">
        <v>188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>
      <c r="A54" s="1" t="s">
        <v>189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>
      <c r="A55" s="1" t="s">
        <v>190</v>
      </c>
      <c r="B55" s="14"/>
      <c r="C55" s="1"/>
      <c r="D55" s="13"/>
      <c r="E55" s="1"/>
      <c r="F55" s="1"/>
      <c r="G55" s="1"/>
      <c r="H55" s="1"/>
      <c r="I55" s="1"/>
      <c r="J55" s="1"/>
      <c r="K55" s="1"/>
    </row>
  </sheetData>
  <printOptions/>
  <pageMargins left="0.5" right="0.5" top="0.5" bottom="0.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2.69921875" style="0" customWidth="1"/>
    <col min="2" max="11" width="14.69921875" style="0" customWidth="1"/>
    <col min="12" max="16384" width="9.69921875" style="0" customWidth="1"/>
  </cols>
  <sheetData>
    <row r="1" spans="1:11" ht="16.5">
      <c r="A1" s="5" t="s">
        <v>181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5.75">
      <c r="A2" s="1"/>
      <c r="B2" s="2"/>
      <c r="C2" s="2"/>
      <c r="D2" s="2"/>
      <c r="E2" s="2"/>
      <c r="F2" s="1"/>
      <c r="G2" s="2"/>
      <c r="H2" s="2"/>
      <c r="I2" s="2"/>
      <c r="J2" s="2"/>
      <c r="K2" s="2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1998</v>
      </c>
      <c r="D6" s="1"/>
      <c r="E6" s="1"/>
      <c r="F6" s="1"/>
      <c r="G6" s="1"/>
      <c r="H6" s="1"/>
      <c r="I6" s="5">
        <v>1998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/>
      <c r="C9" s="6"/>
      <c r="D9" s="6"/>
      <c r="E9" s="3"/>
      <c r="F9" s="1"/>
      <c r="G9" s="6"/>
      <c r="H9" s="6"/>
      <c r="I9" s="6"/>
      <c r="J9" s="6"/>
      <c r="K9" s="6"/>
    </row>
    <row r="10" spans="1:11" ht="16.5">
      <c r="A10" s="26"/>
      <c r="B10" s="7" t="s">
        <v>214</v>
      </c>
      <c r="C10" s="6"/>
      <c r="D10" s="6" t="s">
        <v>6</v>
      </c>
      <c r="E10" s="6" t="s">
        <v>7</v>
      </c>
      <c r="F10" s="6"/>
      <c r="G10" s="6" t="s">
        <v>8</v>
      </c>
      <c r="H10" s="6" t="s">
        <v>9</v>
      </c>
      <c r="I10" s="6" t="s">
        <v>10</v>
      </c>
      <c r="J10" s="6" t="s">
        <v>11</v>
      </c>
      <c r="K10" s="6"/>
    </row>
    <row r="11" spans="1:11" ht="15.75">
      <c r="A11" s="26"/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18</v>
      </c>
      <c r="H11" s="6" t="s">
        <v>20</v>
      </c>
      <c r="I11" s="6" t="s">
        <v>18</v>
      </c>
      <c r="J11" s="6" t="s">
        <v>21</v>
      </c>
      <c r="K11" s="6" t="s">
        <v>22</v>
      </c>
    </row>
    <row r="12" spans="1:11" ht="15.75">
      <c r="A12" s="26"/>
      <c r="B12" s="1"/>
      <c r="C12" s="1"/>
      <c r="D12" s="6"/>
      <c r="E12" s="1"/>
      <c r="F12" s="1"/>
      <c r="G12" s="6"/>
      <c r="H12" s="6"/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42683</v>
      </c>
      <c r="C15" s="9">
        <v>5919</v>
      </c>
      <c r="D15" s="9">
        <v>3801</v>
      </c>
      <c r="E15" s="9">
        <v>838</v>
      </c>
      <c r="F15" s="9">
        <v>1177</v>
      </c>
      <c r="G15" s="9">
        <v>923</v>
      </c>
      <c r="H15" s="9">
        <v>6646</v>
      </c>
      <c r="I15" s="9">
        <v>1192</v>
      </c>
      <c r="J15" s="9">
        <v>3394</v>
      </c>
      <c r="K15" s="9">
        <v>3681</v>
      </c>
    </row>
    <row r="16" spans="1:11" ht="16.5">
      <c r="A16" s="2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26" t="s">
        <v>26</v>
      </c>
      <c r="B17" s="14">
        <f>0.58*100</f>
        <v>57.99999999999999</v>
      </c>
      <c r="C17" s="14">
        <f>0.87*100</f>
        <v>87</v>
      </c>
      <c r="D17" s="14">
        <f>0.77*100</f>
        <v>77</v>
      </c>
      <c r="E17" s="14">
        <f>0.73*100</f>
        <v>73</v>
      </c>
      <c r="F17" s="14">
        <f>0.75*100</f>
        <v>75</v>
      </c>
      <c r="G17" s="14">
        <f>0.83*100</f>
        <v>83</v>
      </c>
      <c r="H17" s="14">
        <f>0.56*100</f>
        <v>56.00000000000001</v>
      </c>
      <c r="I17" s="14">
        <f>0.72*100</f>
        <v>72</v>
      </c>
      <c r="J17" s="14">
        <f>0.59*100</f>
        <v>59</v>
      </c>
      <c r="K17" s="14">
        <f>0.33*100</f>
        <v>33</v>
      </c>
    </row>
    <row r="18" spans="1:11" ht="15.75">
      <c r="A18" s="26" t="s">
        <v>27</v>
      </c>
      <c r="B18" s="14">
        <f>0.42*100</f>
        <v>42</v>
      </c>
      <c r="C18" s="14">
        <f>0.13*100</f>
        <v>13</v>
      </c>
      <c r="D18" s="14">
        <f>0.23*100</f>
        <v>23</v>
      </c>
      <c r="E18" s="14">
        <f>0.27*100</f>
        <v>27</v>
      </c>
      <c r="F18" s="14">
        <f>0.25*100</f>
        <v>25</v>
      </c>
      <c r="G18" s="14">
        <f>0.17*100</f>
        <v>17</v>
      </c>
      <c r="H18" s="14">
        <f>0.44*100</f>
        <v>44</v>
      </c>
      <c r="I18" s="14">
        <f>0.28*100</f>
        <v>28.000000000000004</v>
      </c>
      <c r="J18" s="14">
        <f>0.41*100</f>
        <v>41</v>
      </c>
      <c r="K18" s="14">
        <f>0.67*100</f>
        <v>67</v>
      </c>
    </row>
    <row r="19" spans="1:11" ht="15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26" t="s">
        <v>28</v>
      </c>
      <c r="B20" s="14">
        <v>33.7</v>
      </c>
      <c r="C20" s="14">
        <v>31.6</v>
      </c>
      <c r="D20" s="14">
        <v>29.8</v>
      </c>
      <c r="E20" s="14">
        <v>33.7</v>
      </c>
      <c r="F20" s="14">
        <v>30.7</v>
      </c>
      <c r="G20" s="14">
        <v>33.2</v>
      </c>
      <c r="H20" s="14">
        <v>31.1</v>
      </c>
      <c r="I20" s="14">
        <v>34.6</v>
      </c>
      <c r="J20" s="14">
        <v>33.8</v>
      </c>
      <c r="K20" s="14">
        <v>32.5</v>
      </c>
    </row>
    <row r="21" spans="1:11" ht="15.75">
      <c r="A21" s="26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29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26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26" t="s">
        <v>24</v>
      </c>
      <c r="B24" s="13">
        <v>39556</v>
      </c>
      <c r="C24" s="13">
        <v>5413</v>
      </c>
      <c r="D24" s="13">
        <v>3526</v>
      </c>
      <c r="E24" s="13">
        <v>781</v>
      </c>
      <c r="F24" s="13">
        <v>1085</v>
      </c>
      <c r="G24" s="13">
        <v>860</v>
      </c>
      <c r="H24" s="13">
        <v>5509</v>
      </c>
      <c r="I24" s="13">
        <v>1102</v>
      </c>
      <c r="J24" s="13">
        <v>3113</v>
      </c>
      <c r="K24" s="13">
        <v>3410</v>
      </c>
    </row>
    <row r="25" spans="1:11" ht="15.75">
      <c r="A25" s="26" t="s">
        <v>31</v>
      </c>
      <c r="B25" s="14">
        <f>0.781524926686217*100</f>
        <v>78.1524926686217</v>
      </c>
      <c r="C25" s="14">
        <f>0.558100868280067*100</f>
        <v>55.8100868280067</v>
      </c>
      <c r="D25" s="14">
        <f>0.685479296653432*100</f>
        <v>68.5479296653432</v>
      </c>
      <c r="E25" s="14">
        <f>0.738796414852753*100</f>
        <v>73.8796414852753</v>
      </c>
      <c r="F25" s="14">
        <f>0.613824884792627*100</f>
        <v>61.3824884792627</v>
      </c>
      <c r="G25" s="14">
        <f>0.640697674418605*100</f>
        <v>64.0697674418605</v>
      </c>
      <c r="H25" s="14">
        <f>0.77672898892721*100</f>
        <v>77.672898892721</v>
      </c>
      <c r="I25" s="14">
        <f>0.567150635208712*100</f>
        <v>56.7150635208712</v>
      </c>
      <c r="J25" s="14">
        <f>0.755541278509476*100</f>
        <v>75.55412785094761</v>
      </c>
      <c r="K25" s="14">
        <f>0.955718475073314*100</f>
        <v>95.5718475073314</v>
      </c>
    </row>
    <row r="26" spans="1:11" ht="15.75">
      <c r="A26" s="26" t="s">
        <v>32</v>
      </c>
      <c r="B26" s="14">
        <f>0.218475073313783*100</f>
        <v>21.8475073313783</v>
      </c>
      <c r="C26" s="14">
        <f>0.441899131719934*100</f>
        <v>44.1899131719934</v>
      </c>
      <c r="D26" s="14">
        <f>0.314520703346568*100</f>
        <v>31.452070334656803</v>
      </c>
      <c r="E26" s="14">
        <f>0.261203585147247*100</f>
        <v>26.1203585147247</v>
      </c>
      <c r="F26" s="14">
        <f>0.386175115207373*100</f>
        <v>38.6175115207373</v>
      </c>
      <c r="G26" s="14">
        <f>0.359302325581395*100</f>
        <v>35.9302325581395</v>
      </c>
      <c r="H26" s="14">
        <f>0.22327101107279*100</f>
        <v>22.327101107279</v>
      </c>
      <c r="I26" s="14">
        <f>0.432849364791289*100</f>
        <v>43.2849364791289</v>
      </c>
      <c r="J26" s="14">
        <f>0.244458721490524*100</f>
        <v>24.4458721490524</v>
      </c>
      <c r="K26" s="14">
        <f>0.0442815249266862*100</f>
        <v>4.42815249266862</v>
      </c>
    </row>
    <row r="27" spans="1:11" ht="15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29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26" t="s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26" t="s">
        <v>24</v>
      </c>
      <c r="B30" s="13">
        <v>30914</v>
      </c>
      <c r="C30" s="13">
        <v>3021</v>
      </c>
      <c r="D30" s="13">
        <v>4211</v>
      </c>
      <c r="E30" s="13">
        <v>577</v>
      </c>
      <c r="F30" s="13">
        <v>666</v>
      </c>
      <c r="G30" s="13">
        <v>551</v>
      </c>
      <c r="H30" s="13">
        <v>4279</v>
      </c>
      <c r="I30" s="13">
        <v>625</v>
      </c>
      <c r="J30" s="13">
        <v>2352</v>
      </c>
      <c r="K30" s="13">
        <v>3259</v>
      </c>
    </row>
    <row r="31" spans="1:11" ht="15.75">
      <c r="A31" s="26" t="s">
        <v>34</v>
      </c>
      <c r="B31" s="14">
        <f>0.781296499967652*100</f>
        <v>78.12964999676521</v>
      </c>
      <c r="C31" s="14">
        <f>0.714995034756703*100</f>
        <v>71.4995034756703</v>
      </c>
      <c r="D31" s="14">
        <f>0.782949418190454*100</f>
        <v>78.2949418190454</v>
      </c>
      <c r="E31" s="14">
        <f>0.82842287694974*100</f>
        <v>82.842287694974</v>
      </c>
      <c r="F31" s="14">
        <f>0.783783783783784*100</f>
        <v>78.3783783783784</v>
      </c>
      <c r="G31" s="14">
        <f>0.736842105263158*100</f>
        <v>73.6842105263158</v>
      </c>
      <c r="H31" s="14">
        <f>0.753914465996728*100</f>
        <v>75.39144659967279</v>
      </c>
      <c r="I31" s="14">
        <f>0.768*100</f>
        <v>76.8</v>
      </c>
      <c r="J31" s="14">
        <f>0.781037414965987*100</f>
        <v>78.1037414965987</v>
      </c>
      <c r="K31" s="14">
        <f>0.806996011046333*100</f>
        <v>80.6996011046333</v>
      </c>
    </row>
    <row r="32" spans="1:11" ht="15.75">
      <c r="A32" s="26" t="s">
        <v>35</v>
      </c>
      <c r="B32" s="14">
        <f>0.0513036164844407*100</f>
        <v>5.13036164844407</v>
      </c>
      <c r="C32" s="14">
        <f>0.0278053624627607*100</f>
        <v>2.7805362462760703</v>
      </c>
      <c r="D32" s="14">
        <f>0.0220850154357635*100</f>
        <v>2.20850154357635</v>
      </c>
      <c r="E32" s="14">
        <f>0.0155979202772964*100</f>
        <v>1.55979202772964</v>
      </c>
      <c r="F32" s="14">
        <f>0.024024024024024*100</f>
        <v>2.4024024024023998</v>
      </c>
      <c r="G32" s="14">
        <f>0.0254083484573503*100</f>
        <v>2.5408348457350303</v>
      </c>
      <c r="H32" s="14">
        <f>0.0252395419490535*100</f>
        <v>2.52395419490535</v>
      </c>
      <c r="I32" s="14">
        <f>0.0368*100</f>
        <v>3.6799999999999997</v>
      </c>
      <c r="J32" s="14">
        <f>0.0620748299319728*100</f>
        <v>6.207482993197281</v>
      </c>
      <c r="K32" s="14">
        <f>0.0475606014114759*100</f>
        <v>4.75606014114759</v>
      </c>
    </row>
    <row r="33" spans="1:11" ht="15.75">
      <c r="A33" s="26" t="s">
        <v>36</v>
      </c>
      <c r="B33" s="14">
        <f>0.0879860257488517*100</f>
        <v>8.79860257488517</v>
      </c>
      <c r="C33" s="14">
        <f>0.183714001986097*100</f>
        <v>18.3714001986097</v>
      </c>
      <c r="D33" s="14">
        <f>0.129185466635004*100</f>
        <v>12.918546663500399</v>
      </c>
      <c r="E33" s="14">
        <f>0.0883882149046794*100</f>
        <v>8.83882149046794</v>
      </c>
      <c r="F33" s="14">
        <f>0.106606606606607*100</f>
        <v>10.6606606606607</v>
      </c>
      <c r="G33" s="14">
        <f>0.165154264972777*100</f>
        <v>16.515426497277698</v>
      </c>
      <c r="H33" s="14">
        <f>0.153774246319233*100</f>
        <v>15.3774246319233</v>
      </c>
      <c r="I33" s="14">
        <f>0.0928*100</f>
        <v>9.28</v>
      </c>
      <c r="J33" s="14">
        <f>0.078656462585034*100</f>
        <v>7.8656462585034</v>
      </c>
      <c r="K33" s="14">
        <f>0.0349800552316662*100</f>
        <v>3.4980055231666203</v>
      </c>
    </row>
    <row r="34" spans="1:11" ht="15.75">
      <c r="A34" s="26" t="s">
        <v>37</v>
      </c>
      <c r="B34" s="14">
        <f>0.00611373487740183*100</f>
        <v>0.611373487740183</v>
      </c>
      <c r="C34" s="14">
        <f>0.00430321085733201*100</f>
        <v>0.430321085733201</v>
      </c>
      <c r="D34" s="14">
        <f>0.0045119924008549*100</f>
        <v>0.45119924008549</v>
      </c>
      <c r="E34" s="14">
        <f>0.00519930675909879*100</f>
        <v>0.519930675909879</v>
      </c>
      <c r="F34" s="14">
        <f>0.0045045045045045*100</f>
        <v>0.45045045045045</v>
      </c>
      <c r="G34" s="14">
        <f>0.00544464609800363*100</f>
        <v>0.544464609800363</v>
      </c>
      <c r="H34" s="14">
        <f>0.00280439354989484*100</f>
        <v>0.28043935498948397</v>
      </c>
      <c r="I34" s="14">
        <f>0.0144*100</f>
        <v>1.44</v>
      </c>
      <c r="J34" s="14">
        <f>0.00467687074829932*100</f>
        <v>0.467687074829932</v>
      </c>
      <c r="K34" s="14">
        <f>0.00951212028229518*100</f>
        <v>0.9512120282295179</v>
      </c>
    </row>
    <row r="35" spans="1:11" ht="15.75">
      <c r="A35" s="26" t="s">
        <v>38</v>
      </c>
      <c r="B35" s="14">
        <f>0.0424079704988031*100</f>
        <v>4.24079704988031</v>
      </c>
      <c r="C35" s="14">
        <f>0.0364117841774247*100</f>
        <v>3.6411784177424704</v>
      </c>
      <c r="D35" s="14">
        <f>0.0263595345523629*100</f>
        <v>2.6359534552362898</v>
      </c>
      <c r="E35" s="14">
        <f>0.0277296360485269*100</f>
        <v>2.77296360485269</v>
      </c>
      <c r="F35" s="14">
        <f>0.0405405405405405*100</f>
        <v>4.05405405405405</v>
      </c>
      <c r="G35" s="14">
        <f>0.0254083484573503*100</f>
        <v>2.5408348457350303</v>
      </c>
      <c r="H35" s="14">
        <f>0.0394952091610189*100</f>
        <v>3.9495209161018905</v>
      </c>
      <c r="I35" s="14">
        <f>0.0608*100</f>
        <v>6.08</v>
      </c>
      <c r="J35" s="14">
        <f>0.0446428571428571*100</f>
        <v>4.46428571428571</v>
      </c>
      <c r="K35" s="14">
        <f>0.0635164160785517*100</f>
        <v>6.35164160785517</v>
      </c>
    </row>
    <row r="36" spans="1:11" ht="15.75">
      <c r="A36" s="30" t="s">
        <v>187</v>
      </c>
      <c r="B36" s="23">
        <f>0.0308921524228505*100</f>
        <v>3.08921524228505</v>
      </c>
      <c r="C36" s="23">
        <f>0.0327706057596822*100</f>
        <v>3.27706057596822</v>
      </c>
      <c r="D36" s="23">
        <f>0.0349085727855616*100</f>
        <v>3.49085727855616</v>
      </c>
      <c r="E36" s="23">
        <f>0.0346620450606586*100</f>
        <v>3.4662045060658597</v>
      </c>
      <c r="F36" s="23">
        <f>0.0405405405405405*100</f>
        <v>4.05405405405405</v>
      </c>
      <c r="G36" s="23">
        <f>0.0417422867513612*100</f>
        <v>4.17422867513612</v>
      </c>
      <c r="H36" s="23">
        <f>0.024772143024071*100</f>
        <v>2.4772143024071</v>
      </c>
      <c r="I36" s="23">
        <f>0.0272*100</f>
        <v>2.7199999999999998</v>
      </c>
      <c r="J36" s="23">
        <f>0.0289115646258503*100</f>
        <v>2.89115646258503</v>
      </c>
      <c r="K36" s="23">
        <f>0.0374347959496778*100</f>
        <v>3.74347959496778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6"/>
      <c r="F39" s="1"/>
      <c r="G39" s="6"/>
      <c r="H39" s="6"/>
      <c r="I39" s="6"/>
      <c r="J39" s="1"/>
      <c r="K39" s="6"/>
    </row>
    <row r="40" spans="1:11" ht="15.75">
      <c r="A40" s="1"/>
      <c r="B40" s="1"/>
      <c r="C40" s="1"/>
      <c r="D40" s="1"/>
      <c r="E40" s="6"/>
      <c r="F40" s="1"/>
      <c r="G40" s="6"/>
      <c r="H40" s="6"/>
      <c r="I40" s="6"/>
      <c r="J40" s="1"/>
      <c r="K40" s="6"/>
    </row>
    <row r="41" spans="1:11" ht="15.75">
      <c r="A41" s="1" t="s">
        <v>40</v>
      </c>
      <c r="B41" s="1"/>
      <c r="C41" s="1"/>
      <c r="D41" s="1"/>
      <c r="E41" s="6"/>
      <c r="F41" s="1"/>
      <c r="G41" s="6"/>
      <c r="H41" s="6"/>
      <c r="I41" s="6"/>
      <c r="J41" s="1"/>
      <c r="K41" s="6"/>
    </row>
    <row r="42" spans="1:11" ht="15.75">
      <c r="A42" s="1" t="s">
        <v>41</v>
      </c>
      <c r="B42" s="8"/>
      <c r="C42" s="8"/>
      <c r="D42" s="8"/>
      <c r="E42" s="6"/>
      <c r="F42" s="6"/>
      <c r="G42" s="6"/>
      <c r="H42" s="6"/>
      <c r="I42" s="6"/>
      <c r="J42" s="6"/>
      <c r="K42" s="6"/>
    </row>
    <row r="43" spans="1:11" ht="15.75">
      <c r="A43" s="1" t="s">
        <v>42</v>
      </c>
      <c r="B43" s="1"/>
      <c r="C43" s="1"/>
      <c r="D43" s="1"/>
      <c r="E43" s="1"/>
      <c r="F43" s="1"/>
      <c r="G43" s="6"/>
      <c r="H43" s="6"/>
      <c r="I43" s="6"/>
      <c r="J43" s="6"/>
      <c r="K43" s="6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6"/>
      <c r="I44" s="1"/>
      <c r="J44" s="1"/>
      <c r="K44" s="6"/>
    </row>
    <row r="45" spans="1:11" ht="15.75">
      <c r="A45" s="1" t="s">
        <v>185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 t="s">
        <v>44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 t="s">
        <v>45</v>
      </c>
      <c r="B47" s="13"/>
      <c r="C47" s="13"/>
      <c r="D47" s="13"/>
      <c r="E47" s="13"/>
      <c r="F47" s="1"/>
      <c r="G47" s="13"/>
      <c r="H47" s="13"/>
      <c r="I47" s="13"/>
      <c r="J47" s="13"/>
      <c r="K47" s="13"/>
    </row>
    <row r="48" spans="1:11" ht="15.75">
      <c r="A48" s="1" t="s">
        <v>46</v>
      </c>
      <c r="B48" s="13"/>
      <c r="C48" s="13"/>
      <c r="D48" s="13"/>
      <c r="E48" s="13"/>
      <c r="F48" s="1"/>
      <c r="G48" s="13"/>
      <c r="H48" s="13"/>
      <c r="I48" s="13"/>
      <c r="J48" s="13"/>
      <c r="K48" s="13"/>
    </row>
    <row r="49" spans="1:11" ht="15.75">
      <c r="A49" s="1" t="s">
        <v>47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>
      <c r="A51" s="1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>
      <c r="A53" s="1" t="s">
        <v>188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>
      <c r="A54" s="1" t="s">
        <v>189</v>
      </c>
      <c r="B54" s="1"/>
      <c r="C54" s="13"/>
      <c r="D54" s="1"/>
      <c r="E54" s="1"/>
      <c r="F54" s="1"/>
      <c r="G54" s="1"/>
      <c r="H54" s="1"/>
      <c r="I54" s="1"/>
      <c r="J54" s="1"/>
      <c r="K54" s="1"/>
    </row>
    <row r="55" spans="1:11" ht="15.75">
      <c r="A55" s="1" t="s">
        <v>190</v>
      </c>
      <c r="B55" s="1"/>
      <c r="C55" s="13"/>
      <c r="D55" s="1"/>
      <c r="E55" s="1"/>
      <c r="F55" s="1"/>
      <c r="G55" s="1"/>
      <c r="H55" s="1"/>
      <c r="I55" s="1"/>
      <c r="J55" s="1"/>
      <c r="K55" s="1"/>
    </row>
  </sheetData>
  <printOptions/>
  <pageMargins left="0.5" right="0.5" top="0.5" bottom="0.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27.69921875" style="0" customWidth="1"/>
    <col min="2" max="16384" width="9.69921875" style="0" customWidth="1"/>
  </cols>
  <sheetData>
    <row r="1" spans="1:11" ht="16.5">
      <c r="A1" s="5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>
      <c r="A5" s="2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26"/>
      <c r="B6" s="1"/>
      <c r="C6" s="5">
        <v>1997</v>
      </c>
      <c r="D6" s="1"/>
      <c r="E6" s="1"/>
      <c r="F6" s="1"/>
      <c r="G6" s="1"/>
      <c r="H6" s="1"/>
      <c r="I6" s="5">
        <v>1997</v>
      </c>
      <c r="J6" s="1"/>
      <c r="K6" s="1"/>
    </row>
    <row r="7" spans="1:11" ht="15.75">
      <c r="A7" s="26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2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29" t="s">
        <v>3</v>
      </c>
      <c r="B9" s="6" t="s">
        <v>191</v>
      </c>
      <c r="C9" s="6" t="s">
        <v>192</v>
      </c>
      <c r="D9" s="6" t="s">
        <v>193</v>
      </c>
      <c r="E9" s="6" t="s">
        <v>7</v>
      </c>
      <c r="F9" s="1"/>
      <c r="G9" s="6" t="s">
        <v>194</v>
      </c>
      <c r="H9" s="6" t="s">
        <v>195</v>
      </c>
      <c r="I9" s="6" t="s">
        <v>196</v>
      </c>
      <c r="J9" s="6" t="s">
        <v>11</v>
      </c>
      <c r="K9" s="1"/>
    </row>
    <row r="10" spans="1:11" ht="15.75">
      <c r="A10" s="26"/>
      <c r="B10" s="6" t="s">
        <v>198</v>
      </c>
      <c r="C10" s="6" t="s">
        <v>199</v>
      </c>
      <c r="D10" s="6" t="s">
        <v>200</v>
      </c>
      <c r="E10" s="6" t="s">
        <v>201</v>
      </c>
      <c r="F10" s="6" t="s">
        <v>202</v>
      </c>
      <c r="G10" s="6" t="s">
        <v>203</v>
      </c>
      <c r="H10" s="6" t="s">
        <v>200</v>
      </c>
      <c r="I10" s="6" t="s">
        <v>204</v>
      </c>
      <c r="J10" s="6" t="s">
        <v>201</v>
      </c>
      <c r="K10" s="6" t="s">
        <v>215</v>
      </c>
    </row>
    <row r="11" spans="1:11" ht="15.75">
      <c r="A11" s="26"/>
      <c r="B11" s="1"/>
      <c r="C11" s="6" t="s">
        <v>206</v>
      </c>
      <c r="D11" s="6" t="s">
        <v>201</v>
      </c>
      <c r="E11" s="6" t="s">
        <v>207</v>
      </c>
      <c r="F11" s="6" t="s">
        <v>208</v>
      </c>
      <c r="G11" s="6" t="s">
        <v>201</v>
      </c>
      <c r="H11" s="6" t="s">
        <v>201</v>
      </c>
      <c r="I11" s="6" t="s">
        <v>209</v>
      </c>
      <c r="J11" s="6" t="s">
        <v>210</v>
      </c>
      <c r="K11" s="6" t="s">
        <v>211</v>
      </c>
    </row>
    <row r="12" spans="1:11" ht="15.75">
      <c r="A12" s="26"/>
      <c r="B12" s="1"/>
      <c r="C12" s="1"/>
      <c r="D12" s="6" t="s">
        <v>212</v>
      </c>
      <c r="E12" s="1"/>
      <c r="F12" s="1"/>
      <c r="G12" s="6" t="s">
        <v>207</v>
      </c>
      <c r="H12" s="6" t="s">
        <v>213</v>
      </c>
      <c r="I12" s="1"/>
      <c r="J12" s="1"/>
      <c r="K12" s="1"/>
    </row>
    <row r="13" spans="1:11" ht="15.75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5">
      <c r="A14" s="28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28" t="s">
        <v>24</v>
      </c>
      <c r="B15" s="9">
        <v>42705</v>
      </c>
      <c r="C15" s="9">
        <v>6052</v>
      </c>
      <c r="D15" s="9">
        <v>3711</v>
      </c>
      <c r="E15" s="9">
        <v>862</v>
      </c>
      <c r="F15" s="9">
        <v>1112</v>
      </c>
      <c r="G15" s="9">
        <v>889</v>
      </c>
      <c r="H15" s="9">
        <v>5717</v>
      </c>
      <c r="I15" s="9">
        <v>966</v>
      </c>
      <c r="J15" s="9">
        <v>4049</v>
      </c>
      <c r="K15" s="9">
        <v>3489</v>
      </c>
    </row>
    <row r="16" spans="1:11" ht="15.7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>
      <c r="A17" s="26" t="s">
        <v>26</v>
      </c>
      <c r="B17" s="13">
        <v>58.5</v>
      </c>
      <c r="C17" s="13">
        <v>87</v>
      </c>
      <c r="D17" s="13">
        <v>77.6</v>
      </c>
      <c r="E17" s="13">
        <v>76.3</v>
      </c>
      <c r="F17" s="13">
        <v>76.6</v>
      </c>
      <c r="G17" s="13">
        <v>82.5</v>
      </c>
      <c r="H17" s="13">
        <v>56.9</v>
      </c>
      <c r="I17" s="13">
        <v>73.6</v>
      </c>
      <c r="J17" s="13">
        <v>61.3</v>
      </c>
      <c r="K17" s="13">
        <v>32.6</v>
      </c>
    </row>
    <row r="18" spans="1:11" ht="15.75">
      <c r="A18" s="26" t="s">
        <v>27</v>
      </c>
      <c r="B18" s="13">
        <v>40.6</v>
      </c>
      <c r="C18" s="13">
        <v>12.3</v>
      </c>
      <c r="D18" s="13">
        <v>22.4</v>
      </c>
      <c r="E18" s="13">
        <v>23.7</v>
      </c>
      <c r="F18" s="13">
        <v>23.4</v>
      </c>
      <c r="G18" s="13">
        <v>16.2</v>
      </c>
      <c r="H18" s="13">
        <v>43.1</v>
      </c>
      <c r="I18" s="13">
        <v>26.4</v>
      </c>
      <c r="J18" s="13">
        <v>38.7</v>
      </c>
      <c r="K18" s="13">
        <v>66.6</v>
      </c>
    </row>
    <row r="19" spans="1:11" ht="15.75">
      <c r="A19" s="26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.75">
      <c r="A20" s="26" t="s">
        <v>28</v>
      </c>
      <c r="B20" s="13">
        <v>33.6</v>
      </c>
      <c r="C20" s="13">
        <v>31.3</v>
      </c>
      <c r="D20" s="13">
        <v>29.9</v>
      </c>
      <c r="E20" s="13">
        <v>33.2</v>
      </c>
      <c r="F20" s="13">
        <v>31.3</v>
      </c>
      <c r="G20" s="13">
        <v>32</v>
      </c>
      <c r="H20" s="13">
        <v>31.2</v>
      </c>
      <c r="I20" s="13">
        <v>34.2</v>
      </c>
      <c r="J20" s="13">
        <v>35.4</v>
      </c>
      <c r="K20" s="13">
        <v>32.6</v>
      </c>
    </row>
    <row r="21" spans="1:11" ht="15.75">
      <c r="A21" s="2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.75">
      <c r="A22" s="29" t="s">
        <v>29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6.5">
      <c r="A23" s="28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6.5">
      <c r="A24" s="28" t="s">
        <v>24</v>
      </c>
      <c r="B24" s="9">
        <v>39058</v>
      </c>
      <c r="C24" s="9">
        <v>5677</v>
      </c>
      <c r="D24" s="9">
        <v>3488</v>
      </c>
      <c r="E24" s="9">
        <v>799</v>
      </c>
      <c r="F24" s="9">
        <v>1032</v>
      </c>
      <c r="G24" s="9">
        <v>820</v>
      </c>
      <c r="H24" s="9">
        <v>5415</v>
      </c>
      <c r="I24" s="9">
        <v>893</v>
      </c>
      <c r="J24" s="9">
        <v>3726</v>
      </c>
      <c r="K24" s="9">
        <v>3103</v>
      </c>
    </row>
    <row r="25" spans="1:11" ht="15.75">
      <c r="A25" s="26" t="s">
        <v>31</v>
      </c>
      <c r="B25" s="13">
        <v>70.9</v>
      </c>
      <c r="C25" s="13">
        <v>47.3</v>
      </c>
      <c r="D25" s="13">
        <v>60.6</v>
      </c>
      <c r="E25" s="13">
        <v>64.8</v>
      </c>
      <c r="F25" s="13">
        <v>50</v>
      </c>
      <c r="G25" s="13">
        <v>50.9</v>
      </c>
      <c r="H25" s="13">
        <v>67</v>
      </c>
      <c r="I25" s="13">
        <v>51.8</v>
      </c>
      <c r="J25" s="13">
        <v>67.6</v>
      </c>
      <c r="K25" s="13">
        <v>93</v>
      </c>
    </row>
    <row r="26" spans="1:11" ht="15.75">
      <c r="A26" s="26" t="s">
        <v>32</v>
      </c>
      <c r="B26" s="13">
        <v>29.1</v>
      </c>
      <c r="C26" s="13">
        <v>52.7</v>
      </c>
      <c r="D26" s="13">
        <v>39.4</v>
      </c>
      <c r="E26" s="13">
        <v>35.2</v>
      </c>
      <c r="F26" s="13">
        <v>50</v>
      </c>
      <c r="G26" s="13">
        <v>49.1</v>
      </c>
      <c r="H26" s="13">
        <v>33</v>
      </c>
      <c r="I26" s="13">
        <v>48.2</v>
      </c>
      <c r="J26" s="13">
        <v>32.4</v>
      </c>
      <c r="K26" s="13">
        <v>7</v>
      </c>
    </row>
    <row r="27" spans="1:11" ht="15.75">
      <c r="A27" s="2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>
      <c r="A28" s="29" t="s">
        <v>33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6.5">
      <c r="A29" s="28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6.5">
      <c r="A30" s="28" t="s">
        <v>24</v>
      </c>
      <c r="B30" s="9">
        <v>30601</v>
      </c>
      <c r="C30" s="9">
        <v>3281</v>
      </c>
      <c r="D30" s="9">
        <v>2473</v>
      </c>
      <c r="E30" s="9">
        <v>587</v>
      </c>
      <c r="F30" s="9">
        <v>616</v>
      </c>
      <c r="G30" s="9">
        <v>506</v>
      </c>
      <c r="H30" s="9">
        <v>4203</v>
      </c>
      <c r="I30" s="9">
        <v>546</v>
      </c>
      <c r="J30" s="9">
        <v>2817</v>
      </c>
      <c r="K30" s="9">
        <v>2976</v>
      </c>
    </row>
    <row r="31" spans="1:11" ht="15.75">
      <c r="A31" s="26" t="s">
        <v>34</v>
      </c>
      <c r="B31" s="13">
        <v>77.7</v>
      </c>
      <c r="C31" s="13">
        <v>68.9</v>
      </c>
      <c r="D31" s="13">
        <v>75.5</v>
      </c>
      <c r="E31" s="13">
        <v>80.1</v>
      </c>
      <c r="F31" s="13">
        <v>76.3</v>
      </c>
      <c r="G31" s="13">
        <v>70.6</v>
      </c>
      <c r="H31" s="13">
        <v>74.2</v>
      </c>
      <c r="I31" s="13">
        <v>75.1</v>
      </c>
      <c r="J31" s="13">
        <v>78.2</v>
      </c>
      <c r="K31" s="13">
        <v>82.8</v>
      </c>
    </row>
    <row r="32" spans="1:11" ht="15.75">
      <c r="A32" s="26" t="s">
        <v>35</v>
      </c>
      <c r="B32" s="13">
        <v>4.8</v>
      </c>
      <c r="C32" s="13">
        <v>3</v>
      </c>
      <c r="D32" s="13">
        <v>2</v>
      </c>
      <c r="E32" s="13">
        <v>1.5</v>
      </c>
      <c r="F32" s="13">
        <v>1.1</v>
      </c>
      <c r="G32" s="13">
        <v>0.8</v>
      </c>
      <c r="H32" s="13">
        <v>2.6</v>
      </c>
      <c r="I32" s="13">
        <v>4.4</v>
      </c>
      <c r="J32" s="13">
        <v>5.5</v>
      </c>
      <c r="K32" s="13">
        <v>5.1</v>
      </c>
    </row>
    <row r="33" spans="1:11" ht="15.75">
      <c r="A33" s="26" t="s">
        <v>36</v>
      </c>
      <c r="B33" s="13">
        <v>10.3</v>
      </c>
      <c r="C33" s="13">
        <v>21.5</v>
      </c>
      <c r="D33" s="13">
        <v>16.3</v>
      </c>
      <c r="E33" s="13">
        <v>12.1</v>
      </c>
      <c r="F33" s="13">
        <v>16.1</v>
      </c>
      <c r="G33" s="13">
        <v>20.9</v>
      </c>
      <c r="H33" s="13">
        <v>17.1</v>
      </c>
      <c r="I33" s="13">
        <v>11.5</v>
      </c>
      <c r="J33" s="13">
        <v>8.3</v>
      </c>
      <c r="K33" s="13">
        <v>4.3</v>
      </c>
    </row>
    <row r="34" spans="1:11" ht="15.75">
      <c r="A34" s="26" t="s">
        <v>37</v>
      </c>
      <c r="B34" s="13">
        <v>0.5</v>
      </c>
      <c r="C34" s="13">
        <v>0.4</v>
      </c>
      <c r="D34" s="13">
        <v>0.4</v>
      </c>
      <c r="E34" s="13">
        <v>0.3</v>
      </c>
      <c r="F34" s="13">
        <v>0.2</v>
      </c>
      <c r="G34" s="13">
        <v>0.2</v>
      </c>
      <c r="H34" s="13">
        <v>0.2</v>
      </c>
      <c r="I34" s="13">
        <v>0.7</v>
      </c>
      <c r="J34" s="13">
        <v>0.6</v>
      </c>
      <c r="K34" s="13">
        <v>0.6</v>
      </c>
    </row>
    <row r="35" spans="1:11" ht="15.75">
      <c r="A35" s="26" t="s">
        <v>38</v>
      </c>
      <c r="B35" s="13">
        <v>3.9</v>
      </c>
      <c r="C35" s="13">
        <v>2.9</v>
      </c>
      <c r="D35" s="13">
        <v>2.6</v>
      </c>
      <c r="E35" s="13">
        <v>2.7</v>
      </c>
      <c r="F35" s="13">
        <v>2.9</v>
      </c>
      <c r="G35" s="13">
        <v>3.2</v>
      </c>
      <c r="H35" s="13">
        <v>3.4</v>
      </c>
      <c r="I35" s="13">
        <v>4.8</v>
      </c>
      <c r="J35" s="13">
        <v>3.4</v>
      </c>
      <c r="K35" s="13">
        <v>5.7</v>
      </c>
    </row>
    <row r="36" spans="1:11" ht="15.75">
      <c r="A36" s="30" t="s">
        <v>187</v>
      </c>
      <c r="B36" s="24">
        <v>2.8</v>
      </c>
      <c r="C36" s="24">
        <v>3.4</v>
      </c>
      <c r="D36" s="24">
        <v>3.2</v>
      </c>
      <c r="E36" s="24">
        <v>3.2</v>
      </c>
      <c r="F36" s="24">
        <v>3.4</v>
      </c>
      <c r="G36" s="24">
        <v>4.3</v>
      </c>
      <c r="H36" s="24">
        <v>2.5</v>
      </c>
      <c r="I36" s="24">
        <v>3.8</v>
      </c>
      <c r="J36" s="24">
        <v>3.4</v>
      </c>
      <c r="K36" s="24">
        <v>1.5</v>
      </c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31" t="s">
        <v>216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1" t="s">
        <v>183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 t="s">
        <v>184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185</v>
      </c>
      <c r="B45" s="1"/>
      <c r="C45" s="1"/>
      <c r="D45" s="6"/>
      <c r="E45" s="1"/>
      <c r="F45" s="6"/>
      <c r="G45" s="6"/>
      <c r="H45" s="6"/>
      <c r="I45" s="1"/>
      <c r="J45" s="6"/>
      <c r="K45" s="6"/>
    </row>
    <row r="46" spans="1:11" ht="15.75">
      <c r="A46" s="1" t="s">
        <v>44</v>
      </c>
      <c r="B46" s="8"/>
      <c r="C46" s="8"/>
      <c r="D46" s="6"/>
      <c r="E46" s="6"/>
      <c r="F46" s="6"/>
      <c r="G46" s="6"/>
      <c r="H46" s="6"/>
      <c r="I46" s="6"/>
      <c r="J46" s="6"/>
      <c r="K46" s="6"/>
    </row>
    <row r="47" spans="1:11" ht="15.75">
      <c r="A47" s="1" t="s">
        <v>45</v>
      </c>
      <c r="B47" s="1"/>
      <c r="C47" s="1"/>
      <c r="D47" s="1"/>
      <c r="E47" s="1"/>
      <c r="F47" s="6"/>
      <c r="G47" s="6"/>
      <c r="H47" s="6"/>
      <c r="I47" s="6"/>
      <c r="J47" s="6"/>
      <c r="K47" s="6"/>
    </row>
    <row r="48" spans="1:11" ht="15.75">
      <c r="A48" s="1" t="s">
        <v>46</v>
      </c>
      <c r="B48" s="1"/>
      <c r="C48" s="1"/>
      <c r="D48" s="1"/>
      <c r="E48" s="1"/>
      <c r="F48" s="1"/>
      <c r="G48" s="6"/>
      <c r="H48" s="1"/>
      <c r="I48" s="1"/>
      <c r="J48" s="6"/>
      <c r="K48" s="6"/>
    </row>
    <row r="49" spans="1:11" ht="15.75">
      <c r="A49" s="1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 t="s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 t="s">
        <v>49</v>
      </c>
      <c r="B51" s="13"/>
      <c r="C51" s="13"/>
      <c r="D51" s="13"/>
      <c r="E51" s="1"/>
      <c r="F51" s="13"/>
      <c r="G51" s="13"/>
      <c r="H51" s="13"/>
      <c r="I51" s="13"/>
      <c r="J51" s="13"/>
      <c r="K51" s="13"/>
    </row>
    <row r="52" spans="1:11" ht="15.75">
      <c r="A52" s="1"/>
      <c r="B52" s="13"/>
      <c r="C52" s="13"/>
      <c r="D52" s="13"/>
      <c r="E52" s="1"/>
      <c r="F52" s="13"/>
      <c r="G52" s="13"/>
      <c r="H52" s="13"/>
      <c r="I52" s="13"/>
      <c r="J52" s="13"/>
      <c r="K52" s="13"/>
    </row>
    <row r="53" spans="1:11" ht="15.75">
      <c r="A53" s="1" t="s">
        <v>188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>
      <c r="A54" s="1" t="s">
        <v>189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>
      <c r="A55" s="1" t="s">
        <v>190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</sheetData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2006-04-20T20:58:23Z</cp:lastPrinted>
  <dcterms:created xsi:type="dcterms:W3CDTF">2005-07-06T15:23:46Z</dcterms:created>
  <dcterms:modified xsi:type="dcterms:W3CDTF">2006-10-30T21:56:11Z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