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equested Data" sheetId="1" r:id="rId1"/>
    <sheet name="RPW Summary Data" sheetId="2" r:id="rId2"/>
    <sheet name="Fee Distribution" sheetId="3" r:id="rId3"/>
  </sheets>
  <definedNames/>
  <calcPr fullCalcOnLoad="1"/>
</workbook>
</file>

<file path=xl/sharedStrings.xml><?xml version="1.0" encoding="utf-8"?>
<sst xmlns="http://schemas.openxmlformats.org/spreadsheetml/2006/main" count="309" uniqueCount="196">
  <si>
    <t>MARKET DOMINANT PRODUCTS</t>
  </si>
  <si>
    <t>Volume</t>
  </si>
  <si>
    <t>Postage Revenue</t>
  </si>
  <si>
    <t>Fees</t>
  </si>
  <si>
    <t>Total Revenue</t>
  </si>
  <si>
    <t>Revenue per Piece</t>
  </si>
  <si>
    <t>First-Class Mail:</t>
  </si>
  <si>
    <t/>
  </si>
  <si>
    <t>Single-Piece:</t>
  </si>
  <si>
    <t>Letters</t>
  </si>
  <si>
    <t>Flats</t>
  </si>
  <si>
    <t>Parcels</t>
  </si>
  <si>
    <t>Total Single-Piece Ltrs, Flts &amp; Prcls</t>
  </si>
  <si>
    <t>Presorted:</t>
  </si>
  <si>
    <t>Business Parcels</t>
  </si>
  <si>
    <t>Total Presorted Ltrs, Flts &amp; Prcls</t>
  </si>
  <si>
    <t>Total Ltrs, Flts &amp; Prcls</t>
  </si>
  <si>
    <t>Single-Piece Postcards</t>
  </si>
  <si>
    <t>Presorted Postcards</t>
  </si>
  <si>
    <t>Total Postcards</t>
  </si>
  <si>
    <t>Total First Class Domestic</t>
  </si>
  <si>
    <t>Total First Class</t>
  </si>
  <si>
    <t>Periodicals:</t>
  </si>
  <si>
    <t>Within County</t>
  </si>
  <si>
    <t>Outside County:</t>
  </si>
  <si>
    <t>Regular Rate</t>
  </si>
  <si>
    <t>Nonprofit</t>
  </si>
  <si>
    <t>Classroom</t>
  </si>
  <si>
    <t>Total Outside County</t>
  </si>
  <si>
    <t>Total Periodicals</t>
  </si>
  <si>
    <t>Standard Mail:</t>
  </si>
  <si>
    <t>Regular Presort Mail:</t>
  </si>
  <si>
    <t>Not Flat-Machinables (NFMs)</t>
  </si>
  <si>
    <t>Total Regular Presort</t>
  </si>
  <si>
    <t>Regular Automation Mail:</t>
  </si>
  <si>
    <t>Total Regular Automation</t>
  </si>
  <si>
    <t>Total Regular</t>
  </si>
  <si>
    <t>Nonprofit Presort Mail:</t>
  </si>
  <si>
    <t>Total Nonprofit Presort</t>
  </si>
  <si>
    <t>Nonprofit Automation Mail:</t>
  </si>
  <si>
    <t>Total Nonprofit Automation</t>
  </si>
  <si>
    <t>Total Nonprofit</t>
  </si>
  <si>
    <t>Total Regular and Nonprofit</t>
  </si>
  <si>
    <t>ECR Mail:</t>
  </si>
  <si>
    <t>Basic Presort Letters</t>
  </si>
  <si>
    <t>High Density Letters</t>
  </si>
  <si>
    <t>Saturation Letters</t>
  </si>
  <si>
    <t>Total ECR Letters</t>
  </si>
  <si>
    <t>Basic Presort Flats</t>
  </si>
  <si>
    <t>High Density Flats</t>
  </si>
  <si>
    <t>Saturation Flats</t>
  </si>
  <si>
    <t>Total ECR Flats</t>
  </si>
  <si>
    <t>Basic Presort Parcels</t>
  </si>
  <si>
    <t>High Density Parcels</t>
  </si>
  <si>
    <t>Saturation Parcels</t>
  </si>
  <si>
    <t>Total ECR Parcels</t>
  </si>
  <si>
    <t>Total ECR</t>
  </si>
  <si>
    <t>Nonprofit ECR Mail:</t>
  </si>
  <si>
    <t>Total NECR Letters</t>
  </si>
  <si>
    <t>Total NECR Flats</t>
  </si>
  <si>
    <t>Total NECR Parcels</t>
  </si>
  <si>
    <t>Total Nonprofit ECR</t>
  </si>
  <si>
    <t>Total ECR and NECR</t>
  </si>
  <si>
    <t>Total Standard Mail</t>
  </si>
  <si>
    <t>Package Services:</t>
  </si>
  <si>
    <t>Market Dominant Parcel Post:</t>
  </si>
  <si>
    <t>Single-Piece Parcel Post:</t>
  </si>
  <si>
    <t>Intra-BMC</t>
  </si>
  <si>
    <t>Inter-BMC</t>
  </si>
  <si>
    <t>Enclosures</t>
  </si>
  <si>
    <t xml:space="preserve"> </t>
  </si>
  <si>
    <t>Allocated to Intra-BMC</t>
  </si>
  <si>
    <t>N/A</t>
  </si>
  <si>
    <t>Allocated to Inter-BMC</t>
  </si>
  <si>
    <t>Total Market Dominant Parcel Post</t>
  </si>
  <si>
    <t>Bound Printed Matter (BPM):</t>
  </si>
  <si>
    <t>BPM Flats:</t>
  </si>
  <si>
    <t>Nonpresorted</t>
  </si>
  <si>
    <t>Presorted</t>
  </si>
  <si>
    <t>Carrier Route</t>
  </si>
  <si>
    <t>Total BPM Flats</t>
  </si>
  <si>
    <t>BPM Parcels:</t>
  </si>
  <si>
    <t>Total BPM Parcels</t>
  </si>
  <si>
    <t>Total Bound Printed Matter</t>
  </si>
  <si>
    <t>Media Mail:</t>
  </si>
  <si>
    <t>Single Piece</t>
  </si>
  <si>
    <t>Total Media Mail</t>
  </si>
  <si>
    <t>Library Rate:</t>
  </si>
  <si>
    <t>Total Library Mail</t>
  </si>
  <si>
    <t>Total Media and Library Mail</t>
  </si>
  <si>
    <t>Total Package Services</t>
  </si>
  <si>
    <t>USPS Penalty Mail</t>
  </si>
  <si>
    <t>Free-for-the-Blind Mail</t>
  </si>
  <si>
    <t>Total Mail</t>
  </si>
  <si>
    <t>Special Services:</t>
  </si>
  <si>
    <t>Certified Mail</t>
  </si>
  <si>
    <t>Collect-on-Delivery (COD)</t>
  </si>
  <si>
    <t>Delivery Confirmation</t>
  </si>
  <si>
    <t>Insurance</t>
  </si>
  <si>
    <t>Registered Mail</t>
  </si>
  <si>
    <t>Return Receipt</t>
  </si>
  <si>
    <t>Return Receipt for Merchandise</t>
  </si>
  <si>
    <t>Restricted Delivery</t>
  </si>
  <si>
    <t>Signature Confirmation</t>
  </si>
  <si>
    <t>Special Handling</t>
  </si>
  <si>
    <t>Stamped Envelopes</t>
  </si>
  <si>
    <t>Stamped Cards</t>
  </si>
  <si>
    <t>Premium Stamped Stationery</t>
  </si>
  <si>
    <t>Premium Stamped Cards</t>
  </si>
  <si>
    <t>Change-of-Address Credit Card Authentication</t>
  </si>
  <si>
    <t>Confirm</t>
  </si>
  <si>
    <t>Money Orders</t>
  </si>
  <si>
    <t>PO Boxes</t>
  </si>
  <si>
    <t>Caller Service/Reserve Numbers</t>
  </si>
  <si>
    <t>Address List Services:</t>
  </si>
  <si>
    <t>ZIP Coding of Mailing Lists</t>
  </si>
  <si>
    <t>Correction of Mailing Lists</t>
  </si>
  <si>
    <t>Carrier Sequencing of Address Cards</t>
  </si>
  <si>
    <t>Address Changes for Election Boards</t>
  </si>
  <si>
    <t>Total Address List Services</t>
  </si>
  <si>
    <t>Total Special Services</t>
  </si>
  <si>
    <t>Total Market Dominant Products</t>
  </si>
  <si>
    <t>Domestic Mail Fee Distribution To Subclasses</t>
  </si>
  <si>
    <t>FY 2008</t>
  </si>
  <si>
    <t>First-Class Mail</t>
  </si>
  <si>
    <t>Cards</t>
  </si>
  <si>
    <t>Single</t>
  </si>
  <si>
    <t>Workshare</t>
  </si>
  <si>
    <t>Total</t>
  </si>
  <si>
    <t>Address Correction</t>
  </si>
  <si>
    <t>Certificate of Mailing</t>
  </si>
  <si>
    <t xml:space="preserve">   Total</t>
  </si>
  <si>
    <t>Periodicals</t>
  </si>
  <si>
    <t>In-County</t>
  </si>
  <si>
    <t xml:space="preserve">  Total</t>
  </si>
  <si>
    <t>Standard Mail</t>
  </si>
  <si>
    <t>Regular ECR</t>
  </si>
  <si>
    <t>Regular</t>
  </si>
  <si>
    <t>Nonprofit ECR</t>
  </si>
  <si>
    <t>Bulk Parcel Return Service</t>
  </si>
  <si>
    <t>Package Services</t>
  </si>
  <si>
    <t>Parcel Post</t>
  </si>
  <si>
    <t>BPM</t>
  </si>
  <si>
    <t>Media</t>
  </si>
  <si>
    <t>Library</t>
  </si>
  <si>
    <t>Parcel Airlift</t>
  </si>
  <si>
    <t>Total Fees</t>
  </si>
  <si>
    <t>Docket No. ACR2008</t>
  </si>
  <si>
    <t>RPW Fees</t>
  </si>
  <si>
    <t>MARKET DOMINANT MAIL</t>
  </si>
  <si>
    <t>RPW Fees (000)</t>
  </si>
  <si>
    <t>First-Class Mail Fees:</t>
  </si>
  <si>
    <t>Domestic First-Class Mail Fees:</t>
  </si>
  <si>
    <t>Business Reply Service</t>
  </si>
  <si>
    <t>Certificates of Mailing</t>
  </si>
  <si>
    <t>Merchandise Return Service</t>
  </si>
  <si>
    <t>Postage Due</t>
  </si>
  <si>
    <t>Address Correction Services (ACS)</t>
  </si>
  <si>
    <t>Application and Mailing Permits</t>
  </si>
  <si>
    <t>Total Domestic First-Class Mail Fees</t>
  </si>
  <si>
    <t>International First-Class Mail Fees:</t>
  </si>
  <si>
    <t>Inbound International Business Reply Service</t>
  </si>
  <si>
    <t>Certificates of Mailing International</t>
  </si>
  <si>
    <t>Postage Due Foreign Origin Surface LC/AO</t>
  </si>
  <si>
    <t>Postage Due Foreign Origin Air LC/AO</t>
  </si>
  <si>
    <t>Postage Due First-Class International (Return Mail)</t>
  </si>
  <si>
    <t>Total International First-Class Mail Fees</t>
  </si>
  <si>
    <t>Total First-Class Mail Fees</t>
  </si>
  <si>
    <t>Standard Mail Fees:</t>
  </si>
  <si>
    <t>Address Correction Service</t>
  </si>
  <si>
    <t>Total Standard Mail Fees</t>
  </si>
  <si>
    <t>Periodicals Fees:</t>
  </si>
  <si>
    <t>Address Services</t>
  </si>
  <si>
    <t>Total Periodicals Fees</t>
  </si>
  <si>
    <t>Package Services Fees:</t>
  </si>
  <si>
    <t>Address Correction Services</t>
  </si>
  <si>
    <t>Parcel Airlift Service</t>
  </si>
  <si>
    <t>Total Package Services Fees</t>
  </si>
  <si>
    <t>Competitive Services Fees:</t>
  </si>
  <si>
    <t>Total Market Dominant Mail Fees:</t>
  </si>
  <si>
    <t xml:space="preserve">   Total Domestic</t>
  </si>
  <si>
    <t>Domestic:</t>
  </si>
  <si>
    <t xml:space="preserve">  Address Correction</t>
  </si>
  <si>
    <t xml:space="preserve">  Business Reply</t>
  </si>
  <si>
    <t xml:space="preserve">  Certificate of Mailing</t>
  </si>
  <si>
    <t xml:space="preserve">  Application and Mailing Permits</t>
  </si>
  <si>
    <t xml:space="preserve">  Special Handling</t>
  </si>
  <si>
    <t xml:space="preserve">  Merchandise Return Service</t>
  </si>
  <si>
    <t xml:space="preserve">  Postage Due</t>
  </si>
  <si>
    <t>International</t>
  </si>
  <si>
    <t xml:space="preserve">  Inbound International Business Reply Service</t>
  </si>
  <si>
    <t xml:space="preserve">  Certificates of Mailing International</t>
  </si>
  <si>
    <t xml:space="preserve">  Postage Due Foreign Origin Surface LC/AO</t>
  </si>
  <si>
    <t xml:space="preserve">  Postage Due Foreign Origin Air LC/AO</t>
  </si>
  <si>
    <t xml:space="preserve">  Postage Due First-Class International (Return Mail)</t>
  </si>
  <si>
    <t xml:space="preserve">    Total International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</si>
</sst>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.0_);_(&quot;$&quot;* \(#,##0.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Helv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0" fillId="0" borderId="0" xfId="15" applyNumberFormat="1" applyFill="1" applyBorder="1" applyAlignment="1">
      <alignment/>
    </xf>
    <xf numFmtId="165" fontId="0" fillId="0" borderId="0" xfId="17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15" applyNumberFormat="1" applyFont="1" applyFill="1" applyBorder="1" applyAlignment="1">
      <alignment horizontal="center" wrapText="1"/>
    </xf>
    <xf numFmtId="165" fontId="1" fillId="0" borderId="0" xfId="17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4" fontId="0" fillId="0" borderId="0" xfId="17" applyNumberForma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5" fontId="1" fillId="0" borderId="0" xfId="17" applyNumberFormat="1" applyFont="1" applyFill="1" applyBorder="1" applyAlignment="1">
      <alignment/>
    </xf>
    <xf numFmtId="44" fontId="1" fillId="0" borderId="0" xfId="17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37" fontId="0" fillId="0" borderId="0" xfId="19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44" fontId="0" fillId="0" borderId="0" xfId="17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37" fontId="0" fillId="0" borderId="10" xfId="0" applyNumberFormat="1" applyFill="1" applyBorder="1" applyAlignment="1" applyProtection="1">
      <alignment/>
      <protection/>
    </xf>
    <xf numFmtId="164" fontId="0" fillId="0" borderId="11" xfId="15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15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15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2"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3" fontId="8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right"/>
    </xf>
    <xf numFmtId="3" fontId="0" fillId="0" borderId="0" xfId="15" applyNumberFormat="1" applyBorder="1" applyAlignment="1">
      <alignment/>
    </xf>
    <xf numFmtId="3" fontId="0" fillId="0" borderId="8" xfId="15" applyNumberFormat="1" applyBorder="1" applyAlignment="1">
      <alignment/>
    </xf>
    <xf numFmtId="3" fontId="0" fillId="0" borderId="9" xfId="15" applyNumberFormat="1" applyBorder="1" applyAlignment="1">
      <alignment/>
    </xf>
    <xf numFmtId="3" fontId="0" fillId="0" borderId="10" xfId="0" applyNumberFormat="1" applyFill="1" applyBorder="1" applyAlignment="1" applyProtection="1">
      <alignment/>
      <protection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15" applyNumberFormat="1" applyBorder="1" applyAlignment="1">
      <alignment/>
    </xf>
    <xf numFmtId="3" fontId="0" fillId="0" borderId="18" xfId="15" applyNumberFormat="1" applyBorder="1" applyAlignment="1">
      <alignment/>
    </xf>
    <xf numFmtId="3" fontId="0" fillId="0" borderId="19" xfId="0" applyNumberFormat="1" applyFill="1" applyBorder="1" applyAlignment="1" applyProtection="1">
      <alignment/>
      <protection/>
    </xf>
    <xf numFmtId="3" fontId="0" fillId="0" borderId="20" xfId="15" applyNumberFormat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0" borderId="11" xfId="15" applyNumberFormat="1" applyBorder="1" applyAlignment="1">
      <alignment/>
    </xf>
    <xf numFmtId="3" fontId="0" fillId="0" borderId="22" xfId="15" applyNumberFormat="1" applyBorder="1" applyAlignment="1">
      <alignment/>
    </xf>
    <xf numFmtId="3" fontId="0" fillId="0" borderId="23" xfId="15" applyNumberFormat="1" applyBorder="1" applyAlignment="1">
      <alignment/>
    </xf>
    <xf numFmtId="3" fontId="0" fillId="0" borderId="10" xfId="15" applyNumberFormat="1" applyBorder="1" applyAlignment="1">
      <alignment/>
    </xf>
    <xf numFmtId="3" fontId="0" fillId="0" borderId="24" xfId="15" applyNumberFormat="1" applyFont="1" applyBorder="1" applyAlignment="1">
      <alignment horizontal="center"/>
    </xf>
    <xf numFmtId="3" fontId="0" fillId="0" borderId="25" xfId="15" applyNumberFormat="1" applyFont="1" applyBorder="1" applyAlignment="1">
      <alignment horizontal="center"/>
    </xf>
    <xf numFmtId="3" fontId="0" fillId="0" borderId="26" xfId="15" applyNumberFormat="1" applyFont="1" applyBorder="1" applyAlignment="1">
      <alignment horizontal="center"/>
    </xf>
    <xf numFmtId="3" fontId="0" fillId="0" borderId="27" xfId="15" applyNumberFormat="1" applyBorder="1" applyAlignment="1">
      <alignment/>
    </xf>
    <xf numFmtId="3" fontId="0" fillId="0" borderId="13" xfId="15" applyNumberFormat="1" applyBorder="1" applyAlignment="1">
      <alignment/>
    </xf>
    <xf numFmtId="3" fontId="0" fillId="0" borderId="10" xfId="15" applyNumberFormat="1" applyFill="1" applyBorder="1" applyAlignment="1">
      <alignment/>
    </xf>
    <xf numFmtId="3" fontId="0" fillId="0" borderId="19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8" xfId="15" applyNumberFormat="1" applyFill="1" applyBorder="1" applyAlignment="1">
      <alignment/>
    </xf>
    <xf numFmtId="3" fontId="0" fillId="0" borderId="11" xfId="15" applyNumberFormat="1" applyFill="1" applyBorder="1" applyAlignment="1">
      <alignment/>
    </xf>
    <xf numFmtId="3" fontId="0" fillId="0" borderId="22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3" fontId="0" fillId="0" borderId="28" xfId="15" applyNumberFormat="1" applyFill="1" applyBorder="1" applyAlignment="1">
      <alignment/>
    </xf>
    <xf numFmtId="3" fontId="0" fillId="0" borderId="2" xfId="15" applyNumberFormat="1" applyFill="1" applyBorder="1" applyAlignment="1">
      <alignment/>
    </xf>
    <xf numFmtId="165" fontId="0" fillId="0" borderId="0" xfId="17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3"/>
  <sheetViews>
    <sheetView tabSelected="1" workbookViewId="0" topLeftCell="A1">
      <selection activeCell="I103" sqref="I103"/>
    </sheetView>
  </sheetViews>
  <sheetFormatPr defaultColWidth="9.140625" defaultRowHeight="12.75"/>
  <cols>
    <col min="1" max="1" width="9.140625" style="1" customWidth="1"/>
    <col min="2" max="2" width="2.8515625" style="1" customWidth="1"/>
    <col min="3" max="3" width="2.7109375" style="1" customWidth="1"/>
    <col min="4" max="4" width="2.8515625" style="1" customWidth="1"/>
    <col min="5" max="5" width="2.421875" style="1" customWidth="1"/>
    <col min="6" max="6" width="2.140625" style="1" customWidth="1"/>
    <col min="7" max="7" width="3.140625" style="1" customWidth="1"/>
    <col min="8" max="8" width="30.7109375" style="1" bestFit="1" customWidth="1"/>
    <col min="9" max="10" width="17.140625" style="2" customWidth="1"/>
    <col min="11" max="11" width="15.8515625" style="3" customWidth="1"/>
    <col min="12" max="12" width="16.421875" style="1" customWidth="1"/>
    <col min="13" max="13" width="13.421875" style="1" customWidth="1"/>
    <col min="14" max="16384" width="9.140625" style="1" customWidth="1"/>
  </cols>
  <sheetData>
    <row r="1" ht="12.75">
      <c r="L1" s="3"/>
    </row>
    <row r="2" spans="2:13" ht="25.5">
      <c r="B2" s="4" t="s">
        <v>0</v>
      </c>
      <c r="I2" s="5" t="s">
        <v>1</v>
      </c>
      <c r="J2" s="5" t="s">
        <v>2</v>
      </c>
      <c r="K2" s="6" t="s">
        <v>3</v>
      </c>
      <c r="L2" s="6" t="s">
        <v>4</v>
      </c>
      <c r="M2" s="7" t="s">
        <v>5</v>
      </c>
    </row>
    <row r="3" spans="2:13" ht="12.75">
      <c r="B3" s="4" t="s">
        <v>6</v>
      </c>
      <c r="L3" s="3" t="s">
        <v>7</v>
      </c>
      <c r="M3" s="8" t="s">
        <v>7</v>
      </c>
    </row>
    <row r="4" spans="2:13" ht="12.75">
      <c r="B4" s="4"/>
      <c r="C4" s="9" t="s">
        <v>8</v>
      </c>
      <c r="I4" s="1"/>
      <c r="J4" s="1"/>
      <c r="L4" s="3"/>
      <c r="M4" s="8"/>
    </row>
    <row r="5" spans="2:13" ht="12.75">
      <c r="B5" s="4"/>
      <c r="D5" s="1" t="s">
        <v>9</v>
      </c>
      <c r="I5" s="10">
        <v>33509710117</v>
      </c>
      <c r="J5" s="3">
        <v>14353524033</v>
      </c>
      <c r="K5" s="3">
        <f>+I5/I8*K8</f>
        <v>80004208.6726528</v>
      </c>
      <c r="L5" s="3">
        <f>+K5+J5</f>
        <v>14433528241.672653</v>
      </c>
      <c r="M5" s="8">
        <f>+L5/I5</f>
        <v>0.4307267413319191</v>
      </c>
    </row>
    <row r="6" spans="2:13" ht="12.75">
      <c r="B6" s="4"/>
      <c r="D6" s="1" t="s">
        <v>10</v>
      </c>
      <c r="I6" s="10">
        <v>2607156651</v>
      </c>
      <c r="J6" s="3">
        <v>3437517384</v>
      </c>
      <c r="K6" s="3">
        <f>+I6/I8*K8</f>
        <v>6224569.058360221</v>
      </c>
      <c r="L6" s="3">
        <f>+K6+J6</f>
        <v>3443741953.05836</v>
      </c>
      <c r="M6" s="8">
        <f>+L6/I6</f>
        <v>1.320880335954297</v>
      </c>
    </row>
    <row r="7" spans="2:13" ht="12.75">
      <c r="B7" s="4"/>
      <c r="D7" s="1" t="s">
        <v>11</v>
      </c>
      <c r="I7" s="10">
        <v>595014464</v>
      </c>
      <c r="J7" s="3">
        <v>1104893130</v>
      </c>
      <c r="K7" s="3">
        <f>+K8-K5-K6</f>
        <v>1420593.0512348097</v>
      </c>
      <c r="L7" s="3">
        <f>+K7+J7</f>
        <v>1106313723.0512347</v>
      </c>
      <c r="M7" s="8">
        <f>+L7/I7</f>
        <v>1.8593055967312329</v>
      </c>
    </row>
    <row r="8" spans="4:13" ht="12.75">
      <c r="D8" s="4" t="s">
        <v>12</v>
      </c>
      <c r="I8" s="11">
        <v>36711881232</v>
      </c>
      <c r="J8" s="12">
        <v>18895934547</v>
      </c>
      <c r="K8" s="12">
        <f>+'Fee Distribution'!C14</f>
        <v>87649370.78224783</v>
      </c>
      <c r="L8" s="12">
        <f>+K8+J8</f>
        <v>18983583917.78225</v>
      </c>
      <c r="M8" s="13">
        <f>+L8/I8</f>
        <v>0.5170964625271004</v>
      </c>
    </row>
    <row r="9" spans="3:13" ht="12.75">
      <c r="C9" s="9" t="s">
        <v>13</v>
      </c>
      <c r="I9" s="10"/>
      <c r="J9" s="3"/>
      <c r="L9" s="3" t="s">
        <v>7</v>
      </c>
      <c r="M9" s="8" t="s">
        <v>7</v>
      </c>
    </row>
    <row r="10" spans="4:13" ht="12.75">
      <c r="D10" s="1" t="s">
        <v>9</v>
      </c>
      <c r="I10" s="10">
        <v>48379873634</v>
      </c>
      <c r="J10" s="3">
        <v>16327804358</v>
      </c>
      <c r="K10" s="3">
        <f>+I10/I13*K13</f>
        <v>84679559.76485728</v>
      </c>
      <c r="L10" s="3">
        <f>+K10+J10</f>
        <v>16412483917.764856</v>
      </c>
      <c r="M10" s="8">
        <f aca="true" t="shared" si="0" ref="M10:M19">+L10/I10</f>
        <v>0.3392419757423804</v>
      </c>
    </row>
    <row r="11" spans="4:13" ht="12.75">
      <c r="D11" s="1" t="s">
        <v>10</v>
      </c>
      <c r="I11" s="10">
        <v>772583618</v>
      </c>
      <c r="J11" s="3">
        <v>618733038</v>
      </c>
      <c r="K11" s="3">
        <f>+I11/I13*K13</f>
        <v>1352257.3694323152</v>
      </c>
      <c r="L11" s="3">
        <f>+K11+J11</f>
        <v>620085295.3694323</v>
      </c>
      <c r="M11" s="8">
        <f t="shared" si="0"/>
        <v>0.8026125339994361</v>
      </c>
    </row>
    <row r="12" spans="4:13" ht="12.75">
      <c r="D12" s="1" t="s">
        <v>14</v>
      </c>
      <c r="I12" s="10">
        <v>10507300</v>
      </c>
      <c r="J12" s="3">
        <v>15873352</v>
      </c>
      <c r="K12" s="3">
        <f>+K13-K10-K11</f>
        <v>18390.98516562581</v>
      </c>
      <c r="L12" s="3">
        <f>+K12+J12</f>
        <v>15891742.985165626</v>
      </c>
      <c r="M12" s="8">
        <f t="shared" si="0"/>
        <v>1.5124478205786096</v>
      </c>
    </row>
    <row r="13" spans="4:13" ht="12.75">
      <c r="D13" s="4" t="s">
        <v>15</v>
      </c>
      <c r="I13" s="11">
        <v>49162964552</v>
      </c>
      <c r="J13" s="12">
        <v>16962410748</v>
      </c>
      <c r="K13" s="12">
        <f>+'Fee Distribution'!D14</f>
        <v>86050208.11945522</v>
      </c>
      <c r="L13" s="12">
        <f>+K13+J13</f>
        <v>17048460956.119455</v>
      </c>
      <c r="M13" s="13">
        <f t="shared" si="0"/>
        <v>0.34677446959259717</v>
      </c>
    </row>
    <row r="14" spans="5:13" ht="12.75">
      <c r="E14" s="4" t="s">
        <v>16</v>
      </c>
      <c r="I14" s="11">
        <f>+I13+I8</f>
        <v>85874845784</v>
      </c>
      <c r="J14" s="11">
        <f>+J13+J8</f>
        <v>35858345295</v>
      </c>
      <c r="K14" s="11">
        <f>+K13+K8</f>
        <v>173699578.90170306</v>
      </c>
      <c r="L14" s="11">
        <f>+L13+L8</f>
        <v>36032044873.9017</v>
      </c>
      <c r="M14" s="13">
        <f t="shared" si="0"/>
        <v>0.4195878844956844</v>
      </c>
    </row>
    <row r="15" spans="3:13" ht="12.75">
      <c r="C15" s="1" t="s">
        <v>17</v>
      </c>
      <c r="I15" s="10">
        <v>1845859643</v>
      </c>
      <c r="J15" s="3">
        <v>500489597</v>
      </c>
      <c r="K15" s="3">
        <f>+K17-K16</f>
        <v>3837870.410544412</v>
      </c>
      <c r="L15" s="3">
        <f>+K15+J15</f>
        <v>504327467.4105444</v>
      </c>
      <c r="M15" s="8">
        <f t="shared" si="0"/>
        <v>0.2732209186776962</v>
      </c>
    </row>
    <row r="16" spans="3:13" ht="12.75">
      <c r="C16" s="1" t="s">
        <v>18</v>
      </c>
      <c r="I16" s="10">
        <v>3555997304</v>
      </c>
      <c r="J16" s="3">
        <v>732236796</v>
      </c>
      <c r="K16" s="3">
        <f>+K17*(I16/I17)</f>
        <v>7393550.687752537</v>
      </c>
      <c r="L16" s="3">
        <f>+K16+J16</f>
        <v>739630346.6877525</v>
      </c>
      <c r="M16" s="8">
        <f t="shared" si="0"/>
        <v>0.20799519331912084</v>
      </c>
    </row>
    <row r="17" spans="3:13" ht="12.75">
      <c r="C17" s="4" t="s">
        <v>19</v>
      </c>
      <c r="I17" s="11">
        <v>5401856947</v>
      </c>
      <c r="J17" s="12">
        <v>1232726393</v>
      </c>
      <c r="K17" s="12">
        <f>+'Fee Distribution'!E22+'Fee Distribution'!F22</f>
        <v>11231421.09829695</v>
      </c>
      <c r="L17" s="12">
        <f>+K17+J17</f>
        <v>1243957814.0982969</v>
      </c>
      <c r="M17" s="13">
        <f t="shared" si="0"/>
        <v>0.23028336853480486</v>
      </c>
    </row>
    <row r="18" spans="4:13" ht="12.75">
      <c r="D18" s="4" t="s">
        <v>20</v>
      </c>
      <c r="I18" s="11">
        <v>91276702731</v>
      </c>
      <c r="J18" s="12">
        <v>37091071688</v>
      </c>
      <c r="K18" s="12">
        <f>+K17+K14</f>
        <v>184931000</v>
      </c>
      <c r="L18" s="12">
        <f>+K18+J18</f>
        <v>37276002688</v>
      </c>
      <c r="M18" s="13">
        <f t="shared" si="0"/>
        <v>0.4083846323618357</v>
      </c>
    </row>
    <row r="19" spans="5:13" ht="12.75">
      <c r="E19" s="4" t="s">
        <v>21</v>
      </c>
      <c r="I19" s="11">
        <f>+I18</f>
        <v>91276702731</v>
      </c>
      <c r="J19" s="12">
        <f>+J18</f>
        <v>37091071688</v>
      </c>
      <c r="K19" s="12">
        <f>+K18</f>
        <v>184931000</v>
      </c>
      <c r="L19" s="12">
        <f>+K19+J19</f>
        <v>37276002688</v>
      </c>
      <c r="M19" s="13">
        <f t="shared" si="0"/>
        <v>0.4083846323618357</v>
      </c>
    </row>
    <row r="20" spans="2:13" ht="12.75">
      <c r="B20" s="4" t="s">
        <v>22</v>
      </c>
      <c r="L20" s="3" t="s">
        <v>7</v>
      </c>
      <c r="M20" s="8" t="s">
        <v>7</v>
      </c>
    </row>
    <row r="21" spans="3:13" ht="12.75">
      <c r="C21" s="1" t="s">
        <v>23</v>
      </c>
      <c r="I21" s="10">
        <v>830887260</v>
      </c>
      <c r="J21" s="3">
        <v>89118523</v>
      </c>
      <c r="K21" s="3">
        <f>+'Fee Distribution'!C27</f>
        <v>1495969.114080817</v>
      </c>
      <c r="L21" s="3">
        <f>+K21+J21</f>
        <v>90614492.11408082</v>
      </c>
      <c r="M21" s="8">
        <f>+L21/I21</f>
        <v>0.1090575057247608</v>
      </c>
    </row>
    <row r="22" spans="3:13" ht="12.75">
      <c r="C22" s="4" t="s">
        <v>24</v>
      </c>
      <c r="I22" s="10"/>
      <c r="J22" s="3"/>
      <c r="L22" s="3" t="s">
        <v>7</v>
      </c>
      <c r="M22" s="8" t="s">
        <v>7</v>
      </c>
    </row>
    <row r="23" spans="4:13" ht="12.75">
      <c r="D23" s="1" t="s">
        <v>25</v>
      </c>
      <c r="I23" s="10">
        <v>5980451582</v>
      </c>
      <c r="J23" s="3">
        <v>1815403125</v>
      </c>
      <c r="K23" s="3">
        <f>+'Fee Distribution'!F27</f>
        <v>12635025.396108871</v>
      </c>
      <c r="L23" s="3">
        <f>+K23+J23</f>
        <v>1828038150.3961089</v>
      </c>
      <c r="M23" s="8">
        <f>+L23/I23</f>
        <v>0.305668915688265</v>
      </c>
    </row>
    <row r="24" spans="4:13" ht="12.75">
      <c r="D24" s="1" t="s">
        <v>26</v>
      </c>
      <c r="I24" s="10">
        <v>1738526069</v>
      </c>
      <c r="J24" s="3">
        <v>356792636</v>
      </c>
      <c r="K24" s="3">
        <f>+'Fee Distribution'!D27</f>
        <v>3622772.00171186</v>
      </c>
      <c r="L24" s="3">
        <f>+K24+J24</f>
        <v>360415408.00171185</v>
      </c>
      <c r="M24" s="8">
        <f>+L24/I24</f>
        <v>0.20731090228001167</v>
      </c>
    </row>
    <row r="25" spans="4:13" ht="12.75">
      <c r="D25" s="1" t="s">
        <v>27</v>
      </c>
      <c r="I25" s="10">
        <v>55361781</v>
      </c>
      <c r="J25" s="3">
        <v>15675204</v>
      </c>
      <c r="K25" s="3">
        <f>+'Fee Distribution'!E27</f>
        <v>113233.48809845376</v>
      </c>
      <c r="L25" s="3">
        <f>+K25+J25</f>
        <v>15788437.488098454</v>
      </c>
      <c r="M25" s="8">
        <f>+L25/I25</f>
        <v>0.28518658906761785</v>
      </c>
    </row>
    <row r="26" spans="4:13" ht="12.75">
      <c r="D26" s="4" t="s">
        <v>28</v>
      </c>
      <c r="I26" s="14">
        <v>7774339432</v>
      </c>
      <c r="J26" s="14">
        <v>2187870965</v>
      </c>
      <c r="K26" s="14">
        <f>SUM(K23:K25)</f>
        <v>16371030.885919185</v>
      </c>
      <c r="L26" s="12">
        <f>+K26+J26</f>
        <v>2204241995.885919</v>
      </c>
      <c r="M26" s="13">
        <f>+L26/I26</f>
        <v>0.28352788235782794</v>
      </c>
    </row>
    <row r="27" spans="5:13" ht="12.75">
      <c r="E27" s="4" t="s">
        <v>29</v>
      </c>
      <c r="I27" s="14">
        <v>8605226692</v>
      </c>
      <c r="J27" s="14">
        <v>2276989488</v>
      </c>
      <c r="K27" s="14">
        <f>+K26+K21</f>
        <v>17867000.000000004</v>
      </c>
      <c r="L27" s="12">
        <f>+K27+J27</f>
        <v>2294856488</v>
      </c>
      <c r="M27" s="13">
        <f>+L27/I27</f>
        <v>0.2666817005684991</v>
      </c>
    </row>
    <row r="28" spans="2:13" ht="12.75">
      <c r="B28" s="4" t="s">
        <v>30</v>
      </c>
      <c r="L28" s="3" t="s">
        <v>7</v>
      </c>
      <c r="M28" s="8" t="s">
        <v>7</v>
      </c>
    </row>
    <row r="29" spans="3:13" ht="12.75">
      <c r="C29" s="4" t="s">
        <v>31</v>
      </c>
      <c r="L29" s="3" t="s">
        <v>7</v>
      </c>
      <c r="M29" s="8" t="s">
        <v>7</v>
      </c>
    </row>
    <row r="30" spans="4:13" ht="12.75">
      <c r="D30" s="1" t="s">
        <v>9</v>
      </c>
      <c r="I30" s="15">
        <v>1672166039</v>
      </c>
      <c r="J30" s="15">
        <v>411077641.00000006</v>
      </c>
      <c r="K30" s="3">
        <f>+I30/$I$34*$K$34</f>
        <v>1629515.58295251</v>
      </c>
      <c r="L30" s="3">
        <f>+K30+J30</f>
        <v>412707156.58295256</v>
      </c>
      <c r="M30" s="8">
        <f>+L30/I30</f>
        <v>0.246809914181586</v>
      </c>
    </row>
    <row r="31" spans="4:13" ht="12.75">
      <c r="D31" s="1" t="s">
        <v>10</v>
      </c>
      <c r="I31" s="15">
        <v>536615713</v>
      </c>
      <c r="J31" s="15">
        <v>252703063</v>
      </c>
      <c r="K31" s="3">
        <f>+I31/$I$34*$K$34</f>
        <v>522928.7319539157</v>
      </c>
      <c r="L31" s="3">
        <f>+K31+J31</f>
        <v>253225991.73195392</v>
      </c>
      <c r="M31" s="8">
        <f>+L31/I31</f>
        <v>0.47189447792400724</v>
      </c>
    </row>
    <row r="32" spans="4:13" ht="12.75">
      <c r="D32" s="1" t="s">
        <v>11</v>
      </c>
      <c r="I32" s="15">
        <v>522888395</v>
      </c>
      <c r="J32" s="15">
        <v>494999737</v>
      </c>
      <c r="K32" s="3">
        <f>+I32/$I$34*$K$34</f>
        <v>509551.5444788479</v>
      </c>
      <c r="L32" s="3">
        <f>+K32+J32</f>
        <v>495509288.54447883</v>
      </c>
      <c r="M32" s="8">
        <f>+L32/I32</f>
        <v>0.9476387184773508</v>
      </c>
    </row>
    <row r="33" spans="4:13" ht="12.75">
      <c r="D33" s="1" t="s">
        <v>32</v>
      </c>
      <c r="I33" s="15">
        <v>167657359</v>
      </c>
      <c r="J33" s="15">
        <v>120522731</v>
      </c>
      <c r="K33" s="3">
        <f>+I33/$I$34*$K$34</f>
        <v>163381.0714458382</v>
      </c>
      <c r="L33" s="3">
        <f>+K33+J33</f>
        <v>120686112.07144584</v>
      </c>
      <c r="M33" s="8">
        <f>+L33/I33</f>
        <v>0.7198378454204676</v>
      </c>
    </row>
    <row r="34" spans="5:13" ht="12.75">
      <c r="E34" s="4" t="s">
        <v>33</v>
      </c>
      <c r="I34" s="14">
        <v>2899327506</v>
      </c>
      <c r="J34" s="14">
        <v>1279303172</v>
      </c>
      <c r="K34" s="14">
        <f>+K39-K38</f>
        <v>2825376.930831112</v>
      </c>
      <c r="L34" s="12">
        <f>+K34+J34</f>
        <v>1282128548.9308312</v>
      </c>
      <c r="M34" s="13">
        <f>+L34/I34</f>
        <v>0.44221584014828824</v>
      </c>
    </row>
    <row r="35" spans="3:13" ht="12.75">
      <c r="C35" s="4" t="s">
        <v>34</v>
      </c>
      <c r="L35" s="3" t="s">
        <v>7</v>
      </c>
      <c r="M35" s="8" t="s">
        <v>7</v>
      </c>
    </row>
    <row r="36" spans="4:13" ht="12.75">
      <c r="D36" s="1" t="s">
        <v>9</v>
      </c>
      <c r="I36" s="15">
        <v>44525772281</v>
      </c>
      <c r="J36" s="15">
        <v>8835841085</v>
      </c>
      <c r="K36" s="3">
        <f>+I36/I38*K38</f>
        <v>43390092.89907261</v>
      </c>
      <c r="L36" s="3">
        <f>+K36+J36</f>
        <v>8879231177.899073</v>
      </c>
      <c r="M36" s="8">
        <f>+L36/I36</f>
        <v>0.1994177916075812</v>
      </c>
    </row>
    <row r="37" spans="4:13" ht="12.75">
      <c r="D37" s="1" t="s">
        <v>10</v>
      </c>
      <c r="I37" s="15">
        <v>7904549598</v>
      </c>
      <c r="J37" s="15">
        <v>3021230778</v>
      </c>
      <c r="K37" s="3">
        <f>+K38-K36</f>
        <v>7702935.262257159</v>
      </c>
      <c r="L37" s="3">
        <f>+K37+J37</f>
        <v>3028933713.262257</v>
      </c>
      <c r="M37" s="8">
        <f>+L37/I37</f>
        <v>0.3831886530294698</v>
      </c>
    </row>
    <row r="38" spans="4:13" ht="12.75">
      <c r="D38" s="4" t="s">
        <v>35</v>
      </c>
      <c r="I38" s="14">
        <v>52430321879</v>
      </c>
      <c r="J38" s="14">
        <v>11857071863</v>
      </c>
      <c r="K38" s="14">
        <f>+I38/I39*K39</f>
        <v>51093028.16132977</v>
      </c>
      <c r="L38" s="12">
        <f>+K38+J38</f>
        <v>11908164891.16133</v>
      </c>
      <c r="M38" s="13">
        <f>+L38/I38</f>
        <v>0.22712362740483052</v>
      </c>
    </row>
    <row r="39" spans="5:13" ht="12.75">
      <c r="E39" s="4" t="s">
        <v>36</v>
      </c>
      <c r="I39" s="14">
        <v>55329649385</v>
      </c>
      <c r="J39" s="14">
        <v>13136375035</v>
      </c>
      <c r="K39" s="14">
        <f>+'Fee Distribution'!D33</f>
        <v>53918405.09216088</v>
      </c>
      <c r="L39" s="12">
        <f>+K39+J39</f>
        <v>13190293440.092161</v>
      </c>
      <c r="M39" s="13">
        <f>+L39/I39</f>
        <v>0.23839466880243923</v>
      </c>
    </row>
    <row r="40" spans="3:13" ht="12.75">
      <c r="C40" s="4" t="s">
        <v>37</v>
      </c>
      <c r="L40" s="3" t="s">
        <v>7</v>
      </c>
      <c r="M40" s="8" t="s">
        <v>7</v>
      </c>
    </row>
    <row r="41" spans="4:13" ht="12.75">
      <c r="D41" s="1" t="s">
        <v>9</v>
      </c>
      <c r="I41" s="15">
        <v>1296562704</v>
      </c>
      <c r="J41" s="15">
        <v>196061175</v>
      </c>
      <c r="K41" s="3">
        <f>+I41/$I$45*$K$45</f>
        <v>1189724.381460237</v>
      </c>
      <c r="L41" s="3">
        <f>+K41+J41</f>
        <v>197250899.38146025</v>
      </c>
      <c r="M41" s="8">
        <f>+L41/I41</f>
        <v>0.15213371383653518</v>
      </c>
    </row>
    <row r="42" spans="4:13" ht="12.75">
      <c r="D42" s="1" t="s">
        <v>10</v>
      </c>
      <c r="I42" s="15">
        <v>179373328</v>
      </c>
      <c r="J42" s="15">
        <v>54944427</v>
      </c>
      <c r="K42" s="3">
        <f>+I42/$I$45*$K$45</f>
        <v>164592.75054487778</v>
      </c>
      <c r="L42" s="3">
        <f>+K42+J42</f>
        <v>55109019.750544876</v>
      </c>
      <c r="M42" s="8">
        <f>+L42/I42</f>
        <v>0.3072308484489114</v>
      </c>
    </row>
    <row r="43" spans="4:13" ht="12.75">
      <c r="D43" s="1" t="s">
        <v>11</v>
      </c>
      <c r="I43" s="15">
        <v>15858790</v>
      </c>
      <c r="J43" s="15">
        <v>15117250</v>
      </c>
      <c r="K43" s="3">
        <f>+I43/$I$45*$K$45</f>
        <v>14552.006675226556</v>
      </c>
      <c r="L43" s="3">
        <f>+K43+J43</f>
        <v>15131802.006675227</v>
      </c>
      <c r="M43" s="8">
        <f>+L43/I43</f>
        <v>0.9541586720471882</v>
      </c>
    </row>
    <row r="44" spans="4:13" ht="12.75">
      <c r="D44" s="16" t="s">
        <v>32</v>
      </c>
      <c r="I44" s="17">
        <v>11077653</v>
      </c>
      <c r="J44" s="17">
        <v>6401447</v>
      </c>
      <c r="K44" s="3">
        <f>+I44/$I$45*$K$45</f>
        <v>10164.84110085596</v>
      </c>
      <c r="L44" s="12">
        <f>+K44+J44</f>
        <v>6411611.841100856</v>
      </c>
      <c r="M44" s="13">
        <f>+L44/I44</f>
        <v>0.5787879292753488</v>
      </c>
    </row>
    <row r="45" spans="5:13" ht="12.75">
      <c r="E45" s="4" t="s">
        <v>38</v>
      </c>
      <c r="I45" s="14">
        <v>1502872475</v>
      </c>
      <c r="J45" s="14">
        <v>272524299</v>
      </c>
      <c r="K45" s="14">
        <f>+K50-K49</f>
        <v>1379033.9797811974</v>
      </c>
      <c r="L45" s="12">
        <f>+K45+J45</f>
        <v>273903332.9797812</v>
      </c>
      <c r="M45" s="13">
        <f>+L45/I45</f>
        <v>0.18225321012668172</v>
      </c>
    </row>
    <row r="46" spans="3:13" ht="12.75">
      <c r="C46" s="4" t="s">
        <v>39</v>
      </c>
      <c r="K46" s="3">
        <v>0</v>
      </c>
      <c r="L46" s="3" t="s">
        <v>7</v>
      </c>
      <c r="M46" s="8" t="s">
        <v>7</v>
      </c>
    </row>
    <row r="47" spans="4:13" ht="12.75">
      <c r="D47" s="1" t="s">
        <v>9</v>
      </c>
      <c r="I47" s="15">
        <v>9591920278</v>
      </c>
      <c r="J47" s="15">
        <v>1112161863</v>
      </c>
      <c r="K47" s="3">
        <f>+K49-K48</f>
        <v>8801534.537861787</v>
      </c>
      <c r="L47" s="3">
        <f>+K47+J47</f>
        <v>1120963397.5378618</v>
      </c>
      <c r="M47" s="8">
        <f>+L47/I47</f>
        <v>0.11686537888653017</v>
      </c>
    </row>
    <row r="48" spans="4:13" ht="12.75">
      <c r="D48" s="1" t="s">
        <v>10</v>
      </c>
      <c r="I48" s="15">
        <v>1390318321</v>
      </c>
      <c r="J48" s="15">
        <v>334869569</v>
      </c>
      <c r="K48" s="3">
        <f>+I48/I49*K49</f>
        <v>1275754.423123189</v>
      </c>
      <c r="L48" s="3">
        <f>+K48+J48</f>
        <v>336145323.4231232</v>
      </c>
      <c r="M48" s="8">
        <f>+L48/I48</f>
        <v>0.2417757993589176</v>
      </c>
    </row>
    <row r="49" spans="4:13" ht="12.75">
      <c r="D49" s="4" t="s">
        <v>40</v>
      </c>
      <c r="I49" s="14">
        <v>10982238599</v>
      </c>
      <c r="J49" s="14">
        <v>1447031432</v>
      </c>
      <c r="K49" s="12">
        <f>+K50*I49/I50</f>
        <v>10077288.960984975</v>
      </c>
      <c r="L49" s="3">
        <f>+K49+J49</f>
        <v>1457108720.960985</v>
      </c>
      <c r="M49" s="8">
        <f>+L49/I49</f>
        <v>0.13267866180704393</v>
      </c>
    </row>
    <row r="50" spans="4:13" ht="12.75">
      <c r="D50" s="4" t="s">
        <v>41</v>
      </c>
      <c r="E50" s="4"/>
      <c r="I50" s="14">
        <v>12485111074</v>
      </c>
      <c r="J50" s="14">
        <v>1719555731</v>
      </c>
      <c r="K50" s="14">
        <f>+'Fee Distribution'!F33</f>
        <v>11456322.940766172</v>
      </c>
      <c r="L50" s="12">
        <f>+K50+J50</f>
        <v>1731012053.940766</v>
      </c>
      <c r="M50" s="13">
        <f>+L50/I50</f>
        <v>0.1386461076462159</v>
      </c>
    </row>
    <row r="51" spans="4:13" ht="12.75">
      <c r="D51" s="4"/>
      <c r="E51" s="4" t="s">
        <v>42</v>
      </c>
      <c r="I51" s="14">
        <v>67814760459</v>
      </c>
      <c r="J51" s="14">
        <v>14855930766</v>
      </c>
      <c r="K51" s="14">
        <f>+K50+K39</f>
        <v>65374728.03292705</v>
      </c>
      <c r="L51" s="12">
        <f>+K51+J51</f>
        <v>14921305494.032927</v>
      </c>
      <c r="M51" s="13">
        <f>+L51/I51</f>
        <v>0.2200303502222672</v>
      </c>
    </row>
    <row r="52" spans="3:13" ht="12.75">
      <c r="C52" s="4" t="s">
        <v>43</v>
      </c>
      <c r="K52" s="3">
        <v>0</v>
      </c>
      <c r="L52" s="3" t="s">
        <v>7</v>
      </c>
      <c r="M52" s="8" t="s">
        <v>7</v>
      </c>
    </row>
    <row r="53" spans="4:13" ht="12.75">
      <c r="D53" s="1" t="s">
        <v>44</v>
      </c>
      <c r="I53" s="15">
        <v>853944037</v>
      </c>
      <c r="J53" s="15">
        <v>166707238</v>
      </c>
      <c r="K53" s="3">
        <f>+I53/I56*K56</f>
        <v>848658.7160279703</v>
      </c>
      <c r="L53" s="3">
        <f aca="true" t="shared" si="1" ref="L53:L65">+K53+J53</f>
        <v>167555896.71602798</v>
      </c>
      <c r="M53" s="8">
        <f aca="true" t="shared" si="2" ref="M53:M65">+L53/I53</f>
        <v>0.19621414221085307</v>
      </c>
    </row>
    <row r="54" spans="4:13" ht="12.75">
      <c r="D54" s="1" t="s">
        <v>45</v>
      </c>
      <c r="I54" s="15">
        <v>1377993729</v>
      </c>
      <c r="J54" s="15">
        <v>203102442</v>
      </c>
      <c r="K54" s="3">
        <f>+I54/I56*K56</f>
        <v>1369464.904112604</v>
      </c>
      <c r="L54" s="3">
        <f t="shared" si="1"/>
        <v>204471906.9041126</v>
      </c>
      <c r="M54" s="8">
        <f t="shared" si="2"/>
        <v>0.14838377171171627</v>
      </c>
    </row>
    <row r="55" spans="4:13" ht="12.75">
      <c r="D55" s="1" t="s">
        <v>46</v>
      </c>
      <c r="I55" s="15">
        <v>3363212789</v>
      </c>
      <c r="J55" s="15">
        <v>469321928</v>
      </c>
      <c r="K55" s="3">
        <f>+I55/I56*K56</f>
        <v>3342396.8358263616</v>
      </c>
      <c r="L55" s="3">
        <f t="shared" si="1"/>
        <v>472664324.83582634</v>
      </c>
      <c r="M55" s="8">
        <f t="shared" si="2"/>
        <v>0.1405395241067592</v>
      </c>
    </row>
    <row r="56" spans="4:13" ht="12.75">
      <c r="D56" s="4" t="s">
        <v>47</v>
      </c>
      <c r="I56" s="14">
        <v>5595150555</v>
      </c>
      <c r="J56" s="14">
        <v>839131608</v>
      </c>
      <c r="K56" s="14">
        <f>+I56/$I$65*$K$65</f>
        <v>5560520.4559669355</v>
      </c>
      <c r="L56" s="12">
        <f t="shared" si="1"/>
        <v>844692128.455967</v>
      </c>
      <c r="M56" s="13">
        <f t="shared" si="2"/>
        <v>0.15096861472317735</v>
      </c>
    </row>
    <row r="57" spans="4:13" ht="12.75">
      <c r="D57" s="1" t="s">
        <v>48</v>
      </c>
      <c r="I57" s="15">
        <v>10286060859</v>
      </c>
      <c r="J57" s="15">
        <v>2424767443</v>
      </c>
      <c r="K57" s="3">
        <f>+I57/I60*K60</f>
        <v>10222397.280566175</v>
      </c>
      <c r="L57" s="3">
        <f t="shared" si="1"/>
        <v>2434989840.280566</v>
      </c>
      <c r="M57" s="8">
        <f t="shared" si="2"/>
        <v>0.23672714692816754</v>
      </c>
    </row>
    <row r="58" spans="4:13" ht="12.75">
      <c r="D58" s="1" t="s">
        <v>49</v>
      </c>
      <c r="I58" s="15">
        <v>1990742944</v>
      </c>
      <c r="J58" s="15">
        <v>382397777</v>
      </c>
      <c r="K58" s="3">
        <f>+I58/I60*K60</f>
        <v>1978421.6267052423</v>
      </c>
      <c r="L58" s="3">
        <f t="shared" si="1"/>
        <v>384376198.6267052</v>
      </c>
      <c r="M58" s="8">
        <f t="shared" si="2"/>
        <v>0.19308178375575608</v>
      </c>
    </row>
    <row r="59" spans="4:13" ht="12.75">
      <c r="D59" s="1" t="s">
        <v>50</v>
      </c>
      <c r="I59" s="15">
        <v>11051691873</v>
      </c>
      <c r="J59" s="15">
        <v>1728745565</v>
      </c>
      <c r="K59" s="3">
        <f>+I59/I60*K60</f>
        <v>10983289.56991936</v>
      </c>
      <c r="L59" s="3">
        <f t="shared" si="1"/>
        <v>1739728854.5699193</v>
      </c>
      <c r="M59" s="8">
        <f t="shared" si="2"/>
        <v>0.15741742301196343</v>
      </c>
    </row>
    <row r="60" spans="4:13" ht="12.75">
      <c r="D60" s="4" t="s">
        <v>51</v>
      </c>
      <c r="I60" s="14">
        <v>23328495676</v>
      </c>
      <c r="J60" s="14">
        <v>4535910785</v>
      </c>
      <c r="K60" s="14">
        <f>+I60/$I$65*$K$65</f>
        <v>23184108.477190778</v>
      </c>
      <c r="L60" s="12">
        <f t="shared" si="1"/>
        <v>4559094893.477191</v>
      </c>
      <c r="M60" s="13">
        <f t="shared" si="2"/>
        <v>0.1954302993556296</v>
      </c>
    </row>
    <row r="61" spans="4:13" ht="12.75">
      <c r="D61" s="1" t="s">
        <v>52</v>
      </c>
      <c r="I61" s="15">
        <v>1172604</v>
      </c>
      <c r="J61" s="15">
        <v>612399</v>
      </c>
      <c r="K61" s="3">
        <f>+I61/I64*K64</f>
        <v>1165.3463949994912</v>
      </c>
      <c r="L61" s="3">
        <f t="shared" si="1"/>
        <v>613564.3463949995</v>
      </c>
      <c r="M61" s="8">
        <f t="shared" si="2"/>
        <v>0.52324940593329</v>
      </c>
    </row>
    <row r="62" spans="4:13" ht="12.75">
      <c r="D62" s="1" t="s">
        <v>53</v>
      </c>
      <c r="I62" s="15">
        <v>27137</v>
      </c>
      <c r="J62" s="15">
        <v>9676</v>
      </c>
      <c r="K62" s="3">
        <f>+I62/I64*K64</f>
        <v>26.969040802437302</v>
      </c>
      <c r="L62" s="3">
        <f t="shared" si="1"/>
        <v>9702.969040802438</v>
      </c>
      <c r="M62" s="8">
        <f t="shared" si="2"/>
        <v>0.3575549633637631</v>
      </c>
    </row>
    <row r="63" spans="4:13" ht="12.75">
      <c r="D63" s="1" t="s">
        <v>54</v>
      </c>
      <c r="I63" s="15">
        <v>1822305</v>
      </c>
      <c r="J63" s="15">
        <v>606605</v>
      </c>
      <c r="K63" s="3">
        <f>+I63/I64*K64</f>
        <v>1811.0261966866458</v>
      </c>
      <c r="L63" s="3">
        <f t="shared" si="1"/>
        <v>608416.0261966867</v>
      </c>
      <c r="M63" s="8">
        <f t="shared" si="2"/>
        <v>0.3338716769128585</v>
      </c>
    </row>
    <row r="64" spans="4:13" ht="12.75">
      <c r="D64" s="4" t="s">
        <v>55</v>
      </c>
      <c r="I64" s="14">
        <v>3022046</v>
      </c>
      <c r="J64" s="14">
        <v>1228680</v>
      </c>
      <c r="K64" s="14">
        <f>+I64/$I$65*$K$65</f>
        <v>3003.3416324885743</v>
      </c>
      <c r="L64" s="12">
        <f t="shared" si="1"/>
        <v>1231683.3416324886</v>
      </c>
      <c r="M64" s="13">
        <f t="shared" si="2"/>
        <v>0.40756604685451137</v>
      </c>
    </row>
    <row r="65" spans="5:13" ht="12.75">
      <c r="E65" s="4" t="s">
        <v>56</v>
      </c>
      <c r="I65" s="14">
        <v>28926668277</v>
      </c>
      <c r="J65" s="14">
        <v>5376271073</v>
      </c>
      <c r="K65" s="14">
        <f>+'Fee Distribution'!C33</f>
        <v>28747632.2747902</v>
      </c>
      <c r="L65" s="12">
        <f t="shared" si="1"/>
        <v>5405018705.27479</v>
      </c>
      <c r="M65" s="13">
        <f t="shared" si="2"/>
        <v>0.18685244541530543</v>
      </c>
    </row>
    <row r="66" spans="3:13" ht="12.75">
      <c r="C66" s="4" t="s">
        <v>57</v>
      </c>
      <c r="L66" s="3" t="s">
        <v>7</v>
      </c>
      <c r="M66" s="8" t="s">
        <v>7</v>
      </c>
    </row>
    <row r="67" spans="4:13" ht="12.75">
      <c r="D67" s="1" t="s">
        <v>44</v>
      </c>
      <c r="I67" s="15">
        <v>55784665</v>
      </c>
      <c r="J67" s="15">
        <v>7261524</v>
      </c>
      <c r="K67" s="3">
        <f>+I67/I70*K70</f>
        <v>55548.72260103929</v>
      </c>
      <c r="L67" s="3">
        <f aca="true" t="shared" si="3" ref="L67:L81">+K67+J67</f>
        <v>7317072.722601039</v>
      </c>
      <c r="M67" s="8">
        <f aca="true" t="shared" si="4" ref="M67:M81">+L67/I67</f>
        <v>0.13116638277922865</v>
      </c>
    </row>
    <row r="68" spans="4:13" ht="12.75">
      <c r="D68" s="1" t="s">
        <v>45</v>
      </c>
      <c r="I68" s="15">
        <v>84084405</v>
      </c>
      <c r="J68" s="15">
        <v>6653317</v>
      </c>
      <c r="K68" s="3">
        <f>+I68/I70*K70</f>
        <v>83728.76826307806</v>
      </c>
      <c r="L68" s="3">
        <f t="shared" si="3"/>
        <v>6737045.768263078</v>
      </c>
      <c r="M68" s="8">
        <f t="shared" si="4"/>
        <v>0.08012241709105367</v>
      </c>
    </row>
    <row r="69" spans="4:13" ht="12.75">
      <c r="D69" s="1" t="s">
        <v>46</v>
      </c>
      <c r="I69" s="15">
        <v>773622028</v>
      </c>
      <c r="J69" s="15">
        <v>55119411</v>
      </c>
      <c r="K69" s="3">
        <f>+I69/I70*K70</f>
        <v>770349.9775686644</v>
      </c>
      <c r="L69" s="3">
        <f t="shared" si="3"/>
        <v>55889760.97756866</v>
      </c>
      <c r="M69" s="8">
        <f t="shared" si="4"/>
        <v>0.07224427298438904</v>
      </c>
    </row>
    <row r="70" spans="4:13" ht="12.75">
      <c r="D70" s="4" t="s">
        <v>58</v>
      </c>
      <c r="I70" s="14">
        <v>913491098</v>
      </c>
      <c r="J70" s="14">
        <v>69034252</v>
      </c>
      <c r="K70" s="14">
        <f>+I70/$I$79*$K$79</f>
        <v>909627.4684327816</v>
      </c>
      <c r="L70" s="12">
        <f t="shared" si="3"/>
        <v>69943879.46843278</v>
      </c>
      <c r="M70" s="13">
        <f t="shared" si="4"/>
        <v>0.07656766401070368</v>
      </c>
    </row>
    <row r="71" spans="4:13" ht="12.75">
      <c r="D71" s="1" t="s">
        <v>48</v>
      </c>
      <c r="I71" s="15">
        <v>873080722</v>
      </c>
      <c r="J71" s="15">
        <v>131723907</v>
      </c>
      <c r="K71" s="3">
        <f>+I71/I74*K74</f>
        <v>869388.0089571767</v>
      </c>
      <c r="L71" s="3">
        <f t="shared" si="3"/>
        <v>132593295.00895718</v>
      </c>
      <c r="M71" s="8">
        <f t="shared" si="4"/>
        <v>0.15186831144916424</v>
      </c>
    </row>
    <row r="72" spans="4:13" ht="12.75">
      <c r="D72" s="1" t="s">
        <v>49</v>
      </c>
      <c r="I72" s="15">
        <v>74036940</v>
      </c>
      <c r="J72" s="15">
        <v>7963443</v>
      </c>
      <c r="K72" s="3">
        <f>+I72/I74*K74</f>
        <v>73723.7992249266</v>
      </c>
      <c r="L72" s="3">
        <f t="shared" si="3"/>
        <v>8037166.799224926</v>
      </c>
      <c r="M72" s="8">
        <f t="shared" si="4"/>
        <v>0.10855617208416402</v>
      </c>
    </row>
    <row r="73" spans="4:13" ht="12.75">
      <c r="D73" s="1" t="s">
        <v>50</v>
      </c>
      <c r="I73" s="15">
        <v>465590754</v>
      </c>
      <c r="J73" s="15">
        <v>38488846</v>
      </c>
      <c r="K73" s="3">
        <f>+I73/I74*K74</f>
        <v>463621.52823817666</v>
      </c>
      <c r="L73" s="3">
        <f t="shared" si="3"/>
        <v>38952467.52823818</v>
      </c>
      <c r="M73" s="8">
        <f t="shared" si="4"/>
        <v>0.08366245934565568</v>
      </c>
    </row>
    <row r="74" spans="4:13" ht="12.75">
      <c r="D74" s="4" t="s">
        <v>59</v>
      </c>
      <c r="I74" s="14">
        <v>1412708416</v>
      </c>
      <c r="J74" s="14">
        <v>178176196</v>
      </c>
      <c r="K74" s="14">
        <f>+I74/$I$79*$K$79</f>
        <v>1406733.33642028</v>
      </c>
      <c r="L74" s="12">
        <f t="shared" si="3"/>
        <v>179582929.33642027</v>
      </c>
      <c r="M74" s="13">
        <f t="shared" si="4"/>
        <v>0.1271196004090488</v>
      </c>
    </row>
    <row r="75" spans="4:13" ht="12.75">
      <c r="D75" s="1" t="s">
        <v>52</v>
      </c>
      <c r="I75" s="15">
        <v>133176</v>
      </c>
      <c r="J75" s="15">
        <v>55744</v>
      </c>
      <c r="K75" s="3">
        <f>+I75/I78*K78</f>
        <v>132.6127293426609</v>
      </c>
      <c r="L75" s="3">
        <f t="shared" si="3"/>
        <v>55876.61272934266</v>
      </c>
      <c r="M75" s="8">
        <f t="shared" si="4"/>
        <v>0.4195696877015578</v>
      </c>
    </row>
    <row r="76" spans="4:13" ht="12.75">
      <c r="D76" s="1" t="s">
        <v>53</v>
      </c>
      <c r="I76" s="15">
        <v>6432</v>
      </c>
      <c r="J76" s="15">
        <v>1795</v>
      </c>
      <c r="K76" s="3">
        <f>+I76/I78*K78</f>
        <v>6.4047957224424445</v>
      </c>
      <c r="L76" s="3">
        <f t="shared" si="3"/>
        <v>1801.4047957224425</v>
      </c>
      <c r="M76" s="8">
        <f t="shared" si="4"/>
        <v>0.28006915356381257</v>
      </c>
    </row>
    <row r="77" spans="4:13" ht="12.75">
      <c r="D77" s="1" t="s">
        <v>54</v>
      </c>
      <c r="I77" s="15">
        <v>140464</v>
      </c>
      <c r="J77" s="15">
        <v>41602</v>
      </c>
      <c r="K77" s="3">
        <f>+I77/I78*K78</f>
        <v>139.8699045953289</v>
      </c>
      <c r="L77" s="3">
        <f t="shared" si="3"/>
        <v>41741.869904595325</v>
      </c>
      <c r="M77" s="8">
        <f t="shared" si="4"/>
        <v>0.2971713030000237</v>
      </c>
    </row>
    <row r="78" spans="4:13" ht="12.75">
      <c r="D78" s="4" t="s">
        <v>60</v>
      </c>
      <c r="I78" s="14">
        <v>280072</v>
      </c>
      <c r="J78" s="14">
        <v>99141</v>
      </c>
      <c r="K78" s="14">
        <f>+I78/$I$79*$K$79</f>
        <v>278.88742966043225</v>
      </c>
      <c r="L78" s="12">
        <f t="shared" si="3"/>
        <v>99419.88742966043</v>
      </c>
      <c r="M78" s="13">
        <f t="shared" si="4"/>
        <v>0.35497974602837995</v>
      </c>
    </row>
    <row r="79" spans="5:13" ht="12.75">
      <c r="E79" s="4" t="s">
        <v>61</v>
      </c>
      <c r="I79" s="14">
        <v>2326479586</v>
      </c>
      <c r="J79" s="14">
        <v>247309589</v>
      </c>
      <c r="K79" s="14">
        <f>+'Fee Distribution'!E33</f>
        <v>2316639.692282722</v>
      </c>
      <c r="L79" s="12">
        <f t="shared" si="3"/>
        <v>249626228.69228274</v>
      </c>
      <c r="M79" s="13">
        <f t="shared" si="4"/>
        <v>0.1072978375544116</v>
      </c>
    </row>
    <row r="80" spans="6:13" ht="12.75">
      <c r="F80" s="4" t="s">
        <v>62</v>
      </c>
      <c r="I80" s="14">
        <v>31253147863</v>
      </c>
      <c r="J80" s="14">
        <v>5623580662</v>
      </c>
      <c r="K80" s="14">
        <f>+K79+K65</f>
        <v>31064271.967072923</v>
      </c>
      <c r="L80" s="12">
        <f t="shared" si="3"/>
        <v>5654644933.9670725</v>
      </c>
      <c r="M80" s="13">
        <f t="shared" si="4"/>
        <v>0.18093041247411426</v>
      </c>
    </row>
    <row r="81" spans="7:13" ht="12.75">
      <c r="G81" s="4" t="s">
        <v>63</v>
      </c>
      <c r="I81" s="14">
        <v>99067908322</v>
      </c>
      <c r="J81" s="14">
        <v>20479511428</v>
      </c>
      <c r="K81" s="14">
        <f>+K80+K51</f>
        <v>96438999.99999997</v>
      </c>
      <c r="L81" s="12">
        <f t="shared" si="3"/>
        <v>20575950428</v>
      </c>
      <c r="M81" s="13">
        <f t="shared" si="4"/>
        <v>0.20769541596782357</v>
      </c>
    </row>
    <row r="82" spans="2:13" ht="12.75">
      <c r="B82" s="4" t="s">
        <v>64</v>
      </c>
      <c r="L82" s="3" t="s">
        <v>7</v>
      </c>
      <c r="M82" s="8" t="s">
        <v>7</v>
      </c>
    </row>
    <row r="83" spans="3:13" ht="12.75">
      <c r="C83" s="4" t="s">
        <v>65</v>
      </c>
      <c r="L83" s="3" t="s">
        <v>7</v>
      </c>
      <c r="M83" s="8" t="s">
        <v>7</v>
      </c>
    </row>
    <row r="84" spans="4:13" ht="12.75">
      <c r="D84" s="1" t="s">
        <v>66</v>
      </c>
      <c r="L84" s="3" t="s">
        <v>7</v>
      </c>
      <c r="M84" s="8" t="s">
        <v>7</v>
      </c>
    </row>
    <row r="85" spans="5:13" ht="12.75">
      <c r="E85" s="1" t="s">
        <v>67</v>
      </c>
      <c r="I85" s="10">
        <v>23534904</v>
      </c>
      <c r="J85" s="18">
        <v>141143594</v>
      </c>
      <c r="K85" s="3">
        <f>+K90-K86</f>
        <v>502690.9218895687</v>
      </c>
      <c r="L85" s="3">
        <f>+K85+J85</f>
        <v>141646284.92188957</v>
      </c>
      <c r="M85" s="8">
        <f>+L85/I85</f>
        <v>6.018562256378423</v>
      </c>
    </row>
    <row r="86" spans="5:13" ht="12.75">
      <c r="E86" s="1" t="s">
        <v>68</v>
      </c>
      <c r="I86" s="10">
        <v>66001424</v>
      </c>
      <c r="J86" s="18">
        <v>576296290</v>
      </c>
      <c r="K86" s="3">
        <f>+I86/I90*K90</f>
        <v>1409749.3950510405</v>
      </c>
      <c r="L86" s="3">
        <f>+K86+J86</f>
        <v>577706039.395051</v>
      </c>
      <c r="M86" s="8">
        <f>+L86/I86</f>
        <v>8.752932957856348</v>
      </c>
    </row>
    <row r="87" spans="6:13" ht="12.75">
      <c r="F87" s="1" t="s">
        <v>69</v>
      </c>
      <c r="I87" s="1"/>
      <c r="J87" s="10"/>
      <c r="L87" s="3" t="s">
        <v>7</v>
      </c>
      <c r="M87" s="8" t="s">
        <v>7</v>
      </c>
    </row>
    <row r="88" spans="6:13" ht="12.75">
      <c r="F88" s="1" t="s">
        <v>70</v>
      </c>
      <c r="G88" s="1" t="s">
        <v>71</v>
      </c>
      <c r="I88" s="1" t="s">
        <v>72</v>
      </c>
      <c r="J88" s="18">
        <v>171176.52912234687</v>
      </c>
      <c r="K88" s="3">
        <v>0</v>
      </c>
      <c r="L88" s="3">
        <f>+K88+J88</f>
        <v>171176.52912234687</v>
      </c>
      <c r="M88" s="1" t="s">
        <v>72</v>
      </c>
    </row>
    <row r="89" spans="7:13" ht="12.75">
      <c r="G89" s="1" t="s">
        <v>73</v>
      </c>
      <c r="I89" s="1" t="s">
        <v>72</v>
      </c>
      <c r="J89" s="18">
        <v>480048.4708776531</v>
      </c>
      <c r="K89" s="3">
        <v>0</v>
      </c>
      <c r="L89" s="3">
        <f>+K89+J89</f>
        <v>480048.4708776531</v>
      </c>
      <c r="M89" s="1" t="s">
        <v>72</v>
      </c>
    </row>
    <row r="90" spans="6:13" ht="12.75">
      <c r="F90" s="4" t="s">
        <v>74</v>
      </c>
      <c r="I90" s="14">
        <v>89536328</v>
      </c>
      <c r="J90" s="14">
        <v>717439884</v>
      </c>
      <c r="K90" s="14">
        <f>+'Fee Distribution'!C42</f>
        <v>1912440.3169406091</v>
      </c>
      <c r="L90" s="12">
        <f>+K90+J90</f>
        <v>719352324.3169407</v>
      </c>
      <c r="M90" s="13">
        <f>+L90/I90</f>
        <v>8.034195062332026</v>
      </c>
    </row>
    <row r="91" spans="3:13" ht="12.75">
      <c r="C91" s="4" t="s">
        <v>75</v>
      </c>
      <c r="L91" s="3" t="s">
        <v>7</v>
      </c>
      <c r="M91" s="8" t="s">
        <v>7</v>
      </c>
    </row>
    <row r="92" spans="4:13" ht="12.75">
      <c r="D92" s="4" t="s">
        <v>76</v>
      </c>
      <c r="L92" s="3" t="s">
        <v>7</v>
      </c>
      <c r="M92" s="8" t="s">
        <v>7</v>
      </c>
    </row>
    <row r="93" spans="5:13" ht="12.75">
      <c r="E93" s="1" t="s">
        <v>77</v>
      </c>
      <c r="I93" s="2">
        <v>10122303</v>
      </c>
      <c r="J93" s="2">
        <v>22087078</v>
      </c>
      <c r="K93" s="3">
        <f>+I93/I96*K96</f>
        <v>7160.797326383522</v>
      </c>
      <c r="L93" s="3">
        <f aca="true" t="shared" si="5" ref="L93:L112">+K93+J93</f>
        <v>22094238.797326382</v>
      </c>
      <c r="M93" s="8">
        <f>+L93/I93</f>
        <v>2.1827284558984634</v>
      </c>
    </row>
    <row r="94" spans="5:13" ht="12.75">
      <c r="E94" s="1" t="s">
        <v>78</v>
      </c>
      <c r="I94" s="2">
        <v>171437736.00000003</v>
      </c>
      <c r="J94" s="2">
        <v>170937245</v>
      </c>
      <c r="K94" s="3">
        <f>+I94/I96*K96</f>
        <v>121279.79982322642</v>
      </c>
      <c r="L94" s="3">
        <f t="shared" si="5"/>
        <v>171058524.79982322</v>
      </c>
      <c r="M94" s="8">
        <f>+L94/I94</f>
        <v>0.9977880529163264</v>
      </c>
    </row>
    <row r="95" spans="5:13" ht="12.75">
      <c r="E95" s="1" t="s">
        <v>79</v>
      </c>
      <c r="I95" s="2">
        <v>108063006.99999999</v>
      </c>
      <c r="J95" s="2">
        <v>68912233</v>
      </c>
      <c r="K95" s="3">
        <f>+I95/I96*K96</f>
        <v>76446.76232341233</v>
      </c>
      <c r="L95" s="3">
        <f t="shared" si="5"/>
        <v>68988679.76232341</v>
      </c>
      <c r="M95" s="8">
        <f>+L95/I95</f>
        <v>0.6384116237143338</v>
      </c>
    </row>
    <row r="96" spans="5:13" ht="12.75">
      <c r="E96" s="4" t="s">
        <v>80</v>
      </c>
      <c r="I96" s="14">
        <v>289623046</v>
      </c>
      <c r="J96" s="14">
        <v>261936556</v>
      </c>
      <c r="K96" s="14">
        <f>+K102-K101</f>
        <v>204887.35947302225</v>
      </c>
      <c r="L96" s="12">
        <f t="shared" si="5"/>
        <v>262141443.35947302</v>
      </c>
      <c r="M96" s="13">
        <f>+L96/I96</f>
        <v>0.9051125142833869</v>
      </c>
    </row>
    <row r="97" spans="4:13" ht="12.75">
      <c r="D97" s="4" t="s">
        <v>81</v>
      </c>
      <c r="L97" s="3" t="s">
        <v>7</v>
      </c>
      <c r="M97" s="8" t="s">
        <v>7</v>
      </c>
    </row>
    <row r="98" spans="5:13" ht="12.75">
      <c r="E98" s="1" t="s">
        <v>77</v>
      </c>
      <c r="I98" s="2">
        <v>12934651</v>
      </c>
      <c r="J98" s="2">
        <v>34481078</v>
      </c>
      <c r="K98" s="3">
        <f>+I98/I101*K101</f>
        <v>9150.330147052891</v>
      </c>
      <c r="L98" s="3">
        <f t="shared" si="5"/>
        <v>34490228.33014705</v>
      </c>
      <c r="M98" s="8">
        <f>+L98/I98</f>
        <v>2.666498564990045</v>
      </c>
    </row>
    <row r="99" spans="5:13" ht="12.75">
      <c r="E99" s="1" t="s">
        <v>78</v>
      </c>
      <c r="I99" s="2">
        <v>243581019.99999997</v>
      </c>
      <c r="J99" s="2">
        <v>356627856</v>
      </c>
      <c r="K99" s="3">
        <f>+I99/I101*K101</f>
        <v>172315.95584263487</v>
      </c>
      <c r="L99" s="3">
        <f t="shared" si="5"/>
        <v>356800171.9558426</v>
      </c>
      <c r="M99" s="8">
        <f>+L99/I99</f>
        <v>1.4648110593996309</v>
      </c>
    </row>
    <row r="100" spans="5:13" ht="12.75">
      <c r="E100" s="1" t="s">
        <v>79</v>
      </c>
      <c r="I100" s="2">
        <v>52044909.99999999</v>
      </c>
      <c r="J100" s="2">
        <v>38821151</v>
      </c>
      <c r="K100" s="3">
        <f>+I100/I101*K101</f>
        <v>36818.00993112643</v>
      </c>
      <c r="L100" s="3">
        <f t="shared" si="5"/>
        <v>38857969.009931125</v>
      </c>
      <c r="M100" s="8">
        <f>+L100/I100</f>
        <v>0.7466238102809887</v>
      </c>
    </row>
    <row r="101" spans="5:13" ht="12.75">
      <c r="E101" s="4" t="s">
        <v>82</v>
      </c>
      <c r="I101" s="14">
        <v>308560580.99999994</v>
      </c>
      <c r="J101" s="14">
        <v>429930085</v>
      </c>
      <c r="K101" s="12">
        <f>+I101/I102*K102</f>
        <v>218284.29592081418</v>
      </c>
      <c r="L101" s="12">
        <f t="shared" si="5"/>
        <v>430148369.2959208</v>
      </c>
      <c r="M101" s="13">
        <f>+L101/I101</f>
        <v>1.394048351548576</v>
      </c>
    </row>
    <row r="102" spans="6:13" ht="12.75">
      <c r="F102" s="4" t="s">
        <v>83</v>
      </c>
      <c r="I102" s="14">
        <v>598183627</v>
      </c>
      <c r="J102" s="14">
        <v>691866641</v>
      </c>
      <c r="K102" s="14">
        <f>+'Fee Distribution'!D42</f>
        <v>423171.65539383644</v>
      </c>
      <c r="L102" s="12">
        <f t="shared" si="5"/>
        <v>692289812.6553938</v>
      </c>
      <c r="M102" s="13">
        <f>+L102/I102</f>
        <v>1.1573198954430657</v>
      </c>
    </row>
    <row r="103" spans="3:13" ht="12.75">
      <c r="C103" s="4" t="s">
        <v>84</v>
      </c>
      <c r="L103" s="3" t="s">
        <v>7</v>
      </c>
      <c r="M103" s="8" t="s">
        <v>7</v>
      </c>
    </row>
    <row r="104" spans="4:13" ht="12.75">
      <c r="D104" s="1" t="s">
        <v>85</v>
      </c>
      <c r="I104" s="2">
        <v>119654548</v>
      </c>
      <c r="J104" s="2">
        <v>326819298</v>
      </c>
      <c r="K104" s="3">
        <f>+I104/I106*K106</f>
        <v>1417239.733688825</v>
      </c>
      <c r="L104" s="3">
        <f t="shared" si="5"/>
        <v>328236537.73368883</v>
      </c>
      <c r="M104" s="8">
        <f>+L104/I104</f>
        <v>2.7432015182046303</v>
      </c>
    </row>
    <row r="105" spans="4:13" ht="12.75">
      <c r="D105" s="1" t="s">
        <v>78</v>
      </c>
      <c r="I105" s="2">
        <v>28694588.999999996</v>
      </c>
      <c r="J105" s="2">
        <v>66356043</v>
      </c>
      <c r="K105" s="3">
        <f>+K106-K104</f>
        <v>339871.0065970104</v>
      </c>
      <c r="L105" s="3">
        <f t="shared" si="5"/>
        <v>66695914.00659701</v>
      </c>
      <c r="M105" s="8">
        <f>+L105/I105</f>
        <v>2.3243376654252486</v>
      </c>
    </row>
    <row r="106" spans="4:13" ht="12.75">
      <c r="D106" s="4" t="s">
        <v>86</v>
      </c>
      <c r="I106" s="14">
        <v>148349137</v>
      </c>
      <c r="J106" s="14">
        <v>393175341</v>
      </c>
      <c r="K106" s="14">
        <f>+'Fee Distribution'!E42</f>
        <v>1757110.7402858355</v>
      </c>
      <c r="L106" s="12">
        <f t="shared" si="5"/>
        <v>394932451.7402858</v>
      </c>
      <c r="M106" s="13">
        <f>+L106/I106</f>
        <v>2.662182333694909</v>
      </c>
    </row>
    <row r="107" spans="3:13" ht="12.75">
      <c r="C107" s="4" t="s">
        <v>87</v>
      </c>
      <c r="L107" s="3" t="s">
        <v>7</v>
      </c>
      <c r="M107" s="8" t="s">
        <v>7</v>
      </c>
    </row>
    <row r="108" spans="4:13" ht="12.75">
      <c r="D108" s="1" t="s">
        <v>85</v>
      </c>
      <c r="I108" s="2">
        <v>9109117</v>
      </c>
      <c r="J108" s="2">
        <v>23723844</v>
      </c>
      <c r="K108" s="3">
        <f>+K110-K109</f>
        <v>122231.88494805653</v>
      </c>
      <c r="L108" s="3">
        <f t="shared" si="5"/>
        <v>23846075.884948056</v>
      </c>
      <c r="M108" s="8">
        <f>+L108/I108</f>
        <v>2.617825183818372</v>
      </c>
    </row>
    <row r="109" spans="4:13" ht="12.75">
      <c r="D109" s="1" t="s">
        <v>78</v>
      </c>
      <c r="I109" s="2">
        <v>1046709</v>
      </c>
      <c r="J109" s="2">
        <v>1974253</v>
      </c>
      <c r="K109" s="3">
        <f>+I109/I110*K110</f>
        <v>14045.40243166218</v>
      </c>
      <c r="L109" s="3">
        <f t="shared" si="5"/>
        <v>1988298.4024316622</v>
      </c>
      <c r="M109" s="8">
        <f>+L109/I109</f>
        <v>1.8995713253938413</v>
      </c>
    </row>
    <row r="110" spans="4:13" ht="12.75">
      <c r="D110" s="4" t="s">
        <v>88</v>
      </c>
      <c r="I110" s="14">
        <v>10155826</v>
      </c>
      <c r="J110" s="14">
        <v>25698097</v>
      </c>
      <c r="K110" s="14">
        <f>+'Fee Distribution'!F42</f>
        <v>136277.2873797187</v>
      </c>
      <c r="L110" s="12">
        <f t="shared" si="5"/>
        <v>25834374.28737972</v>
      </c>
      <c r="M110" s="13">
        <f>+L110/I110</f>
        <v>2.5437984352409857</v>
      </c>
    </row>
    <row r="111" spans="5:13" ht="12.75">
      <c r="E111" s="4" t="s">
        <v>89</v>
      </c>
      <c r="F111" s="4"/>
      <c r="I111" s="14">
        <v>158504963</v>
      </c>
      <c r="J111" s="14">
        <v>418873438</v>
      </c>
      <c r="K111" s="14">
        <f>+K110+K106</f>
        <v>1893388.027665554</v>
      </c>
      <c r="L111" s="12">
        <f t="shared" si="5"/>
        <v>420766826.02766556</v>
      </c>
      <c r="M111" s="13">
        <f>+L111/I111</f>
        <v>2.6545971688448997</v>
      </c>
    </row>
    <row r="112" spans="5:13" ht="12.75">
      <c r="E112" s="4"/>
      <c r="F112" s="4" t="s">
        <v>90</v>
      </c>
      <c r="I112" s="14">
        <v>846224918</v>
      </c>
      <c r="J112" s="14">
        <v>1828179963</v>
      </c>
      <c r="K112" s="14">
        <f>+K111+K106+K102</f>
        <v>4073670.4233452263</v>
      </c>
      <c r="L112" s="12">
        <f t="shared" si="5"/>
        <v>1832253633.4233453</v>
      </c>
      <c r="M112" s="13">
        <f>+L112/I112</f>
        <v>2.1652087931347648</v>
      </c>
    </row>
    <row r="113" spans="2:13" ht="12.75">
      <c r="B113" s="1" t="s">
        <v>91</v>
      </c>
      <c r="K113" s="3">
        <v>0</v>
      </c>
      <c r="L113" s="3" t="s">
        <v>7</v>
      </c>
      <c r="M113" s="8" t="s">
        <v>7</v>
      </c>
    </row>
    <row r="114" spans="2:13" ht="12.75">
      <c r="B114" s="1" t="s">
        <v>92</v>
      </c>
      <c r="K114" s="3">
        <v>0</v>
      </c>
      <c r="L114" s="3" t="s">
        <v>7</v>
      </c>
      <c r="M114" s="8" t="s">
        <v>7</v>
      </c>
    </row>
    <row r="115" spans="7:13" ht="12.75">
      <c r="G115" s="4" t="s">
        <v>93</v>
      </c>
      <c r="I115" s="14">
        <v>199796062663</v>
      </c>
      <c r="J115" s="14">
        <v>61675752567</v>
      </c>
      <c r="K115" s="12">
        <f>+K112+K81+K27+K19</f>
        <v>303310670.4233452</v>
      </c>
      <c r="L115" s="12">
        <f>+L112+L81+L27+L19</f>
        <v>61979063237.42334</v>
      </c>
      <c r="M115" s="13">
        <f>+L115/I115</f>
        <v>0.31021163486071623</v>
      </c>
    </row>
    <row r="116" spans="2:13" ht="12.75">
      <c r="B116" s="4" t="s">
        <v>94</v>
      </c>
      <c r="G116" s="4"/>
      <c r="L116" s="1" t="s">
        <v>7</v>
      </c>
      <c r="M116" s="1" t="s">
        <v>7</v>
      </c>
    </row>
    <row r="117" spans="3:13" ht="12.75">
      <c r="C117" s="1" t="s">
        <v>95</v>
      </c>
      <c r="I117" s="2">
        <v>268917102</v>
      </c>
      <c r="J117" s="3"/>
      <c r="K117" s="3">
        <v>717822287</v>
      </c>
      <c r="L117" s="3">
        <f aca="true" t="shared" si="6" ref="L117:L131">+K117+J117</f>
        <v>717822287</v>
      </c>
      <c r="M117" s="8">
        <f aca="true" t="shared" si="7" ref="M117:M131">+L117/I117</f>
        <v>2.66930694128929</v>
      </c>
    </row>
    <row r="118" spans="3:13" ht="12.75">
      <c r="C118" s="1" t="s">
        <v>96</v>
      </c>
      <c r="I118" s="2">
        <v>1191204</v>
      </c>
      <c r="J118" s="3"/>
      <c r="K118" s="3">
        <v>8135548</v>
      </c>
      <c r="L118" s="3">
        <f t="shared" si="6"/>
        <v>8135548</v>
      </c>
      <c r="M118" s="8">
        <f t="shared" si="7"/>
        <v>6.829684923824971</v>
      </c>
    </row>
    <row r="119" spans="3:13" ht="12.75">
      <c r="C119" s="1" t="s">
        <v>97</v>
      </c>
      <c r="I119" s="2">
        <v>972271006</v>
      </c>
      <c r="J119" s="3"/>
      <c r="K119" s="3">
        <v>146927415</v>
      </c>
      <c r="L119" s="3">
        <f t="shared" si="6"/>
        <v>146927415</v>
      </c>
      <c r="M119" s="8">
        <f t="shared" si="7"/>
        <v>0.15111775841642242</v>
      </c>
    </row>
    <row r="120" spans="3:13" ht="12.75">
      <c r="C120" s="1" t="s">
        <v>98</v>
      </c>
      <c r="I120" s="2">
        <v>51595219.999999985</v>
      </c>
      <c r="J120" s="3"/>
      <c r="K120" s="3">
        <v>144581632</v>
      </c>
      <c r="L120" s="3">
        <f t="shared" si="6"/>
        <v>144581632</v>
      </c>
      <c r="M120" s="8">
        <f t="shared" si="7"/>
        <v>2.802229198751358</v>
      </c>
    </row>
    <row r="121" spans="3:13" ht="12.75">
      <c r="C121" s="1" t="s">
        <v>99</v>
      </c>
      <c r="I121" s="2">
        <v>3707360</v>
      </c>
      <c r="J121" s="3"/>
      <c r="K121" s="3">
        <v>55231153</v>
      </c>
      <c r="L121" s="3">
        <f t="shared" si="6"/>
        <v>55231153</v>
      </c>
      <c r="M121" s="8">
        <f t="shared" si="7"/>
        <v>14.897704296318674</v>
      </c>
    </row>
    <row r="122" spans="3:13" ht="12.75">
      <c r="C122" s="1" t="s">
        <v>100</v>
      </c>
      <c r="I122" s="2">
        <v>228808440</v>
      </c>
      <c r="J122" s="3"/>
      <c r="K122" s="3">
        <v>544422397</v>
      </c>
      <c r="L122" s="3">
        <f t="shared" si="6"/>
        <v>544422397</v>
      </c>
      <c r="M122" s="8">
        <f t="shared" si="7"/>
        <v>2.3793807474934052</v>
      </c>
    </row>
    <row r="123" spans="3:13" ht="12.75">
      <c r="C123" s="1" t="s">
        <v>101</v>
      </c>
      <c r="I123" s="2">
        <v>1456812</v>
      </c>
      <c r="J123" s="3"/>
      <c r="K123" s="3">
        <v>5149795</v>
      </c>
      <c r="L123" s="3">
        <f t="shared" si="6"/>
        <v>5149795</v>
      </c>
      <c r="M123" s="8">
        <f t="shared" si="7"/>
        <v>3.534975686636299</v>
      </c>
    </row>
    <row r="124" spans="3:13" ht="12.75">
      <c r="C124" s="1" t="s">
        <v>102</v>
      </c>
      <c r="I124" s="2">
        <v>2230320</v>
      </c>
      <c r="J124" s="3"/>
      <c r="K124" s="3">
        <v>9309687</v>
      </c>
      <c r="L124" s="3">
        <f t="shared" si="6"/>
        <v>9309687</v>
      </c>
      <c r="M124" s="8">
        <f t="shared" si="7"/>
        <v>4.174148552674056</v>
      </c>
    </row>
    <row r="125" spans="3:13" ht="12.75">
      <c r="C125" s="1" t="s">
        <v>103</v>
      </c>
      <c r="I125" s="2">
        <v>14940159</v>
      </c>
      <c r="J125" s="3"/>
      <c r="K125" s="3">
        <v>28662460</v>
      </c>
      <c r="L125" s="3">
        <f t="shared" si="6"/>
        <v>28662460</v>
      </c>
      <c r="M125" s="8">
        <f t="shared" si="7"/>
        <v>1.9184842678046465</v>
      </c>
    </row>
    <row r="126" spans="3:13" ht="12.75">
      <c r="C126" s="1" t="s">
        <v>104</v>
      </c>
      <c r="I126" s="2">
        <v>1682850</v>
      </c>
      <c r="J126" s="3"/>
      <c r="K126" s="3">
        <v>11745965</v>
      </c>
      <c r="L126" s="3">
        <f t="shared" si="6"/>
        <v>11745965</v>
      </c>
      <c r="M126" s="8">
        <f t="shared" si="7"/>
        <v>6.979805092551326</v>
      </c>
    </row>
    <row r="127" spans="3:13" ht="12.75">
      <c r="C127" s="1" t="s">
        <v>105</v>
      </c>
      <c r="I127" s="2">
        <v>343447650</v>
      </c>
      <c r="J127" s="3"/>
      <c r="K127" s="3">
        <v>16538734.124068871</v>
      </c>
      <c r="L127" s="3">
        <f t="shared" si="6"/>
        <v>16538734.124068871</v>
      </c>
      <c r="M127" s="8">
        <f t="shared" si="7"/>
        <v>0.04815503650721987</v>
      </c>
    </row>
    <row r="128" spans="3:13" ht="12.75">
      <c r="C128" s="1" t="s">
        <v>106</v>
      </c>
      <c r="I128" s="2">
        <v>49374500</v>
      </c>
      <c r="J128" s="3"/>
      <c r="K128" s="3">
        <v>1167818.5483870967</v>
      </c>
      <c r="L128" s="3">
        <f t="shared" si="6"/>
        <v>1167818.5483870967</v>
      </c>
      <c r="M128" s="8">
        <f t="shared" si="7"/>
        <v>0.023652260749720943</v>
      </c>
    </row>
    <row r="129" spans="3:13" ht="12.75">
      <c r="C129" s="1" t="s">
        <v>107</v>
      </c>
      <c r="I129" s="2">
        <v>1528</v>
      </c>
      <c r="J129" s="3"/>
      <c r="K129" s="3">
        <v>16301.2</v>
      </c>
      <c r="L129" s="3">
        <f t="shared" si="6"/>
        <v>16301.2</v>
      </c>
      <c r="M129" s="8">
        <f t="shared" si="7"/>
        <v>10.668324607329843</v>
      </c>
    </row>
    <row r="130" spans="3:13" ht="12.75">
      <c r="C130" s="1" t="s">
        <v>108</v>
      </c>
      <c r="I130" s="2">
        <v>20518</v>
      </c>
      <c r="K130" s="2">
        <v>158518.5</v>
      </c>
      <c r="L130" s="3">
        <f t="shared" si="6"/>
        <v>158518.5</v>
      </c>
      <c r="M130" s="8">
        <f t="shared" si="7"/>
        <v>7.725826103908763</v>
      </c>
    </row>
    <row r="131" spans="3:13" ht="12.75">
      <c r="C131" s="1" t="s">
        <v>109</v>
      </c>
      <c r="I131" s="2">
        <v>7982263</v>
      </c>
      <c r="J131" s="3"/>
      <c r="K131" s="3">
        <v>7982263</v>
      </c>
      <c r="L131" s="3">
        <f t="shared" si="6"/>
        <v>7982263</v>
      </c>
      <c r="M131" s="8">
        <f t="shared" si="7"/>
        <v>1</v>
      </c>
    </row>
    <row r="132" spans="3:13" ht="12.75">
      <c r="C132" s="1" t="s">
        <v>110</v>
      </c>
      <c r="J132" s="19"/>
      <c r="K132" s="3">
        <v>2616150</v>
      </c>
      <c r="L132" s="3" t="s">
        <v>7</v>
      </c>
      <c r="M132" s="20" t="s">
        <v>72</v>
      </c>
    </row>
    <row r="133" spans="3:13" ht="12.75">
      <c r="C133" s="1" t="s">
        <v>111</v>
      </c>
      <c r="I133" s="2">
        <v>149124623</v>
      </c>
      <c r="J133" s="3"/>
      <c r="K133" s="3">
        <v>161927879</v>
      </c>
      <c r="L133" s="3">
        <f>+K133+J133</f>
        <v>161927879</v>
      </c>
      <c r="M133" s="8">
        <f>+L133/I133</f>
        <v>1.0858560829354116</v>
      </c>
    </row>
    <row r="134" spans="3:13" ht="12.75">
      <c r="C134" s="1" t="s">
        <v>112</v>
      </c>
      <c r="I134" s="2">
        <v>14880643.891939001</v>
      </c>
      <c r="J134" s="3"/>
      <c r="K134" s="3">
        <v>798243472.1118509</v>
      </c>
      <c r="L134" s="3">
        <f>+K134+J134</f>
        <v>798243472.1118509</v>
      </c>
      <c r="M134" s="8">
        <f>+L134/I134</f>
        <v>53.64307337159433</v>
      </c>
    </row>
    <row r="135" spans="3:13" ht="12.75">
      <c r="C135" s="1" t="s">
        <v>113</v>
      </c>
      <c r="I135" s="2">
        <v>187341.4583082419</v>
      </c>
      <c r="J135" s="3"/>
      <c r="K135" s="3">
        <v>98412996.88818133</v>
      </c>
      <c r="L135" s="3">
        <f>+K135+J135</f>
        <v>98412996.88818133</v>
      </c>
      <c r="M135" s="8">
        <f>+L135/I135</f>
        <v>525.313498554376</v>
      </c>
    </row>
    <row r="136" spans="2:13" ht="12.75">
      <c r="B136" s="4" t="s">
        <v>114</v>
      </c>
      <c r="I136" s="2" t="s">
        <v>7</v>
      </c>
      <c r="J136" s="3" t="s">
        <v>7</v>
      </c>
      <c r="L136" s="3" t="s">
        <v>7</v>
      </c>
      <c r="M136" s="8" t="s">
        <v>7</v>
      </c>
    </row>
    <row r="137" spans="3:13" ht="12.75">
      <c r="C137" s="1" t="s">
        <v>115</v>
      </c>
      <c r="J137" s="3"/>
      <c r="K137" s="92">
        <v>14692.24</v>
      </c>
      <c r="L137" s="3" t="s">
        <v>7</v>
      </c>
      <c r="M137" s="8"/>
    </row>
    <row r="138" spans="3:13" ht="12.75">
      <c r="C138" s="1" t="s">
        <v>116</v>
      </c>
      <c r="J138" s="3"/>
      <c r="K138" s="92"/>
      <c r="L138" s="3" t="s">
        <v>7</v>
      </c>
      <c r="M138" s="8" t="s">
        <v>7</v>
      </c>
    </row>
    <row r="139" spans="3:13" ht="12.75">
      <c r="C139" s="1" t="s">
        <v>117</v>
      </c>
      <c r="J139" s="3"/>
      <c r="K139" s="92"/>
      <c r="L139" s="3"/>
      <c r="M139" s="8"/>
    </row>
    <row r="140" spans="3:13" ht="12.75">
      <c r="C140" s="1" t="s">
        <v>118</v>
      </c>
      <c r="J140" s="3"/>
      <c r="K140" s="3">
        <v>17141.31</v>
      </c>
      <c r="L140" s="3" t="s">
        <v>7</v>
      </c>
      <c r="M140" s="8"/>
    </row>
    <row r="141" spans="3:13" ht="12.75">
      <c r="C141" s="4" t="s">
        <v>119</v>
      </c>
      <c r="I141" s="14">
        <v>0</v>
      </c>
      <c r="J141" s="14">
        <v>0</v>
      </c>
      <c r="K141" s="12">
        <v>31833.55</v>
      </c>
      <c r="L141" s="12">
        <f>+K141+J141</f>
        <v>31833.55</v>
      </c>
      <c r="M141" s="13"/>
    </row>
    <row r="142" spans="4:13" ht="12.75">
      <c r="D142" s="4" t="s">
        <v>120</v>
      </c>
      <c r="I142" s="14">
        <f>SUM(I117:I140)</f>
        <v>2111819540.3502471</v>
      </c>
      <c r="J142" s="12">
        <f>SUM(J117:J140)</f>
        <v>0</v>
      </c>
      <c r="K142" s="12">
        <f>SUM(K117:K140)</f>
        <v>2759084305.9224877</v>
      </c>
      <c r="L142" s="12">
        <f>SUM(L117:L140)</f>
        <v>2756436322.372488</v>
      </c>
      <c r="M142" s="13">
        <f>+L142/I142</f>
        <v>1.3052423607726116</v>
      </c>
    </row>
    <row r="143" spans="5:13" ht="12.75">
      <c r="E143" s="4" t="s">
        <v>121</v>
      </c>
      <c r="I143" s="14">
        <f>+I142+I115</f>
        <v>201907882203.35025</v>
      </c>
      <c r="J143" s="12">
        <f>+J142+J115</f>
        <v>61675752567</v>
      </c>
      <c r="K143" s="12">
        <f>+K142+K115</f>
        <v>3062394976.345833</v>
      </c>
      <c r="L143" s="12">
        <f>+L142+L115</f>
        <v>64735499559.79583</v>
      </c>
      <c r="M143" s="13">
        <f>+L143/I143</f>
        <v>0.3206189815541618</v>
      </c>
    </row>
  </sheetData>
  <mergeCells count="1">
    <mergeCell ref="K137:K1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B20" sqref="B20"/>
    </sheetView>
  </sheetViews>
  <sheetFormatPr defaultColWidth="9.140625" defaultRowHeight="12.75"/>
  <cols>
    <col min="1" max="1" width="45.8515625" style="0" bestFit="1" customWidth="1"/>
    <col min="2" max="2" width="16.57421875" style="0" customWidth="1"/>
  </cols>
  <sheetData>
    <row r="1" spans="1:2" ht="12.75">
      <c r="A1" s="93" t="s">
        <v>147</v>
      </c>
      <c r="B1" s="93"/>
    </row>
    <row r="2" spans="1:2" ht="12.75">
      <c r="A2" s="93" t="s">
        <v>123</v>
      </c>
      <c r="B2" s="93"/>
    </row>
    <row r="3" spans="1:2" ht="12.75">
      <c r="A3" s="93" t="s">
        <v>148</v>
      </c>
      <c r="B3" s="93"/>
    </row>
    <row r="4" spans="1:2" ht="12.75">
      <c r="A4" s="40"/>
      <c r="B4" s="40"/>
    </row>
    <row r="5" spans="1:2" ht="12.75">
      <c r="A5" s="21" t="s">
        <v>149</v>
      </c>
      <c r="B5" s="41" t="s">
        <v>150</v>
      </c>
    </row>
    <row r="6" spans="1:2" ht="12.75">
      <c r="A6" s="21" t="s">
        <v>151</v>
      </c>
      <c r="B6" s="40"/>
    </row>
    <row r="7" spans="1:2" ht="12.75">
      <c r="A7" s="21" t="s">
        <v>152</v>
      </c>
      <c r="B7" s="40"/>
    </row>
    <row r="8" spans="1:2" ht="12.75">
      <c r="A8" s="42" t="s">
        <v>153</v>
      </c>
      <c r="B8" s="43">
        <v>79340</v>
      </c>
    </row>
    <row r="9" spans="1:2" ht="12.75">
      <c r="A9" s="42" t="s">
        <v>154</v>
      </c>
      <c r="B9" s="43">
        <v>5457</v>
      </c>
    </row>
    <row r="10" spans="1:2" ht="12.75">
      <c r="A10" s="42" t="s">
        <v>155</v>
      </c>
      <c r="B10" s="44">
        <v>0</v>
      </c>
    </row>
    <row r="11" spans="1:2" ht="12.75">
      <c r="A11" s="42" t="s">
        <v>104</v>
      </c>
      <c r="B11" s="43">
        <v>10494</v>
      </c>
    </row>
    <row r="12" spans="1:2" ht="12.75">
      <c r="A12" s="45" t="s">
        <v>156</v>
      </c>
      <c r="B12" s="46">
        <v>787</v>
      </c>
    </row>
    <row r="13" spans="1:2" ht="12.75">
      <c r="A13" s="42" t="s">
        <v>157</v>
      </c>
      <c r="B13" s="43">
        <v>24397</v>
      </c>
    </row>
    <row r="14" spans="1:2" ht="12.75">
      <c r="A14" s="42" t="s">
        <v>158</v>
      </c>
      <c r="B14" s="43">
        <v>64456</v>
      </c>
    </row>
    <row r="15" spans="1:2" ht="12.75">
      <c r="A15" s="47" t="s">
        <v>159</v>
      </c>
      <c r="B15" s="48">
        <v>184932</v>
      </c>
    </row>
    <row r="16" spans="1:2" ht="12.75">
      <c r="A16" s="21" t="s">
        <v>160</v>
      </c>
      <c r="B16" s="40"/>
    </row>
    <row r="17" spans="1:2" ht="12.75">
      <c r="A17" s="42" t="s">
        <v>161</v>
      </c>
      <c r="B17" s="44">
        <v>194</v>
      </c>
    </row>
    <row r="18" spans="1:2" ht="12.75">
      <c r="A18" s="42" t="s">
        <v>162</v>
      </c>
      <c r="B18" s="44">
        <v>294</v>
      </c>
    </row>
    <row r="19" spans="1:2" ht="12.75">
      <c r="A19" s="42" t="s">
        <v>163</v>
      </c>
      <c r="B19" s="44">
        <v>24</v>
      </c>
    </row>
    <row r="20" spans="1:2" ht="12.75">
      <c r="A20" s="42" t="s">
        <v>164</v>
      </c>
      <c r="B20" s="44">
        <v>20</v>
      </c>
    </row>
    <row r="21" spans="1:2" ht="12.75">
      <c r="A21" s="42" t="s">
        <v>165</v>
      </c>
      <c r="B21" s="44">
        <v>69</v>
      </c>
    </row>
    <row r="22" spans="1:2" ht="12.75">
      <c r="A22" s="47" t="s">
        <v>166</v>
      </c>
      <c r="B22" s="46">
        <v>601</v>
      </c>
    </row>
    <row r="23" spans="1:2" ht="12.75">
      <c r="A23" s="49" t="s">
        <v>167</v>
      </c>
      <c r="B23" s="50">
        <v>185533</v>
      </c>
    </row>
    <row r="24" spans="1:2" ht="12.75">
      <c r="A24" s="21" t="s">
        <v>168</v>
      </c>
      <c r="B24" s="40"/>
    </row>
    <row r="25" spans="1:2" ht="12.75">
      <c r="A25" s="42" t="s">
        <v>139</v>
      </c>
      <c r="B25" s="43">
        <v>4314</v>
      </c>
    </row>
    <row r="26" spans="1:2" ht="12.75">
      <c r="A26" s="42" t="s">
        <v>169</v>
      </c>
      <c r="B26" s="43">
        <v>33349</v>
      </c>
    </row>
    <row r="27" spans="1:2" ht="12.75">
      <c r="A27" s="42" t="s">
        <v>158</v>
      </c>
      <c r="B27" s="43">
        <v>58776</v>
      </c>
    </row>
    <row r="28" spans="1:2" ht="12.75">
      <c r="A28" s="49" t="s">
        <v>170</v>
      </c>
      <c r="B28" s="50">
        <v>96439</v>
      </c>
    </row>
    <row r="29" spans="1:2" ht="12.75">
      <c r="A29" s="21" t="s">
        <v>171</v>
      </c>
      <c r="B29" s="51"/>
    </row>
    <row r="30" spans="1:2" ht="12.75">
      <c r="A30" s="42" t="s">
        <v>172</v>
      </c>
      <c r="B30" s="43">
        <v>17254</v>
      </c>
    </row>
    <row r="31" spans="1:2" ht="12.75">
      <c r="A31" s="42" t="s">
        <v>158</v>
      </c>
      <c r="B31" s="44">
        <v>613</v>
      </c>
    </row>
    <row r="32" spans="1:2" ht="12.75">
      <c r="A32" s="49" t="s">
        <v>173</v>
      </c>
      <c r="B32" s="50">
        <v>17867</v>
      </c>
    </row>
    <row r="33" spans="1:2" ht="12.75">
      <c r="A33" s="52" t="s">
        <v>174</v>
      </c>
      <c r="B33" s="40"/>
    </row>
    <row r="34" spans="1:2" ht="12.75">
      <c r="A34" s="42" t="s">
        <v>154</v>
      </c>
      <c r="B34" s="53">
        <v>110</v>
      </c>
    </row>
    <row r="35" spans="1:2" ht="12.75">
      <c r="A35" s="54" t="s">
        <v>175</v>
      </c>
      <c r="B35" s="55">
        <v>2290</v>
      </c>
    </row>
    <row r="36" spans="1:2" s="21" customFormat="1" ht="12.75">
      <c r="A36" s="60" t="s">
        <v>158</v>
      </c>
      <c r="B36" s="61">
        <v>926</v>
      </c>
    </row>
    <row r="37" spans="1:2" s="21" customFormat="1" ht="12.75">
      <c r="A37" s="60" t="s">
        <v>155</v>
      </c>
      <c r="B37" s="61">
        <v>0</v>
      </c>
    </row>
    <row r="38" spans="1:2" ht="12.75">
      <c r="A38" s="54" t="s">
        <v>176</v>
      </c>
      <c r="B38" s="53">
        <v>474</v>
      </c>
    </row>
    <row r="39" spans="1:2" ht="12.75">
      <c r="A39" s="54" t="s">
        <v>104</v>
      </c>
      <c r="B39" s="53">
        <v>429</v>
      </c>
    </row>
    <row r="40" spans="1:2" ht="12.75">
      <c r="A40" s="49" t="s">
        <v>177</v>
      </c>
      <c r="B40" s="50">
        <v>4229</v>
      </c>
    </row>
    <row r="41" spans="1:2" ht="12.75">
      <c r="A41" s="52" t="s">
        <v>178</v>
      </c>
      <c r="B41" s="50">
        <v>1783</v>
      </c>
    </row>
    <row r="42" spans="1:2" ht="12.75">
      <c r="A42" s="52" t="s">
        <v>179</v>
      </c>
      <c r="B42" s="48">
        <v>305851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2"/>
  <sheetViews>
    <sheetView workbookViewId="0" topLeftCell="A1">
      <selection activeCell="S26" sqref="S26"/>
    </sheetView>
  </sheetViews>
  <sheetFormatPr defaultColWidth="9.140625" defaultRowHeight="12.75"/>
  <cols>
    <col min="2" max="2" width="45.8515625" style="0" bestFit="1" customWidth="1"/>
    <col min="3" max="7" width="12.8515625" style="0" customWidth="1"/>
  </cols>
  <sheetData>
    <row r="1" ht="13.5" thickBot="1">
      <c r="B1" s="21"/>
    </row>
    <row r="2" spans="2:7" ht="16.5" thickTop="1">
      <c r="B2" s="94" t="s">
        <v>122</v>
      </c>
      <c r="C2" s="95"/>
      <c r="D2" s="95"/>
      <c r="E2" s="95"/>
      <c r="F2" s="95"/>
      <c r="G2" s="96"/>
    </row>
    <row r="3" spans="2:7" ht="13.5" thickBot="1">
      <c r="B3" s="97" t="s">
        <v>123</v>
      </c>
      <c r="C3" s="98"/>
      <c r="D3" s="98"/>
      <c r="E3" s="98"/>
      <c r="F3" s="98"/>
      <c r="G3" s="99"/>
    </row>
    <row r="4" spans="2:7" ht="13.5" thickTop="1">
      <c r="B4" s="22" t="s">
        <v>124</v>
      </c>
      <c r="C4" s="100" t="str">
        <f>PROPER("LETTERS/PARCELS")</f>
        <v>Letters/Parcels</v>
      </c>
      <c r="D4" s="101"/>
      <c r="E4" s="102" t="s">
        <v>125</v>
      </c>
      <c r="F4" s="101"/>
      <c r="G4" s="23"/>
    </row>
    <row r="5" spans="2:7" ht="12.75">
      <c r="B5" s="24"/>
      <c r="C5" s="25" t="s">
        <v>126</v>
      </c>
      <c r="D5" s="26" t="s">
        <v>127</v>
      </c>
      <c r="E5" s="27" t="s">
        <v>126</v>
      </c>
      <c r="F5" s="26" t="s">
        <v>127</v>
      </c>
      <c r="G5" s="28" t="s">
        <v>128</v>
      </c>
    </row>
    <row r="6" spans="2:7" ht="12.75">
      <c r="B6" s="24" t="s">
        <v>181</v>
      </c>
      <c r="C6" s="56"/>
      <c r="D6" s="57"/>
      <c r="E6" s="58"/>
      <c r="F6" s="57"/>
      <c r="G6" s="59"/>
    </row>
    <row r="7" spans="2:7" ht="12.75">
      <c r="B7" s="24" t="s">
        <v>182</v>
      </c>
      <c r="C7" s="62">
        <v>0</v>
      </c>
      <c r="D7" s="63">
        <v>22733882.62412911</v>
      </c>
      <c r="E7" s="64">
        <v>0</v>
      </c>
      <c r="F7" s="63">
        <v>1663117.3758708918</v>
      </c>
      <c r="G7" s="65">
        <f>(+'RPW Summary Data'!B13)*1000</f>
        <v>24397000</v>
      </c>
    </row>
    <row r="8" spans="2:7" ht="12.75">
      <c r="B8" s="24" t="s">
        <v>183</v>
      </c>
      <c r="C8" s="62">
        <v>74543104.9395581</v>
      </c>
      <c r="D8" s="63">
        <v>0</v>
      </c>
      <c r="E8" s="64">
        <v>4796895.060441887</v>
      </c>
      <c r="F8" s="63">
        <v>0</v>
      </c>
      <c r="G8" s="65">
        <f>(+'RPW Summary Data'!B8)*1000</f>
        <v>79340000</v>
      </c>
    </row>
    <row r="9" spans="2:7" ht="12.75">
      <c r="B9" s="24" t="s">
        <v>184</v>
      </c>
      <c r="C9" s="62">
        <v>2283013.2452847282</v>
      </c>
      <c r="D9" s="63">
        <v>2844056.626849992</v>
      </c>
      <c r="E9" s="64">
        <v>121870.63920342331</v>
      </c>
      <c r="F9" s="63">
        <v>208059.48866185738</v>
      </c>
      <c r="G9" s="65">
        <f>(+'RPW Summary Data'!B9)*1000</f>
        <v>5457000</v>
      </c>
    </row>
    <row r="10" spans="2:7" ht="12.75">
      <c r="B10" s="24" t="s">
        <v>185</v>
      </c>
      <c r="C10" s="62">
        <v>0</v>
      </c>
      <c r="D10" s="63">
        <v>60062103.47259358</v>
      </c>
      <c r="E10" s="64">
        <v>0</v>
      </c>
      <c r="F10" s="63">
        <v>4393896.527406415</v>
      </c>
      <c r="G10" s="65">
        <f>(+'RPW Summary Data'!B14)*1000</f>
        <v>64456000</v>
      </c>
    </row>
    <row r="11" spans="2:7" ht="12.75">
      <c r="B11" s="24" t="s">
        <v>186</v>
      </c>
      <c r="C11" s="66">
        <v>10494000</v>
      </c>
      <c r="D11" s="67">
        <v>0</v>
      </c>
      <c r="E11" s="66">
        <v>0</v>
      </c>
      <c r="F11" s="67">
        <v>0</v>
      </c>
      <c r="G11" s="65">
        <f>(+'RPW Summary Data'!B11)*1000</f>
        <v>10494000</v>
      </c>
    </row>
    <row r="12" spans="2:7" ht="12.75">
      <c r="B12" s="24" t="s">
        <v>187</v>
      </c>
      <c r="C12" s="68">
        <v>0</v>
      </c>
      <c r="D12" s="67">
        <v>0</v>
      </c>
      <c r="E12" s="66">
        <v>0</v>
      </c>
      <c r="F12" s="67">
        <v>0</v>
      </c>
      <c r="G12" s="65">
        <f>(+'RPW Summary Data'!B10)*1000</f>
        <v>0</v>
      </c>
    </row>
    <row r="13" spans="2:7" ht="12.75">
      <c r="B13" s="24" t="s">
        <v>188</v>
      </c>
      <c r="C13" s="69">
        <v>329252.59740499925</v>
      </c>
      <c r="D13" s="70">
        <v>410165.3958825259</v>
      </c>
      <c r="E13" s="69">
        <v>17575.9928629456</v>
      </c>
      <c r="F13" s="70">
        <v>30006.01384952937</v>
      </c>
      <c r="G13" s="71">
        <f>(+'RPW Summary Data'!B12)*1000</f>
        <v>787000</v>
      </c>
    </row>
    <row r="14" spans="2:7" ht="12.75">
      <c r="B14" s="24" t="s">
        <v>180</v>
      </c>
      <c r="C14" s="62">
        <f>SUM(C7:C13)</f>
        <v>87649370.78224783</v>
      </c>
      <c r="D14" s="63">
        <f>SUM(D7:D13)</f>
        <v>86050208.11945522</v>
      </c>
      <c r="E14" s="64">
        <f>SUM(E7:E13)</f>
        <v>4936341.692508256</v>
      </c>
      <c r="F14" s="72">
        <f>SUM(F7:F13)</f>
        <v>6295079.405788694</v>
      </c>
      <c r="G14" s="65">
        <f>SUM(G7:G13)</f>
        <v>184931000</v>
      </c>
    </row>
    <row r="15" spans="2:7" ht="12.75">
      <c r="B15" s="24" t="s">
        <v>189</v>
      </c>
      <c r="C15" s="29"/>
      <c r="D15" s="30"/>
      <c r="E15" s="31"/>
      <c r="F15" s="30"/>
      <c r="G15" s="32"/>
    </row>
    <row r="16" spans="2:7" ht="12.75">
      <c r="B16" s="24" t="s">
        <v>190</v>
      </c>
      <c r="C16" s="62"/>
      <c r="D16" s="63"/>
      <c r="E16" s="64"/>
      <c r="F16" s="63"/>
      <c r="G16" s="65">
        <f>(+'RPW Summary Data'!B17)*1000</f>
        <v>194000</v>
      </c>
    </row>
    <row r="17" spans="2:7" ht="12.75">
      <c r="B17" s="24" t="s">
        <v>191</v>
      </c>
      <c r="C17" s="62"/>
      <c r="D17" s="63"/>
      <c r="E17" s="64"/>
      <c r="F17" s="63"/>
      <c r="G17" s="65">
        <f>(+'RPW Summary Data'!B18)*1000</f>
        <v>294000</v>
      </c>
    </row>
    <row r="18" spans="2:7" ht="12.75">
      <c r="B18" s="24" t="s">
        <v>192</v>
      </c>
      <c r="C18" s="62"/>
      <c r="D18" s="63"/>
      <c r="E18" s="64"/>
      <c r="F18" s="63"/>
      <c r="G18" s="65">
        <f>(+'RPW Summary Data'!B19)*1000</f>
        <v>24000</v>
      </c>
    </row>
    <row r="19" spans="2:7" ht="12.75">
      <c r="B19" s="24" t="s">
        <v>193</v>
      </c>
      <c r="C19" s="62"/>
      <c r="D19" s="63"/>
      <c r="E19" s="64"/>
      <c r="F19" s="63"/>
      <c r="G19" s="65">
        <f>(+'RPW Summary Data'!B20)*1000</f>
        <v>20000</v>
      </c>
    </row>
    <row r="20" spans="2:7" ht="12.75">
      <c r="B20" s="24" t="s">
        <v>194</v>
      </c>
      <c r="C20" s="62"/>
      <c r="D20" s="63"/>
      <c r="E20" s="64"/>
      <c r="F20" s="63"/>
      <c r="G20" s="65">
        <f>(+'RPW Summary Data'!B21)*1000</f>
        <v>69000</v>
      </c>
    </row>
    <row r="21" spans="2:7" ht="12.75">
      <c r="B21" s="24" t="s">
        <v>195</v>
      </c>
      <c r="C21" s="69"/>
      <c r="D21" s="70"/>
      <c r="E21" s="69"/>
      <c r="F21" s="70"/>
      <c r="G21" s="73">
        <f>SUM(G16:G20)</f>
        <v>601000</v>
      </c>
    </row>
    <row r="22" spans="2:7" ht="12.75">
      <c r="B22" s="24" t="s">
        <v>131</v>
      </c>
      <c r="C22" s="62">
        <f>SUM(C7:C13)</f>
        <v>87649370.78224783</v>
      </c>
      <c r="D22" s="63">
        <f>SUM(D7:D13)</f>
        <v>86050208.11945522</v>
      </c>
      <c r="E22" s="64">
        <f>SUM(E7:E13)</f>
        <v>4936341.692508256</v>
      </c>
      <c r="F22" s="63">
        <f>SUM(F7:F13)</f>
        <v>6295079.405788694</v>
      </c>
      <c r="G22" s="65">
        <f>SUM(G14,G21)</f>
        <v>185532000</v>
      </c>
    </row>
    <row r="23" spans="2:7" ht="13.5" thickBot="1">
      <c r="B23" s="24"/>
      <c r="C23" s="74"/>
      <c r="D23" s="75"/>
      <c r="E23" s="76"/>
      <c r="F23" s="75"/>
      <c r="G23" s="77"/>
    </row>
    <row r="24" spans="2:7" ht="13.5" thickTop="1">
      <c r="B24" s="22" t="s">
        <v>132</v>
      </c>
      <c r="C24" s="78" t="s">
        <v>133</v>
      </c>
      <c r="D24" s="78" t="s">
        <v>26</v>
      </c>
      <c r="E24" s="78" t="s">
        <v>27</v>
      </c>
      <c r="F24" s="79" t="s">
        <v>25</v>
      </c>
      <c r="G24" s="80" t="s">
        <v>128</v>
      </c>
    </row>
    <row r="25" spans="2:7" ht="12.75">
      <c r="B25" s="24" t="s">
        <v>172</v>
      </c>
      <c r="C25" s="62">
        <v>1444643.8178961447</v>
      </c>
      <c r="D25" s="62">
        <v>3498478.0946737803</v>
      </c>
      <c r="E25" s="62">
        <v>109348.55340296194</v>
      </c>
      <c r="F25" s="63">
        <v>12201529.534027115</v>
      </c>
      <c r="G25" s="65">
        <f>(+'RPW Summary Data'!B30)*1000</f>
        <v>17254000</v>
      </c>
    </row>
    <row r="26" spans="2:7" ht="12.75">
      <c r="B26" s="24" t="s">
        <v>158</v>
      </c>
      <c r="C26" s="69">
        <v>51325.29618467235</v>
      </c>
      <c r="D26" s="81">
        <v>124293.9070380797</v>
      </c>
      <c r="E26" s="81">
        <v>3884.934695491809</v>
      </c>
      <c r="F26" s="70">
        <v>433495.8620817562</v>
      </c>
      <c r="G26" s="71">
        <f>(+'RPW Summary Data'!B31)*1000</f>
        <v>613000</v>
      </c>
    </row>
    <row r="27" spans="2:7" ht="12.75">
      <c r="B27" s="24" t="s">
        <v>134</v>
      </c>
      <c r="C27" s="62">
        <f>SUM(C25:C26)</f>
        <v>1495969.114080817</v>
      </c>
      <c r="D27" s="62">
        <f>SUM(D25:D26)</f>
        <v>3622772.00171186</v>
      </c>
      <c r="E27" s="62">
        <f>SUM(E25:E26)</f>
        <v>113233.48809845376</v>
      </c>
      <c r="F27" s="63">
        <f>SUM(F25:F26)</f>
        <v>12635025.396108871</v>
      </c>
      <c r="G27" s="77">
        <f>SUM(G25:G26)</f>
        <v>17867000</v>
      </c>
    </row>
    <row r="28" spans="2:7" ht="13.5" thickBot="1">
      <c r="B28" s="34"/>
      <c r="C28" s="74"/>
      <c r="D28" s="74"/>
      <c r="E28" s="74"/>
      <c r="F28" s="75"/>
      <c r="G28" s="82"/>
    </row>
    <row r="29" spans="2:7" ht="13.5" thickTop="1">
      <c r="B29" s="22" t="s">
        <v>135</v>
      </c>
      <c r="C29" s="78" t="s">
        <v>136</v>
      </c>
      <c r="D29" s="78" t="s">
        <v>137</v>
      </c>
      <c r="E29" s="78" t="s">
        <v>138</v>
      </c>
      <c r="F29" s="79" t="s">
        <v>26</v>
      </c>
      <c r="G29" s="80" t="s">
        <v>128</v>
      </c>
    </row>
    <row r="30" spans="2:7" ht="12.75">
      <c r="B30" s="24" t="s">
        <v>129</v>
      </c>
      <c r="C30" s="62">
        <v>9941048.62899842</v>
      </c>
      <c r="D30" s="62">
        <v>18645204.651836634</v>
      </c>
      <c r="E30" s="62">
        <v>801103.4653816039</v>
      </c>
      <c r="F30" s="63">
        <v>3961643.2537833354</v>
      </c>
      <c r="G30" s="65">
        <f>(+'RPW Summary Data'!B26)*1000</f>
        <v>33349000</v>
      </c>
    </row>
    <row r="31" spans="2:7" ht="12.75">
      <c r="B31" s="24" t="s">
        <v>158</v>
      </c>
      <c r="C31" s="62">
        <v>17520617.53629827</v>
      </c>
      <c r="D31" s="62">
        <v>32861271.660809923</v>
      </c>
      <c r="E31" s="62">
        <v>1411906.122560471</v>
      </c>
      <c r="F31" s="63">
        <v>6982204.680331323</v>
      </c>
      <c r="G31" s="83">
        <f>(+'RPW Summary Data'!B27)*1000</f>
        <v>58776000</v>
      </c>
    </row>
    <row r="32" spans="2:7" ht="12.75">
      <c r="B32" s="24" t="s">
        <v>139</v>
      </c>
      <c r="C32" s="69">
        <v>1285966.1094935138</v>
      </c>
      <c r="D32" s="81">
        <v>2411928.7795143262</v>
      </c>
      <c r="E32" s="81">
        <v>103630.10434064709</v>
      </c>
      <c r="F32" s="70">
        <v>512475.00665151316</v>
      </c>
      <c r="G32" s="71">
        <f>(+'RPW Summary Data'!B25)*1000</f>
        <v>4314000</v>
      </c>
    </row>
    <row r="33" spans="2:7" ht="12.75">
      <c r="B33" s="24" t="s">
        <v>134</v>
      </c>
      <c r="C33" s="62">
        <f>SUM(C30:C32)</f>
        <v>28747632.2747902</v>
      </c>
      <c r="D33" s="62">
        <f>SUM(D30:D32)</f>
        <v>53918405.09216088</v>
      </c>
      <c r="E33" s="62">
        <f>SUM(E30:E32)</f>
        <v>2316639.692282722</v>
      </c>
      <c r="F33" s="63">
        <f>SUM(F30:F32)</f>
        <v>11456322.940766172</v>
      </c>
      <c r="G33" s="77">
        <f>SUM(G30:G32)</f>
        <v>96439000</v>
      </c>
    </row>
    <row r="34" spans="2:7" ht="13.5" thickBot="1">
      <c r="B34" s="34"/>
      <c r="C34" s="74"/>
      <c r="D34" s="74"/>
      <c r="E34" s="74"/>
      <c r="F34" s="75"/>
      <c r="G34" s="82"/>
    </row>
    <row r="35" spans="2:7" ht="13.5" thickTop="1">
      <c r="B35" s="22" t="s">
        <v>140</v>
      </c>
      <c r="C35" s="78" t="s">
        <v>141</v>
      </c>
      <c r="D35" s="78" t="s">
        <v>142</v>
      </c>
      <c r="E35" s="78" t="s">
        <v>143</v>
      </c>
      <c r="F35" s="79" t="s">
        <v>144</v>
      </c>
      <c r="G35" s="80" t="s">
        <v>128</v>
      </c>
    </row>
    <row r="36" spans="2:7" ht="12.75">
      <c r="B36" s="24" t="s">
        <v>129</v>
      </c>
      <c r="C36" s="62">
        <v>786198.6789211057</v>
      </c>
      <c r="D36" s="62">
        <v>195810.2385426234</v>
      </c>
      <c r="E36" s="62">
        <v>1211796.6531545531</v>
      </c>
      <c r="F36" s="63">
        <v>96194.4293817175</v>
      </c>
      <c r="G36" s="83">
        <f>(+'RPW Summary Data'!B35)*1000</f>
        <v>2290000</v>
      </c>
    </row>
    <row r="37" spans="2:7" ht="12.75">
      <c r="B37" s="24" t="s">
        <v>130</v>
      </c>
      <c r="C37" s="62">
        <v>32978.870549029954</v>
      </c>
      <c r="D37" s="62">
        <v>60314.00865600901</v>
      </c>
      <c r="E37" s="62">
        <v>15522.097560047352</v>
      </c>
      <c r="F37" s="63">
        <v>1185.0232349136832</v>
      </c>
      <c r="G37" s="65">
        <f>(+'RPW Summary Data'!B34)*1000</f>
        <v>110000</v>
      </c>
    </row>
    <row r="38" spans="2:7" ht="12.75">
      <c r="B38" s="24" t="s">
        <v>158</v>
      </c>
      <c r="C38" s="62">
        <v>317912.65357246454</v>
      </c>
      <c r="D38" s="62">
        <v>79179.16196090361</v>
      </c>
      <c r="E38" s="62">
        <v>490010.34970354417</v>
      </c>
      <c r="F38" s="63">
        <v>38897.834763087514</v>
      </c>
      <c r="G38" s="83">
        <f>(+'RPW Summary Data'!B36)*1000</f>
        <v>926000</v>
      </c>
    </row>
    <row r="39" spans="2:7" ht="12.75">
      <c r="B39" s="24" t="s">
        <v>104</v>
      </c>
      <c r="C39" s="62">
        <v>301350.113898009</v>
      </c>
      <c r="D39" s="62">
        <v>87868.24623430043</v>
      </c>
      <c r="E39" s="62">
        <v>39781.639867690545</v>
      </c>
      <c r="F39" s="63">
        <v>0</v>
      </c>
      <c r="G39" s="83">
        <f>(+'RPW Summary Data'!B39)*1000</f>
        <v>429000</v>
      </c>
    </row>
    <row r="40" spans="2:7" ht="12.75">
      <c r="B40" s="24" t="s">
        <v>145</v>
      </c>
      <c r="C40" s="62">
        <v>474000</v>
      </c>
      <c r="D40" s="62">
        <v>0</v>
      </c>
      <c r="E40" s="62">
        <v>0</v>
      </c>
      <c r="F40" s="63">
        <v>0</v>
      </c>
      <c r="G40" s="65">
        <f>(+'RPW Summary Data'!B38)*1000</f>
        <v>474000</v>
      </c>
    </row>
    <row r="41" spans="2:7" ht="12.75">
      <c r="B41" s="24" t="s">
        <v>155</v>
      </c>
      <c r="C41" s="69">
        <v>0</v>
      </c>
      <c r="D41" s="81">
        <v>0</v>
      </c>
      <c r="E41" s="81">
        <v>0</v>
      </c>
      <c r="F41" s="70">
        <v>0</v>
      </c>
      <c r="G41" s="84">
        <f>(+'RPW Summary Data'!B37)*1000</f>
        <v>0</v>
      </c>
    </row>
    <row r="42" spans="2:7" ht="12.75">
      <c r="B42" s="24" t="s">
        <v>134</v>
      </c>
      <c r="C42" s="85">
        <f>SUM(C36:C41)</f>
        <v>1912440.3169406091</v>
      </c>
      <c r="D42" s="85">
        <f>SUM(D36:D41)</f>
        <v>423171.65539383644</v>
      </c>
      <c r="E42" s="85">
        <f>SUM(E36:E41)</f>
        <v>1757110.7402858355</v>
      </c>
      <c r="F42" s="86">
        <f>SUM(F36:F41)</f>
        <v>136277.2873797187</v>
      </c>
      <c r="G42" s="83">
        <f>SUM(G36:G41)</f>
        <v>4229000</v>
      </c>
    </row>
    <row r="43" spans="2:7" ht="13.5" thickBot="1">
      <c r="B43" s="34"/>
      <c r="C43" s="87"/>
      <c r="D43" s="87"/>
      <c r="E43" s="87"/>
      <c r="F43" s="88"/>
      <c r="G43" s="89"/>
    </row>
    <row r="44" spans="2:7" ht="13.5" thickTop="1">
      <c r="B44" s="36"/>
      <c r="C44" s="90"/>
      <c r="D44" s="90"/>
      <c r="E44" s="90"/>
      <c r="F44" s="90"/>
      <c r="G44" s="91"/>
    </row>
    <row r="45" spans="2:7" ht="12.75">
      <c r="B45" s="37" t="s">
        <v>146</v>
      </c>
      <c r="C45" s="85"/>
      <c r="D45" s="85"/>
      <c r="E45" s="85"/>
      <c r="F45" s="85"/>
      <c r="G45" s="83">
        <f>+G42+G33+G27+G22</f>
        <v>304067000</v>
      </c>
    </row>
    <row r="46" spans="2:7" ht="13.5" thickBot="1">
      <c r="B46" s="38"/>
      <c r="C46" s="33"/>
      <c r="D46" s="33"/>
      <c r="E46" s="33"/>
      <c r="F46" s="33"/>
      <c r="G46" s="35"/>
    </row>
    <row r="47" spans="3:7" ht="13.5" thickTop="1">
      <c r="C47" s="39"/>
      <c r="D47" s="39"/>
      <c r="E47" s="39"/>
      <c r="F47" s="39"/>
      <c r="G47" s="39"/>
    </row>
    <row r="48" spans="3:7" ht="12.75">
      <c r="C48" s="39"/>
      <c r="D48" s="39"/>
      <c r="E48" s="39"/>
      <c r="F48" s="39"/>
      <c r="G48" s="39"/>
    </row>
    <row r="49" spans="3:7" ht="12.75">
      <c r="C49" s="39"/>
      <c r="D49" s="39"/>
      <c r="E49" s="39"/>
      <c r="F49" s="39"/>
      <c r="G49" s="39"/>
    </row>
    <row r="50" spans="3:7" ht="12.75">
      <c r="C50" s="39"/>
      <c r="D50" s="39"/>
      <c r="E50" s="39"/>
      <c r="F50" s="39"/>
      <c r="G50" s="39">
        <v>1000</v>
      </c>
    </row>
    <row r="51" spans="3:7" ht="12.75">
      <c r="C51" s="39"/>
      <c r="D51" s="39"/>
      <c r="E51" s="39"/>
      <c r="F51" s="39"/>
      <c r="G51" s="39"/>
    </row>
    <row r="52" spans="3:7" ht="12.75">
      <c r="C52" s="39"/>
      <c r="D52" s="39"/>
      <c r="E52" s="39"/>
      <c r="F52" s="39"/>
      <c r="G52" s="39"/>
    </row>
  </sheetData>
  <mergeCells count="4">
    <mergeCell ref="B2:G2"/>
    <mergeCell ref="B3:G3"/>
    <mergeCell ref="C4:D4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vz8gb0</dc:creator>
  <cp:keywords/>
  <dc:description/>
  <cp:lastModifiedBy>vz8gb0</cp:lastModifiedBy>
  <dcterms:created xsi:type="dcterms:W3CDTF">2009-02-13T15:43:13Z</dcterms:created>
  <dcterms:modified xsi:type="dcterms:W3CDTF">2009-03-06T17:46:26Z</dcterms:modified>
  <cp:category/>
  <cp:version/>
  <cp:contentType/>
  <cp:contentStatus/>
</cp:coreProperties>
</file>